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e/Documents/NSC/AD470_DataSciPracticum/Data/Cranidores/"/>
    </mc:Choice>
  </mc:AlternateContent>
  <xr:revisionPtr revIDLastSave="0" documentId="13_ncr:1_{380C3F19-F087-0849-8C11-BA8BCB0EC48B}" xr6:coauthVersionLast="47" xr6:coauthVersionMax="47" xr10:uidLastSave="{00000000-0000-0000-0000-000000000000}"/>
  <bookViews>
    <workbookView xWindow="3280" yWindow="1200" windowWidth="43800" windowHeight="26060" activeTab="2" xr2:uid="{00000000-000D-0000-FFFF-FFFF00000000}"/>
  </bookViews>
  <sheets>
    <sheet name="2022_Cranidores_Merge" sheetId="1" r:id="rId1"/>
    <sheet name="Scorecard" sheetId="6" r:id="rId2"/>
    <sheet name="2022 SC Filter" sheetId="2" r:id="rId3"/>
    <sheet name="Z-Scores" sheetId="4" r:id="rId4"/>
    <sheet name="Z Record Labels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2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2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N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P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2" i="7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L2" i="4"/>
  <c r="M2" i="4"/>
  <c r="N2" i="4"/>
  <c r="O2" i="4"/>
  <c r="P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H2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</calcChain>
</file>

<file path=xl/sharedStrings.xml><?xml version="1.0" encoding="utf-8"?>
<sst xmlns="http://schemas.openxmlformats.org/spreadsheetml/2006/main" count="995" uniqueCount="447">
  <si>
    <t>StateAbbv</t>
  </si>
  <si>
    <t>StateName</t>
  </si>
  <si>
    <t>TotalStudents</t>
  </si>
  <si>
    <t>PctHSwFCS</t>
  </si>
  <si>
    <t>PctStudentsHSwCS</t>
  </si>
  <si>
    <t>Pct_InFCS</t>
  </si>
  <si>
    <t>Pct_InAP</t>
  </si>
  <si>
    <t>CP_StHSCS_HSCS_All</t>
  </si>
  <si>
    <t>CP_StFCS_StHSCS_All</t>
  </si>
  <si>
    <t>CP_StAP_StFCS_All</t>
  </si>
  <si>
    <t>CP_StAP_StHSCS_All</t>
  </si>
  <si>
    <t>RS_FemaleMaleEst_CP_StFCS_StHSCS</t>
  </si>
  <si>
    <t>RS_FemaleMale_CP_StAP_StFCS</t>
  </si>
  <si>
    <t>RS_FemaleMaleEst_CP_StAP_StHSCS</t>
  </si>
  <si>
    <t>RS_BlackWhite_CP_StHSCS_HSCS</t>
  </si>
  <si>
    <t>RS_BlackWhite_CP_StFCS_StHSCS</t>
  </si>
  <si>
    <t>RS_BlackWhite_CP_StAP_StFCS</t>
  </si>
  <si>
    <t>RS_BlackWhite_CP_StAP_StHSCS</t>
  </si>
  <si>
    <t>RS_HLLLWhite_CP_StHSCS_HSCS</t>
  </si>
  <si>
    <t>RS_HLLLWhite_CP_StFCS_StHSCS</t>
  </si>
  <si>
    <t>RS_HLLLWhite_CP_StAP_StFCS</t>
  </si>
  <si>
    <t>RS_HLLLWhite_CP_StAP_StHSCS</t>
  </si>
  <si>
    <t>ZScore_PctHSwFCS</t>
  </si>
  <si>
    <t>ZScore_PctStudentsHSwCS</t>
  </si>
  <si>
    <t>ZScore_Pct_InFCS</t>
  </si>
  <si>
    <t>ZScore_Pct_InAP</t>
  </si>
  <si>
    <t>ZScore_CP_StHSCS_HSCS_All</t>
  </si>
  <si>
    <t>ZScore_CP_StFCS_StHSCS_All</t>
  </si>
  <si>
    <t>ZScore_CP_StAP_StFCS_All</t>
  </si>
  <si>
    <t>ZScore_CP_StAP_StHSCS_All</t>
  </si>
  <si>
    <t>ZScore_RS_FemaleMaleEst_CP_StFCS_StHSCS</t>
  </si>
  <si>
    <t>ZScore_RS_FemaleMale_CP_StAP_StFCS</t>
  </si>
  <si>
    <t>ZScore_RS_FemaleMaleEst_CP_StAP_StHSCS</t>
  </si>
  <si>
    <t>ZScore_RS_BlackWhite_CP_StHSCS_HSCS</t>
  </si>
  <si>
    <t>ZScore_RS_BlackWhite_CP_StFCS_StHSCS</t>
  </si>
  <si>
    <t>ZScore_RS_BlackWhite_CP_StAP_StFCS</t>
  </si>
  <si>
    <t>ZScore_RS_BlackWhite_CP_StAP_StHSCS</t>
  </si>
  <si>
    <t>ZScore_RS_HLLLWhite_CP_StHSCS_HSCS</t>
  </si>
  <si>
    <t>ZScore_RS_HLLLWhite_CP_StFCS_StHSCS</t>
  </si>
  <si>
    <t>ZScore_RS_HLLLWhite_CP_StAP_StFCS</t>
  </si>
  <si>
    <t>ZScore_RS_HLLLWhite_CP_StAP_StHSCS</t>
  </si>
  <si>
    <t>SchoolsTotal</t>
  </si>
  <si>
    <t>SchoolsWithFCS</t>
  </si>
  <si>
    <t>PctHSwFCS-1</t>
  </si>
  <si>
    <t>TotalStudents-1</t>
  </si>
  <si>
    <t>NumStudentsinHSwCS</t>
  </si>
  <si>
    <t>PctStudentsHSwCS-1</t>
  </si>
  <si>
    <t>Pct_FCS_City</t>
  </si>
  <si>
    <t>Pct_FCS_Suburban</t>
  </si>
  <si>
    <t>Pct_FCS_TownRural</t>
  </si>
  <si>
    <t>Pct_FCS_FRLlt24</t>
  </si>
  <si>
    <t>Pct_FCS_FRL25to49</t>
  </si>
  <si>
    <t>Pct_FCS_FRL50to74</t>
  </si>
  <si>
    <t>Pct_FCS_FRLgt75</t>
  </si>
  <si>
    <t>Schools_FCS_City</t>
  </si>
  <si>
    <t>Schools_FCS_Suburban</t>
  </si>
  <si>
    <t>School_FCS_TownRural</t>
  </si>
  <si>
    <t>Schools_FCS_FRLlt24</t>
  </si>
  <si>
    <t>Schools_FCS_FRL25to49</t>
  </si>
  <si>
    <t>Schools_FCS_FRL50to74</t>
  </si>
  <si>
    <t>Schools_FCS_FRLgt75</t>
  </si>
  <si>
    <t>Schools_FCS_FRL_Unknown</t>
  </si>
  <si>
    <t>Est_Schools_City</t>
  </si>
  <si>
    <t>Est_Schools_Suburban</t>
  </si>
  <si>
    <t>Est_School_TownRural</t>
  </si>
  <si>
    <t>Est_Schools_FRLlt24</t>
  </si>
  <si>
    <t>Est_Schools_FRL25to49</t>
  </si>
  <si>
    <t>Est_Schools_FRL50to74</t>
  </si>
  <si>
    <t>Est_Schools_FRLgt75</t>
  </si>
  <si>
    <t>Est_Schools_FRL_Unknown</t>
  </si>
  <si>
    <t>Pct_FCS_CitySuburban</t>
  </si>
  <si>
    <t>Pct_FCS_TownRural2</t>
  </si>
  <si>
    <t>Pct_FCS_FrlLT50</t>
  </si>
  <si>
    <t>Pct_FCS_FrlGT50</t>
  </si>
  <si>
    <t>AvgSizeHave</t>
  </si>
  <si>
    <t>AvgSizeNot</t>
  </si>
  <si>
    <t>RS_RuralUrban_FCS_School</t>
  </si>
  <si>
    <t>RS_RuralUrban_FCS_School_Zscore</t>
  </si>
  <si>
    <t>RS_FRLInc_FCS_School</t>
  </si>
  <si>
    <t>RS_FRLInc_FCS_School_Zscore</t>
  </si>
  <si>
    <t>HaveNotCSHaveCS_Size_Ratio</t>
  </si>
  <si>
    <t>HaveNotCSHaveCS_Size_Ratio_Zscore</t>
  </si>
  <si>
    <t>StateAbbv-2</t>
  </si>
  <si>
    <t>StateName-1</t>
  </si>
  <si>
    <t>TotalStudents-2</t>
  </si>
  <si>
    <t>inFCS_Total</t>
  </si>
  <si>
    <t>A_Total</t>
  </si>
  <si>
    <t>A_Total_Pass</t>
  </si>
  <si>
    <t>A_Black</t>
  </si>
  <si>
    <t>A_Black_Pass</t>
  </si>
  <si>
    <t>A_ Hispanic</t>
  </si>
  <si>
    <t>A_Hisp_ Pass</t>
  </si>
  <si>
    <t>A_Asian</t>
  </si>
  <si>
    <t>A_Asian_Pass</t>
  </si>
  <si>
    <t>A_White</t>
  </si>
  <si>
    <t>A_White_Pass</t>
  </si>
  <si>
    <t>A_NR</t>
  </si>
  <si>
    <t>A_NR_Passed</t>
  </si>
  <si>
    <t>A_Female</t>
  </si>
  <si>
    <t>A_Female_Pass</t>
  </si>
  <si>
    <t>A_Male</t>
  </si>
  <si>
    <t>A_Male_ Passed</t>
  </si>
  <si>
    <t>P_Total</t>
  </si>
  <si>
    <t>P_Total_Passed</t>
  </si>
  <si>
    <t>P_Black</t>
  </si>
  <si>
    <t>P_Black_Pass</t>
  </si>
  <si>
    <t>P_Hispanic</t>
  </si>
  <si>
    <t>P_Hispanic_Pass</t>
  </si>
  <si>
    <t>P_ Asian</t>
  </si>
  <si>
    <t>P_Asian_Pass</t>
  </si>
  <si>
    <t>P_White</t>
  </si>
  <si>
    <t>P_White_Pass</t>
  </si>
  <si>
    <t>P_NR</t>
  </si>
  <si>
    <t>P_NR_Pass</t>
  </si>
  <si>
    <t>P_Female</t>
  </si>
  <si>
    <t>P_Female_Pass</t>
  </si>
  <si>
    <t>P_Male_Total</t>
  </si>
  <si>
    <t>P_Male_Passed</t>
  </si>
  <si>
    <t>PnA_Total</t>
  </si>
  <si>
    <t>PnA_Total_Pass</t>
  </si>
  <si>
    <t>PnA_Black</t>
  </si>
  <si>
    <t>PnA_Black_Pass</t>
  </si>
  <si>
    <t>PnA_Hispanic</t>
  </si>
  <si>
    <t>PnA_Hispanic_Pass</t>
  </si>
  <si>
    <t>PnA_Asian</t>
  </si>
  <si>
    <t>PnA_Asian_Pass</t>
  </si>
  <si>
    <t>PnA_White</t>
  </si>
  <si>
    <t>PnA_White_Pass</t>
  </si>
  <si>
    <t>PnA_NR</t>
  </si>
  <si>
    <t>PnA_NR_Pass</t>
  </si>
  <si>
    <t>PnA_Female</t>
  </si>
  <si>
    <t>PnA_Female_Pass</t>
  </si>
  <si>
    <t>PnA_Male</t>
  </si>
  <si>
    <t>PnA_Male_Pass</t>
  </si>
  <si>
    <t>PRatio</t>
  </si>
  <si>
    <t>Black_PRatio</t>
  </si>
  <si>
    <t>Hispanic_PRatio</t>
  </si>
  <si>
    <t>White_PRatio</t>
  </si>
  <si>
    <t>Female P_Ratio</t>
  </si>
  <si>
    <t>Male_PRatio</t>
  </si>
  <si>
    <t>A_Total_PassRate</t>
  </si>
  <si>
    <t>A_Black_PassRate</t>
  </si>
  <si>
    <t>A_Hispanic_PassRate</t>
  </si>
  <si>
    <t>A_WhitePassRate</t>
  </si>
  <si>
    <t>A_Female_PassRate</t>
  </si>
  <si>
    <t>A_MalePassRate</t>
  </si>
  <si>
    <t>P_Total_PassRate</t>
  </si>
  <si>
    <t>P_Black_PassRate</t>
  </si>
  <si>
    <t>P_Hispanic_PassRate</t>
  </si>
  <si>
    <t>P_WhitePassRate</t>
  </si>
  <si>
    <t>P_Female_PassRate</t>
  </si>
  <si>
    <t>P_MalePassRate</t>
  </si>
  <si>
    <t>PnA_Total_PassRate</t>
  </si>
  <si>
    <t>PnA_Black_PassRate</t>
  </si>
  <si>
    <t>PnA_Hispanic_PassRate</t>
  </si>
  <si>
    <t>PnA_WhitePassRate</t>
  </si>
  <si>
    <t>PnA_Female_PassRate</t>
  </si>
  <si>
    <t>PnA_MalePassRate</t>
  </si>
  <si>
    <t>RS_BlackWhite_A_PassRate</t>
  </si>
  <si>
    <t>RS_HispanicWhite_A_PassRate</t>
  </si>
  <si>
    <t>RS_FemaleMale_A_PassRate</t>
  </si>
  <si>
    <t>RS_BlackWhite_P_PassRate</t>
  </si>
  <si>
    <t>RS_HispanicWhite_P_PassRate</t>
  </si>
  <si>
    <t>RS_FemaleMale_P_PassRate</t>
  </si>
  <si>
    <t>RS_BlackWhite_PnA_PassRate</t>
  </si>
  <si>
    <t>RS_HispanicWhite_PnA_PassRate</t>
  </si>
  <si>
    <t>RS_FemaleMale_PnA_PassRate</t>
  </si>
  <si>
    <t>PRatio_ZS</t>
  </si>
  <si>
    <t>PnA_Total_PassRate_ZS</t>
  </si>
  <si>
    <t>P_Total_PassRate_ZS</t>
  </si>
  <si>
    <t>A_Total_PassRate_ZS</t>
  </si>
  <si>
    <t>RS_BlackWhite_PnA_PassRate_ZS</t>
  </si>
  <si>
    <t>RS_HispanicWhite_PnA_PassRate_ZS</t>
  </si>
  <si>
    <t>RS_FemaleMale_PnA_PassRate_ZS</t>
  </si>
  <si>
    <t>NA_PHSWCS</t>
  </si>
  <si>
    <t>NA_PSHSWCS</t>
  </si>
  <si>
    <t>NA_HNHHSSR</t>
  </si>
  <si>
    <t>NA_PRHSWCSR</t>
  </si>
  <si>
    <t>NA_RUHSWCSR</t>
  </si>
  <si>
    <t>NA_PSEICS</t>
  </si>
  <si>
    <t>NA_FUR</t>
  </si>
  <si>
    <t>NA_PSTAPCSE</t>
  </si>
  <si>
    <t>NA_APCSFCSUR</t>
  </si>
  <si>
    <t>NA_APCSSHSUR</t>
  </si>
  <si>
    <t>NA_PRATIO</t>
  </si>
  <si>
    <t>NA_APCSPR</t>
  </si>
  <si>
    <t>NA_APCSPPR</t>
  </si>
  <si>
    <t>NA_APCSAPR</t>
  </si>
  <si>
    <t>NA_PSHSWCS_RSWM</t>
  </si>
  <si>
    <t>NA_FUR_RSWM</t>
  </si>
  <si>
    <t>NA_APCSFCSUR_RSWM</t>
  </si>
  <si>
    <t>NA_APCSSHSUR_RSWM</t>
  </si>
  <si>
    <t>NA_APCSPR_RSWM</t>
  </si>
  <si>
    <t>NA_PSHSWCS_RSBW</t>
  </si>
  <si>
    <t>NA_FUR_RSBW</t>
  </si>
  <si>
    <t>NA_APCSFCSUR_RSBW</t>
  </si>
  <si>
    <t>NA_APCSSHSUR_RSBW</t>
  </si>
  <si>
    <t>NA_APCSPR_RSBW</t>
  </si>
  <si>
    <t>NA_PSHSWCS_RSHLW</t>
  </si>
  <si>
    <t>NA_FUR_RSHLW</t>
  </si>
  <si>
    <t>NA_APCSFCSUR_RSHLW</t>
  </si>
  <si>
    <t>NA_APCSSHSUR_RSHLW</t>
  </si>
  <si>
    <t>NA_APCSPR_RSHLW</t>
  </si>
  <si>
    <t>% HS with CS</t>
  </si>
  <si>
    <t>% Students in HS with CS</t>
  </si>
  <si>
    <t>Have Not/Have HS Size Ratio</t>
  </si>
  <si>
    <t>Poor/Rich HS with CS Ratio</t>
  </si>
  <si>
    <t>Rural/Urban HS with CS Ratio</t>
  </si>
  <si>
    <t>Students_Enrolled_in_CS_Students_in_HS_w_CS</t>
  </si>
  <si>
    <t>pct_students_taking_ap_cs_exam</t>
  </si>
  <si>
    <t>students_taking_ap_cs_exam_students_enrolled_in_cs</t>
  </si>
  <si>
    <t>students_taking_ap_cs_exam_students_in_hs_w_cs</t>
  </si>
  <si>
    <t>p_ratio</t>
  </si>
  <si>
    <t>AP CS Pass Rate</t>
  </si>
  <si>
    <t>AP CSP Pass Rate</t>
  </si>
  <si>
    <t>AP CSA Pass Rate</t>
  </si>
  <si>
    <t>US</t>
  </si>
  <si>
    <t>National</t>
  </si>
  <si>
    <t>AK</t>
  </si>
  <si>
    <t>Alaska</t>
  </si>
  <si>
    <t>AL</t>
  </si>
  <si>
    <t>Alabama</t>
  </si>
  <si>
    <t>AR</t>
  </si>
  <si>
    <t>Arkansas</t>
  </si>
  <si>
    <t>AZ</t>
  </si>
  <si>
    <t>Arizona</t>
  </si>
  <si>
    <t>CA</t>
  </si>
  <si>
    <t>California</t>
  </si>
  <si>
    <t>CO</t>
  </si>
  <si>
    <t>Colorado</t>
  </si>
  <si>
    <t>CT</t>
  </si>
  <si>
    <t>Connecticut</t>
  </si>
  <si>
    <t>DC</t>
  </si>
  <si>
    <t>District of Columbia</t>
  </si>
  <si>
    <t>DE</t>
  </si>
  <si>
    <t>Delaware</t>
  </si>
  <si>
    <t>FL</t>
  </si>
  <si>
    <t>Florida</t>
  </si>
  <si>
    <t>GA</t>
  </si>
  <si>
    <t>Georgia</t>
  </si>
  <si>
    <t>HI</t>
  </si>
  <si>
    <t>Hawaii</t>
  </si>
  <si>
    <t>IA</t>
  </si>
  <si>
    <t>Iowa</t>
  </si>
  <si>
    <t>ID</t>
  </si>
  <si>
    <t>Idaho</t>
  </si>
  <si>
    <t>IL</t>
  </si>
  <si>
    <t>Illinois</t>
  </si>
  <si>
    <t>IN</t>
  </si>
  <si>
    <t>Indiana</t>
  </si>
  <si>
    <t>KS</t>
  </si>
  <si>
    <t>Kansas</t>
  </si>
  <si>
    <t>KY</t>
  </si>
  <si>
    <t>Kentucky</t>
  </si>
  <si>
    <t>LA</t>
  </si>
  <si>
    <t>Louisiana</t>
  </si>
  <si>
    <t>MA</t>
  </si>
  <si>
    <t>Massachusetts</t>
  </si>
  <si>
    <t>MD</t>
  </si>
  <si>
    <t>Maryland</t>
  </si>
  <si>
    <t>ME</t>
  </si>
  <si>
    <t>Maine</t>
  </si>
  <si>
    <t>MI</t>
  </si>
  <si>
    <t>Michigan</t>
  </si>
  <si>
    <t>MN</t>
  </si>
  <si>
    <t>Minnesota</t>
  </si>
  <si>
    <t>MO</t>
  </si>
  <si>
    <t>Missouri</t>
  </si>
  <si>
    <t>MS</t>
  </si>
  <si>
    <t>Mississippi</t>
  </si>
  <si>
    <t>MT</t>
  </si>
  <si>
    <t>Montana</t>
  </si>
  <si>
    <t>NC</t>
  </si>
  <si>
    <t>North Carolina</t>
  </si>
  <si>
    <t>ND</t>
  </si>
  <si>
    <t>North Dakota</t>
  </si>
  <si>
    <t>NE</t>
  </si>
  <si>
    <t>Nebraska</t>
  </si>
  <si>
    <t>NH</t>
  </si>
  <si>
    <t>New Hampshire</t>
  </si>
  <si>
    <t>NJ</t>
  </si>
  <si>
    <t>New Jersey</t>
  </si>
  <si>
    <t>NM</t>
  </si>
  <si>
    <t>New Mexico</t>
  </si>
  <si>
    <t>NV</t>
  </si>
  <si>
    <t>Nevada</t>
  </si>
  <si>
    <t>NY</t>
  </si>
  <si>
    <t>New York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</si>
  <si>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</si>
  <si>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</si>
  <si>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</si>
  <si>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</si>
  <si>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</si>
  <si>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</si>
  <si>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</si>
  <si>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</si>
  <si>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</si>
  <si>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</si>
  <si>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</si>
  <si>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</si>
  <si>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</si>
  <si>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</si>
  <si>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</si>
  <si>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</si>
  <si>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</si>
  <si>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</si>
  <si>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</si>
  <si>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</si>
  <si>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VA</t>
  </si>
  <si>
    <t>Virginia</t>
  </si>
  <si>
    <t>VT</t>
  </si>
  <si>
    <t>Vermont</t>
  </si>
  <si>
    <t>WA</t>
  </si>
  <si>
    <t>Washington</t>
  </si>
  <si>
    <t>WI</t>
  </si>
  <si>
    <t>Wisconsin</t>
  </si>
  <si>
    <t>WV</t>
  </si>
  <si>
    <t>West Virginia</t>
  </si>
  <si>
    <t>WY</t>
  </si>
  <si>
    <t>Wyoming</t>
  </si>
  <si>
    <t>WA_ZS</t>
  </si>
  <si>
    <t>WA_Z-Score</t>
  </si>
  <si>
    <t>Have Not/Have HS Size Ratio2</t>
  </si>
  <si>
    <t>% Students Enrolled in CS</t>
  </si>
  <si>
    <t>Students Enrolled in CS / Students in HS with CS</t>
  </si>
  <si>
    <t>% Students taking AP CS Exam</t>
  </si>
  <si>
    <t>Students Taking AP CS Exam / Students Enrolled in CS</t>
  </si>
  <si>
    <t>Students Taking AP CS Exam / Students in HS with CS</t>
  </si>
  <si>
    <t>P Ratio (P / (A + P))</t>
  </si>
  <si>
    <t>Z-Score: % HS with CS</t>
  </si>
  <si>
    <t>Z-Score: % Students in HS with CS</t>
  </si>
  <si>
    <t>Z-Score: Have Not/Have HS Size Ratio</t>
  </si>
  <si>
    <t>Z-Score: Poor/Rich HS with CS Ratio</t>
  </si>
  <si>
    <t>Z-Score: Rural/Urban HS with CS Ratio</t>
  </si>
  <si>
    <t>Z-Score: % Students Enrolled in CS</t>
  </si>
  <si>
    <t>Z-Score: Students Enrolled in CS / Students in HS with CS</t>
  </si>
  <si>
    <t>Z-Score: % Students taking AP CS Exam</t>
  </si>
  <si>
    <t>Z-Score: Students Taking AP CS Exam / Students Enrolled in CS</t>
  </si>
  <si>
    <t>Z-Score: Students Taking AP CS Exam / Students in HS with CS</t>
  </si>
  <si>
    <t>Z-Score: P Ratio (P / (A + P))</t>
  </si>
  <si>
    <t>Z-Score: AP CS Pass Rate</t>
  </si>
  <si>
    <t>Z-Score: AP CSP Pass Rate</t>
  </si>
  <si>
    <t>Z-Score: AP CSA Pass Rate</t>
  </si>
  <si>
    <t>Z-Score: AK</t>
  </si>
  <si>
    <t>Z-Score: AL</t>
  </si>
  <si>
    <t>Z-Score: AR</t>
  </si>
  <si>
    <t>Z-Score: AZ</t>
  </si>
  <si>
    <t>Z-Score: CA</t>
  </si>
  <si>
    <t>Z-Score: CO</t>
  </si>
  <si>
    <t>Z-Score: CT</t>
  </si>
  <si>
    <t>Z-Score: DC</t>
  </si>
  <si>
    <t>Z-Score: DE</t>
  </si>
  <si>
    <t>Z-Score: FL</t>
  </si>
  <si>
    <t>Z-Score: GA</t>
  </si>
  <si>
    <t>Z-Score: HI</t>
  </si>
  <si>
    <t>Z-Score: IA</t>
  </si>
  <si>
    <t>Z-Score: ID</t>
  </si>
  <si>
    <t>Z-Score: IL</t>
  </si>
  <si>
    <t>Z-Score: IN</t>
  </si>
  <si>
    <t>Z-Score: KS</t>
  </si>
  <si>
    <t>Z-Score: KY</t>
  </si>
  <si>
    <t>Z-Score: LA</t>
  </si>
  <si>
    <t>Z-Score: MA</t>
  </si>
  <si>
    <t>Z-Score: MD</t>
  </si>
  <si>
    <t>Z-Score: ME</t>
  </si>
  <si>
    <t>Z-Score: MI</t>
  </si>
  <si>
    <t>Z-Score: MN</t>
  </si>
  <si>
    <t>Z-Score: MO</t>
  </si>
  <si>
    <t>Z-Score: MS</t>
  </si>
  <si>
    <t>Z-Score: MT</t>
  </si>
  <si>
    <t>Z-Score: NC</t>
  </si>
  <si>
    <t>Z-Score: ND</t>
  </si>
  <si>
    <t>Z-Score: NE</t>
  </si>
  <si>
    <t>Z-Score: NH</t>
  </si>
  <si>
    <t>Z-Score: NJ</t>
  </si>
  <si>
    <t>Z-Score: NM</t>
  </si>
  <si>
    <t>Z-Score: NV</t>
  </si>
  <si>
    <t>Z-Score: NY</t>
  </si>
  <si>
    <t>Z-Score: OH</t>
  </si>
  <si>
    <t>Z-Score: OK</t>
  </si>
  <si>
    <t>Z-Score: OR</t>
  </si>
  <si>
    <t>Z-Score: PA</t>
  </si>
  <si>
    <t>Z-Score: RI</t>
  </si>
  <si>
    <t>Z-Score: SC</t>
  </si>
  <si>
    <t>Z-Score: SD</t>
  </si>
  <si>
    <t>Z-Score: TN</t>
  </si>
  <si>
    <t>Z-Score: TX</t>
  </si>
  <si>
    <t>Z-Score: UT</t>
  </si>
  <si>
    <t>Z-Score: VA</t>
  </si>
  <si>
    <t>Z-Score: VT</t>
  </si>
  <si>
    <t>Z-Score: WA</t>
  </si>
  <si>
    <t>Z-Score: WI</t>
  </si>
  <si>
    <t>Z-Score: WV</t>
  </si>
  <si>
    <t>Z-Score: WY</t>
  </si>
  <si>
    <t>Column1</t>
  </si>
  <si>
    <t>Column2</t>
  </si>
  <si>
    <t>Z-Score: Alaska</t>
  </si>
  <si>
    <t>Z-Score: Alabama</t>
  </si>
  <si>
    <t>Z-Score: Arkansas</t>
  </si>
  <si>
    <t>Z-Score: Arizona</t>
  </si>
  <si>
    <t>Z-Score: California</t>
  </si>
  <si>
    <t>Z-Score: Colorado</t>
  </si>
  <si>
    <t>Z-Score: Connecticut</t>
  </si>
  <si>
    <t>Z-Score: District of Columbia</t>
  </si>
  <si>
    <t>Z-Score: Delaware</t>
  </si>
  <si>
    <t>Z-Score: Florida</t>
  </si>
  <si>
    <t>Z-Score: Georgia</t>
  </si>
  <si>
    <t>Z-Score: Hawaii</t>
  </si>
  <si>
    <t>Z-Score: Iowa</t>
  </si>
  <si>
    <t>Z-Score: Idaho</t>
  </si>
  <si>
    <t>Z-Score: Illinois</t>
  </si>
  <si>
    <t>Z-Score: Indiana</t>
  </si>
  <si>
    <t>Z-Score: Kansas</t>
  </si>
  <si>
    <t>Z-Score: Kentucky</t>
  </si>
  <si>
    <t>Z-Score: Louisiana</t>
  </si>
  <si>
    <t>Z-Score: Massachusetts</t>
  </si>
  <si>
    <t>Z-Score: Maryland</t>
  </si>
  <si>
    <t>Z-Score: Maine</t>
  </si>
  <si>
    <t>Z-Score: Michigan</t>
  </si>
  <si>
    <t>Z-Score: Minnesota</t>
  </si>
  <si>
    <t>Z-Score: Missouri</t>
  </si>
  <si>
    <t>Z-Score: Mississippi</t>
  </si>
  <si>
    <t>Z-Score: Montana</t>
  </si>
  <si>
    <t>Z-Score: North Carolina</t>
  </si>
  <si>
    <t>Z-Score: North Dakota</t>
  </si>
  <si>
    <t>Z-Score: Nebraska</t>
  </si>
  <si>
    <t>Z-Score: New Hampshire</t>
  </si>
  <si>
    <t>Z-Score: New Jersey</t>
  </si>
  <si>
    <t>Z-Score: New Mexico</t>
  </si>
  <si>
    <t>Z-Score: Nevada</t>
  </si>
  <si>
    <t>Z-Score: New York</t>
  </si>
  <si>
    <t>Z-Score: Ohio</t>
  </si>
  <si>
    <t>Z-Score: Oklahoma</t>
  </si>
  <si>
    <t>Z-Score: Oregon</t>
  </si>
  <si>
    <t>Z-Score: Pennsylvania</t>
  </si>
  <si>
    <t>Z-Score: Rhode Island</t>
  </si>
  <si>
    <t>Z-Score: South Carolina</t>
  </si>
  <si>
    <t>Z-Score: South Dakota</t>
  </si>
  <si>
    <t>Z-Score: Tennessee</t>
  </si>
  <si>
    <t>Z-Score: Texas</t>
  </si>
  <si>
    <t>Z-Score: Utah</t>
  </si>
  <si>
    <t>Z-Score: Virginia</t>
  </si>
  <si>
    <t>Z-Score: Vermont</t>
  </si>
  <si>
    <t>Z-Score: Washington</t>
  </si>
  <si>
    <t>Z-Score: Wisconsin</t>
  </si>
  <si>
    <t>Z-Score: West Virginia</t>
  </si>
  <si>
    <t>Z-Score: 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</si>
</sst>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10" xfId="0" applyFill="1" applyBorder="1"/>
    <xf numFmtId="0" fontId="0" fillId="33" borderId="11" xfId="0" applyFill="1" applyBorder="1"/>
    <xf numFmtId="0" fontId="0" fillId="0" borderId="10" xfId="0" applyBorder="1"/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9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aw" displayName="Raw" ref="A1:HI54" totalsRowShown="0">
  <autoFilter ref="A1:HI54" xr:uid="{00000000-0009-0000-0100-000001000000}"/>
  <tableColumns count="217">
    <tableColumn id="1" xr3:uid="{00000000-0010-0000-0000-000001000000}" name="StateAbbv"/>
    <tableColumn id="2" xr3:uid="{00000000-0010-0000-0000-000002000000}" name="StateName"/>
    <tableColumn id="3" xr3:uid="{00000000-0010-0000-0000-000003000000}" name="TotalStudents"/>
    <tableColumn id="4" xr3:uid="{00000000-0010-0000-0000-000004000000}" name="PctHSwFCS"/>
    <tableColumn id="5" xr3:uid="{00000000-0010-0000-0000-000005000000}" name="PctStudentsHSwCS"/>
    <tableColumn id="6" xr3:uid="{00000000-0010-0000-0000-000006000000}" name="Pct_InFCS"/>
    <tableColumn id="7" xr3:uid="{00000000-0010-0000-0000-000007000000}" name="Pct_InAP"/>
    <tableColumn id="8" xr3:uid="{00000000-0010-0000-0000-000008000000}" name="CP_StHSCS_HSCS_All"/>
    <tableColumn id="9" xr3:uid="{00000000-0010-0000-0000-000009000000}" name="CP_StFCS_StHSCS_All"/>
    <tableColumn id="10" xr3:uid="{00000000-0010-0000-0000-00000A000000}" name="CP_StAP_StFCS_All"/>
    <tableColumn id="11" xr3:uid="{00000000-0010-0000-0000-00000B000000}" name="CP_StAP_StHSCS_All"/>
    <tableColumn id="12" xr3:uid="{00000000-0010-0000-0000-00000C000000}" name="RS_FemaleMaleEst_CP_StFCS_StHSCS"/>
    <tableColumn id="13" xr3:uid="{00000000-0010-0000-0000-00000D000000}" name="RS_FemaleMale_CP_StAP_StFCS"/>
    <tableColumn id="14" xr3:uid="{00000000-0010-0000-0000-00000E000000}" name="RS_FemaleMaleEst_CP_StAP_StHSCS"/>
    <tableColumn id="15" xr3:uid="{00000000-0010-0000-0000-00000F000000}" name="RS_BlackWhite_CP_StHSCS_HSCS"/>
    <tableColumn id="16" xr3:uid="{00000000-0010-0000-0000-000010000000}" name="RS_BlackWhite_CP_StFCS_StHSCS"/>
    <tableColumn id="17" xr3:uid="{00000000-0010-0000-0000-000011000000}" name="RS_BlackWhite_CP_StAP_StFCS"/>
    <tableColumn id="18" xr3:uid="{00000000-0010-0000-0000-000012000000}" name="RS_BlackWhite_CP_StAP_StHSCS"/>
    <tableColumn id="19" xr3:uid="{00000000-0010-0000-0000-000013000000}" name="RS_HLLLWhite_CP_StHSCS_HSCS"/>
    <tableColumn id="20" xr3:uid="{00000000-0010-0000-0000-000014000000}" name="RS_HLLLWhite_CP_StFCS_StHSCS"/>
    <tableColumn id="21" xr3:uid="{00000000-0010-0000-0000-000015000000}" name="RS_HLLLWhite_CP_StAP_StFCS"/>
    <tableColumn id="22" xr3:uid="{00000000-0010-0000-0000-000016000000}" name="RS_HLLLWhite_CP_StAP_StHSCS"/>
    <tableColumn id="23" xr3:uid="{00000000-0010-0000-0000-000017000000}" name="ZScore_PctHSwFCS"/>
    <tableColumn id="24" xr3:uid="{00000000-0010-0000-0000-000018000000}" name="ZScore_PctStudentsHSwCS"/>
    <tableColumn id="25" xr3:uid="{00000000-0010-0000-0000-000019000000}" name="ZScore_Pct_InFCS"/>
    <tableColumn id="26" xr3:uid="{00000000-0010-0000-0000-00001A000000}" name="ZScore_Pct_InAP"/>
    <tableColumn id="27" xr3:uid="{00000000-0010-0000-0000-00001B000000}" name="ZScore_CP_StHSCS_HSCS_All"/>
    <tableColumn id="28" xr3:uid="{00000000-0010-0000-0000-00001C000000}" name="ZScore_CP_StFCS_StHSCS_All"/>
    <tableColumn id="29" xr3:uid="{00000000-0010-0000-0000-00001D000000}" name="ZScore_CP_StAP_StFCS_All"/>
    <tableColumn id="30" xr3:uid="{00000000-0010-0000-0000-00001E000000}" name="ZScore_CP_StAP_StHSCS_All"/>
    <tableColumn id="31" xr3:uid="{00000000-0010-0000-0000-00001F000000}" name="ZScore_RS_FemaleMaleEst_CP_StFCS_StHSCS"/>
    <tableColumn id="32" xr3:uid="{00000000-0010-0000-0000-000020000000}" name="ZScore_RS_FemaleMale_CP_StAP_StFCS"/>
    <tableColumn id="33" xr3:uid="{00000000-0010-0000-0000-000021000000}" name="ZScore_RS_FemaleMaleEst_CP_StAP_StHSCS"/>
    <tableColumn id="34" xr3:uid="{00000000-0010-0000-0000-000022000000}" name="ZScore_RS_BlackWhite_CP_StHSCS_HSCS"/>
    <tableColumn id="35" xr3:uid="{00000000-0010-0000-0000-000023000000}" name="ZScore_RS_BlackWhite_CP_StFCS_StHSCS"/>
    <tableColumn id="36" xr3:uid="{00000000-0010-0000-0000-000024000000}" name="ZScore_RS_BlackWhite_CP_StAP_StFCS"/>
    <tableColumn id="37" xr3:uid="{00000000-0010-0000-0000-000025000000}" name="ZScore_RS_BlackWhite_CP_StAP_StHSCS"/>
    <tableColumn id="38" xr3:uid="{00000000-0010-0000-0000-000026000000}" name="ZScore_RS_HLLLWhite_CP_StHSCS_HSCS"/>
    <tableColumn id="39" xr3:uid="{00000000-0010-0000-0000-000027000000}" name="ZScore_RS_HLLLWhite_CP_StFCS_StHSCS"/>
    <tableColumn id="40" xr3:uid="{00000000-0010-0000-0000-000028000000}" name="ZScore_RS_HLLLWhite_CP_StAP_StFCS"/>
    <tableColumn id="41" xr3:uid="{00000000-0010-0000-0000-000029000000}" name="ZScore_RS_HLLLWhite_CP_StAP_StHSCS"/>
    <tableColumn id="42" xr3:uid="{00000000-0010-0000-0000-00002A000000}" name="SchoolsTotal"/>
    <tableColumn id="43" xr3:uid="{00000000-0010-0000-0000-00002B000000}" name="SchoolsWithFCS"/>
    <tableColumn id="44" xr3:uid="{00000000-0010-0000-0000-00002C000000}" name="PctHSwFCS-1"/>
    <tableColumn id="45" xr3:uid="{00000000-0010-0000-0000-00002D000000}" name="TotalStudents-1"/>
    <tableColumn id="46" xr3:uid="{00000000-0010-0000-0000-00002E000000}" name="NumStudentsinHSwCS"/>
    <tableColumn id="47" xr3:uid="{00000000-0010-0000-0000-00002F000000}" name="PctStudentsHSwCS-1"/>
    <tableColumn id="48" xr3:uid="{00000000-0010-0000-0000-000030000000}" name="Pct_FCS_City"/>
    <tableColumn id="49" xr3:uid="{00000000-0010-0000-0000-000031000000}" name="Pct_FCS_Suburban"/>
    <tableColumn id="50" xr3:uid="{00000000-0010-0000-0000-000032000000}" name="Pct_FCS_TownRural"/>
    <tableColumn id="51" xr3:uid="{00000000-0010-0000-0000-000033000000}" name="Pct_FCS_FRLlt24"/>
    <tableColumn id="52" xr3:uid="{00000000-0010-0000-0000-000034000000}" name="Pct_FCS_FRL25to49"/>
    <tableColumn id="53" xr3:uid="{00000000-0010-0000-0000-000035000000}" name="Pct_FCS_FRL50to74"/>
    <tableColumn id="54" xr3:uid="{00000000-0010-0000-0000-000036000000}" name="Pct_FCS_FRLgt75"/>
    <tableColumn id="55" xr3:uid="{00000000-0010-0000-0000-000037000000}" name="Schools_FCS_City"/>
    <tableColumn id="56" xr3:uid="{00000000-0010-0000-0000-000038000000}" name="Schools_FCS_Suburban"/>
    <tableColumn id="57" xr3:uid="{00000000-0010-0000-0000-000039000000}" name="School_FCS_TownRural"/>
    <tableColumn id="58" xr3:uid="{00000000-0010-0000-0000-00003A000000}" name="Schools_FCS_FRLlt24"/>
    <tableColumn id="59" xr3:uid="{00000000-0010-0000-0000-00003B000000}" name="Schools_FCS_FRL25to49"/>
    <tableColumn id="60" xr3:uid="{00000000-0010-0000-0000-00003C000000}" name="Schools_FCS_FRL50to74"/>
    <tableColumn id="61" xr3:uid="{00000000-0010-0000-0000-00003D000000}" name="Schools_FCS_FRLgt75"/>
    <tableColumn id="62" xr3:uid="{00000000-0010-0000-0000-00003E000000}" name="Schools_FCS_FRL_Unknown"/>
    <tableColumn id="63" xr3:uid="{00000000-0010-0000-0000-00003F000000}" name="Est_Schools_City"/>
    <tableColumn id="64" xr3:uid="{00000000-0010-0000-0000-000040000000}" name="Est_Schools_Suburban"/>
    <tableColumn id="65" xr3:uid="{00000000-0010-0000-0000-000041000000}" name="Est_School_TownRural"/>
    <tableColumn id="66" xr3:uid="{00000000-0010-0000-0000-000042000000}" name="Est_Schools_FRLlt24"/>
    <tableColumn id="67" xr3:uid="{00000000-0010-0000-0000-000043000000}" name="Est_Schools_FRL25to49"/>
    <tableColumn id="68" xr3:uid="{00000000-0010-0000-0000-000044000000}" name="Est_Schools_FRL50to74"/>
    <tableColumn id="69" xr3:uid="{00000000-0010-0000-0000-000045000000}" name="Est_Schools_FRLgt75"/>
    <tableColumn id="70" xr3:uid="{00000000-0010-0000-0000-000046000000}" name="Est_Schools_FRL_Unknown"/>
    <tableColumn id="71" xr3:uid="{00000000-0010-0000-0000-000047000000}" name="Pct_FCS_CitySuburban"/>
    <tableColumn id="72" xr3:uid="{00000000-0010-0000-0000-000048000000}" name="Pct_FCS_TownRural2"/>
    <tableColumn id="73" xr3:uid="{00000000-0010-0000-0000-000049000000}" name="Pct_FCS_FrlLT50"/>
    <tableColumn id="74" xr3:uid="{00000000-0010-0000-0000-00004A000000}" name="Pct_FCS_FrlGT50"/>
    <tableColumn id="75" xr3:uid="{00000000-0010-0000-0000-00004B000000}" name="AvgSizeHave"/>
    <tableColumn id="76" xr3:uid="{00000000-0010-0000-0000-00004C000000}" name="AvgSizeNot"/>
    <tableColumn id="77" xr3:uid="{00000000-0010-0000-0000-00004D000000}" name="RS_RuralUrban_FCS_School"/>
    <tableColumn id="78" xr3:uid="{00000000-0010-0000-0000-00004E000000}" name="RS_RuralUrban_FCS_School_Zscore"/>
    <tableColumn id="79" xr3:uid="{00000000-0010-0000-0000-00004F000000}" name="RS_FRLInc_FCS_School"/>
    <tableColumn id="80" xr3:uid="{00000000-0010-0000-0000-000050000000}" name="RS_FRLInc_FCS_School_Zscore"/>
    <tableColumn id="81" xr3:uid="{00000000-0010-0000-0000-000051000000}" name="HaveNotCSHaveCS_Size_Ratio"/>
    <tableColumn id="82" xr3:uid="{00000000-0010-0000-0000-000052000000}" name="HaveNotCSHaveCS_Size_Ratio_Zscore"/>
    <tableColumn id="83" xr3:uid="{00000000-0010-0000-0000-000053000000}" name="StateAbbv-2"/>
    <tableColumn id="84" xr3:uid="{00000000-0010-0000-0000-000054000000}" name="StateName-1"/>
    <tableColumn id="85" xr3:uid="{00000000-0010-0000-0000-000055000000}" name="TotalStudents-2"/>
    <tableColumn id="86" xr3:uid="{00000000-0010-0000-0000-000056000000}" name="inFCS_Total"/>
    <tableColumn id="87" xr3:uid="{00000000-0010-0000-0000-000057000000}" name="A_Total"/>
    <tableColumn id="88" xr3:uid="{00000000-0010-0000-0000-000058000000}" name="A_Total_Pass"/>
    <tableColumn id="89" xr3:uid="{00000000-0010-0000-0000-000059000000}" name="A_Black"/>
    <tableColumn id="90" xr3:uid="{00000000-0010-0000-0000-00005A000000}" name="A_Black_Pass"/>
    <tableColumn id="91" xr3:uid="{00000000-0010-0000-0000-00005B000000}" name="A_ Hispanic"/>
    <tableColumn id="92" xr3:uid="{00000000-0010-0000-0000-00005C000000}" name="A_Hisp_ Pass"/>
    <tableColumn id="93" xr3:uid="{00000000-0010-0000-0000-00005D000000}" name="A_Asian"/>
    <tableColumn id="94" xr3:uid="{00000000-0010-0000-0000-00005E000000}" name="A_Asian_Pass"/>
    <tableColumn id="95" xr3:uid="{00000000-0010-0000-0000-00005F000000}" name="A_White"/>
    <tableColumn id="96" xr3:uid="{00000000-0010-0000-0000-000060000000}" name="A_White_Pass"/>
    <tableColumn id="97" xr3:uid="{00000000-0010-0000-0000-000061000000}" name="A_NR"/>
    <tableColumn id="98" xr3:uid="{00000000-0010-0000-0000-000062000000}" name="A_NR_Passed"/>
    <tableColumn id="99" xr3:uid="{00000000-0010-0000-0000-000063000000}" name="A_Female"/>
    <tableColumn id="100" xr3:uid="{00000000-0010-0000-0000-000064000000}" name="A_Female_Pass"/>
    <tableColumn id="101" xr3:uid="{00000000-0010-0000-0000-000065000000}" name="A_Male"/>
    <tableColumn id="102" xr3:uid="{00000000-0010-0000-0000-000066000000}" name="A_Male_ Passed"/>
    <tableColumn id="103" xr3:uid="{00000000-0010-0000-0000-000067000000}" name="P_Total"/>
    <tableColumn id="104" xr3:uid="{00000000-0010-0000-0000-000068000000}" name="P_Total_Passed"/>
    <tableColumn id="105" xr3:uid="{00000000-0010-0000-0000-000069000000}" name="P_Black"/>
    <tableColumn id="106" xr3:uid="{00000000-0010-0000-0000-00006A000000}" name="P_Black_Pass"/>
    <tableColumn id="107" xr3:uid="{00000000-0010-0000-0000-00006B000000}" name="P_Hispanic"/>
    <tableColumn id="108" xr3:uid="{00000000-0010-0000-0000-00006C000000}" name="P_Hispanic_Pass"/>
    <tableColumn id="109" xr3:uid="{00000000-0010-0000-0000-00006D000000}" name="P_ Asian"/>
    <tableColumn id="110" xr3:uid="{00000000-0010-0000-0000-00006E000000}" name="P_Asian_Pass"/>
    <tableColumn id="111" xr3:uid="{00000000-0010-0000-0000-00006F000000}" name="P_White"/>
    <tableColumn id="112" xr3:uid="{00000000-0010-0000-0000-000070000000}" name="P_White_Pass"/>
    <tableColumn id="113" xr3:uid="{00000000-0010-0000-0000-000071000000}" name="P_NR"/>
    <tableColumn id="114" xr3:uid="{00000000-0010-0000-0000-000072000000}" name="P_NR_Pass"/>
    <tableColumn id="115" xr3:uid="{00000000-0010-0000-0000-000073000000}" name="P_Female"/>
    <tableColumn id="116" xr3:uid="{00000000-0010-0000-0000-000074000000}" name="P_Female_Pass"/>
    <tableColumn id="117" xr3:uid="{00000000-0010-0000-0000-000075000000}" name="P_Male_Total"/>
    <tableColumn id="118" xr3:uid="{00000000-0010-0000-0000-000076000000}" name="P_Male_Passed"/>
    <tableColumn id="119" xr3:uid="{00000000-0010-0000-0000-000077000000}" name="PnA_Total"/>
    <tableColumn id="120" xr3:uid="{00000000-0010-0000-0000-000078000000}" name="PnA_Total_Pass"/>
    <tableColumn id="121" xr3:uid="{00000000-0010-0000-0000-000079000000}" name="PnA_Black"/>
    <tableColumn id="122" xr3:uid="{00000000-0010-0000-0000-00007A000000}" name="PnA_Black_Pass"/>
    <tableColumn id="123" xr3:uid="{00000000-0010-0000-0000-00007B000000}" name="PnA_Hispanic"/>
    <tableColumn id="124" xr3:uid="{00000000-0010-0000-0000-00007C000000}" name="PnA_Hispanic_Pass"/>
    <tableColumn id="125" xr3:uid="{00000000-0010-0000-0000-00007D000000}" name="PnA_Asian"/>
    <tableColumn id="126" xr3:uid="{00000000-0010-0000-0000-00007E000000}" name="PnA_Asian_Pass"/>
    <tableColumn id="127" xr3:uid="{00000000-0010-0000-0000-00007F000000}" name="PnA_White"/>
    <tableColumn id="128" xr3:uid="{00000000-0010-0000-0000-000080000000}" name="PnA_White_Pass"/>
    <tableColumn id="129" xr3:uid="{00000000-0010-0000-0000-000081000000}" name="PnA_NR"/>
    <tableColumn id="130" xr3:uid="{00000000-0010-0000-0000-000082000000}" name="PnA_NR_Pass"/>
    <tableColumn id="131" xr3:uid="{00000000-0010-0000-0000-000083000000}" name="PnA_Female"/>
    <tableColumn id="132" xr3:uid="{00000000-0010-0000-0000-000084000000}" name="PnA_Female_Pass"/>
    <tableColumn id="133" xr3:uid="{00000000-0010-0000-0000-000085000000}" name="PnA_Male"/>
    <tableColumn id="134" xr3:uid="{00000000-0010-0000-0000-000086000000}" name="PnA_Male_Pass"/>
    <tableColumn id="135" xr3:uid="{00000000-0010-0000-0000-000087000000}" name="PRatio"/>
    <tableColumn id="136" xr3:uid="{00000000-0010-0000-0000-000088000000}" name="Black_PRatio"/>
    <tableColumn id="137" xr3:uid="{00000000-0010-0000-0000-000089000000}" name="Hispanic_PRatio"/>
    <tableColumn id="138" xr3:uid="{00000000-0010-0000-0000-00008A000000}" name="White_PRatio"/>
    <tableColumn id="139" xr3:uid="{00000000-0010-0000-0000-00008B000000}" name="Female P_Ratio"/>
    <tableColumn id="140" xr3:uid="{00000000-0010-0000-0000-00008C000000}" name="Male_PRatio"/>
    <tableColumn id="141" xr3:uid="{00000000-0010-0000-0000-00008D000000}" name="A_Total_PassRate"/>
    <tableColumn id="142" xr3:uid="{00000000-0010-0000-0000-00008E000000}" name="A_Black_PassRate"/>
    <tableColumn id="143" xr3:uid="{00000000-0010-0000-0000-00008F000000}" name="A_Hispanic_PassRate"/>
    <tableColumn id="144" xr3:uid="{00000000-0010-0000-0000-000090000000}" name="A_WhitePassRate"/>
    <tableColumn id="145" xr3:uid="{00000000-0010-0000-0000-000091000000}" name="A_Female_PassRate"/>
    <tableColumn id="146" xr3:uid="{00000000-0010-0000-0000-000092000000}" name="A_MalePassRate"/>
    <tableColumn id="147" xr3:uid="{00000000-0010-0000-0000-000093000000}" name="P_Total_PassRate"/>
    <tableColumn id="148" xr3:uid="{00000000-0010-0000-0000-000094000000}" name="P_Black_PassRate"/>
    <tableColumn id="149" xr3:uid="{00000000-0010-0000-0000-000095000000}" name="P_Hispanic_PassRate"/>
    <tableColumn id="150" xr3:uid="{00000000-0010-0000-0000-000096000000}" name="P_WhitePassRate"/>
    <tableColumn id="151" xr3:uid="{00000000-0010-0000-0000-000097000000}" name="P_Female_PassRate"/>
    <tableColumn id="152" xr3:uid="{00000000-0010-0000-0000-000098000000}" name="P_MalePassRate"/>
    <tableColumn id="153" xr3:uid="{00000000-0010-0000-0000-000099000000}" name="PnA_Total_PassRate"/>
    <tableColumn id="154" xr3:uid="{00000000-0010-0000-0000-00009A000000}" name="PnA_Black_PassRate"/>
    <tableColumn id="155" xr3:uid="{00000000-0010-0000-0000-00009B000000}" name="PnA_Hispanic_PassRate"/>
    <tableColumn id="156" xr3:uid="{00000000-0010-0000-0000-00009C000000}" name="PnA_WhitePassRate"/>
    <tableColumn id="157" xr3:uid="{00000000-0010-0000-0000-00009D000000}" name="PnA_Female_PassRate"/>
    <tableColumn id="158" xr3:uid="{00000000-0010-0000-0000-00009E000000}" name="PnA_MalePassRate"/>
    <tableColumn id="159" xr3:uid="{00000000-0010-0000-0000-00009F000000}" name="RS_BlackWhite_A_PassRate"/>
    <tableColumn id="160" xr3:uid="{00000000-0010-0000-0000-0000A0000000}" name="RS_HispanicWhite_A_PassRate"/>
    <tableColumn id="161" xr3:uid="{00000000-0010-0000-0000-0000A1000000}" name="RS_FemaleMale_A_PassRate"/>
    <tableColumn id="162" xr3:uid="{00000000-0010-0000-0000-0000A2000000}" name="RS_BlackWhite_P_PassRate"/>
    <tableColumn id="163" xr3:uid="{00000000-0010-0000-0000-0000A3000000}" name="RS_HispanicWhite_P_PassRate"/>
    <tableColumn id="164" xr3:uid="{00000000-0010-0000-0000-0000A4000000}" name="RS_FemaleMale_P_PassRate"/>
    <tableColumn id="165" xr3:uid="{00000000-0010-0000-0000-0000A5000000}" name="RS_BlackWhite_PnA_PassRate"/>
    <tableColumn id="166" xr3:uid="{00000000-0010-0000-0000-0000A6000000}" name="RS_HispanicWhite_PnA_PassRate"/>
    <tableColumn id="167" xr3:uid="{00000000-0010-0000-0000-0000A7000000}" name="RS_FemaleMale_PnA_PassRate"/>
    <tableColumn id="168" xr3:uid="{00000000-0010-0000-0000-0000A8000000}" name="PRatio_ZS"/>
    <tableColumn id="169" xr3:uid="{00000000-0010-0000-0000-0000A9000000}" name="PnA_Total_PassRate_ZS"/>
    <tableColumn id="170" xr3:uid="{00000000-0010-0000-0000-0000AA000000}" name="P_Total_PassRate_ZS"/>
    <tableColumn id="171" xr3:uid="{00000000-0010-0000-0000-0000AB000000}" name="A_Total_PassRate_ZS"/>
    <tableColumn id="172" xr3:uid="{00000000-0010-0000-0000-0000AC000000}" name="RS_BlackWhite_PnA_PassRate_ZS"/>
    <tableColumn id="173" xr3:uid="{00000000-0010-0000-0000-0000AD000000}" name="RS_HispanicWhite_PnA_PassRate_ZS"/>
    <tableColumn id="174" xr3:uid="{00000000-0010-0000-0000-0000AE000000}" name="RS_FemaleMale_PnA_PassRate_ZS"/>
    <tableColumn id="175" xr3:uid="{00000000-0010-0000-0000-0000AF000000}" name="NA_PHSWCS"/>
    <tableColumn id="176" xr3:uid="{00000000-0010-0000-0000-0000B0000000}" name="NA_PSHSWCS"/>
    <tableColumn id="177" xr3:uid="{00000000-0010-0000-0000-0000B1000000}" name="NA_HNHHSSR"/>
    <tableColumn id="178" xr3:uid="{00000000-0010-0000-0000-0000B2000000}" name="NA_PRHSWCSR"/>
    <tableColumn id="179" xr3:uid="{00000000-0010-0000-0000-0000B3000000}" name="NA_RUHSWCSR"/>
    <tableColumn id="180" xr3:uid="{00000000-0010-0000-0000-0000B4000000}" name="NA_PSEICS"/>
    <tableColumn id="181" xr3:uid="{00000000-0010-0000-0000-0000B5000000}" name="NA_FUR"/>
    <tableColumn id="182" xr3:uid="{00000000-0010-0000-0000-0000B6000000}" name="NA_PSTAPCSE"/>
    <tableColumn id="183" xr3:uid="{00000000-0010-0000-0000-0000B7000000}" name="NA_APCSFCSUR"/>
    <tableColumn id="184" xr3:uid="{00000000-0010-0000-0000-0000B8000000}" name="NA_APCSSHSUR"/>
    <tableColumn id="185" xr3:uid="{00000000-0010-0000-0000-0000B9000000}" name="NA_PRATIO"/>
    <tableColumn id="186" xr3:uid="{00000000-0010-0000-0000-0000BA000000}" name="NA_APCSPR"/>
    <tableColumn id="187" xr3:uid="{00000000-0010-0000-0000-0000BB000000}" name="NA_APCSPPR"/>
    <tableColumn id="188" xr3:uid="{00000000-0010-0000-0000-0000BC000000}" name="NA_APCSAPR"/>
    <tableColumn id="189" xr3:uid="{00000000-0010-0000-0000-0000BD000000}" name="NA_PSHSWCS_RSWM"/>
    <tableColumn id="190" xr3:uid="{00000000-0010-0000-0000-0000BE000000}" name="NA_FUR_RSWM"/>
    <tableColumn id="191" xr3:uid="{00000000-0010-0000-0000-0000BF000000}" name="NA_APCSFCSUR_RSWM"/>
    <tableColumn id="192" xr3:uid="{00000000-0010-0000-0000-0000C0000000}" name="NA_APCSSHSUR_RSWM"/>
    <tableColumn id="193" xr3:uid="{00000000-0010-0000-0000-0000C1000000}" name="NA_APCSPR_RSWM"/>
    <tableColumn id="194" xr3:uid="{00000000-0010-0000-0000-0000C2000000}" name="NA_PSHSWCS_RSBW"/>
    <tableColumn id="195" xr3:uid="{00000000-0010-0000-0000-0000C3000000}" name="NA_FUR_RSBW"/>
    <tableColumn id="196" xr3:uid="{00000000-0010-0000-0000-0000C4000000}" name="NA_APCSFCSUR_RSBW"/>
    <tableColumn id="197" xr3:uid="{00000000-0010-0000-0000-0000C5000000}" name="NA_APCSSHSUR_RSBW"/>
    <tableColumn id="198" xr3:uid="{00000000-0010-0000-0000-0000C6000000}" name="NA_APCSPR_RSBW"/>
    <tableColumn id="199" xr3:uid="{00000000-0010-0000-0000-0000C7000000}" name="NA_PSHSWCS_RSHLW"/>
    <tableColumn id="200" xr3:uid="{00000000-0010-0000-0000-0000C8000000}" name="NA_FUR_RSHLW"/>
    <tableColumn id="201" xr3:uid="{00000000-0010-0000-0000-0000C9000000}" name="NA_APCSFCSUR_RSHLW"/>
    <tableColumn id="202" xr3:uid="{00000000-0010-0000-0000-0000CA000000}" name="NA_APCSSHSUR_RSHLW"/>
    <tableColumn id="203" xr3:uid="{00000000-0010-0000-0000-0000CB000000}" name="NA_APCSPR_RSHLW"/>
    <tableColumn id="204" xr3:uid="{00000000-0010-0000-0000-0000CC000000}" name="% HS with CS"/>
    <tableColumn id="205" xr3:uid="{00000000-0010-0000-0000-0000CD000000}" name="% Students in HS with CS"/>
    <tableColumn id="206" xr3:uid="{00000000-0010-0000-0000-0000CE000000}" name="Have Not/Have HS Size Ratio"/>
    <tableColumn id="207" xr3:uid="{00000000-0010-0000-0000-0000CF000000}" name="Have Not/Have HS Size Ratio2"/>
    <tableColumn id="208" xr3:uid="{00000000-0010-0000-0000-0000D0000000}" name="Poor/Rich HS with CS Ratio"/>
    <tableColumn id="209" xr3:uid="{00000000-0010-0000-0000-0000D1000000}" name="Rural/Urban HS with CS Ratio"/>
    <tableColumn id="210" xr3:uid="{00000000-0010-0000-0000-0000D2000000}" name="Students_Enrolled_in_CS_Students_in_HS_w_CS"/>
    <tableColumn id="211" xr3:uid="{00000000-0010-0000-0000-0000D3000000}" name="pct_students_taking_ap_cs_exam"/>
    <tableColumn id="212" xr3:uid="{00000000-0010-0000-0000-0000D4000000}" name="students_taking_ap_cs_exam_students_enrolled_in_cs"/>
    <tableColumn id="213" xr3:uid="{00000000-0010-0000-0000-0000D5000000}" name="students_taking_ap_cs_exam_students_in_hs_w_cs"/>
    <tableColumn id="214" xr3:uid="{00000000-0010-0000-0000-0000D6000000}" name="p_ratio"/>
    <tableColumn id="215" xr3:uid="{00000000-0010-0000-0000-0000D7000000}" name="AP CS Pass Rate"/>
    <tableColumn id="216" xr3:uid="{00000000-0010-0000-0000-0000D8000000}" name="AP CSP Pass Rate"/>
    <tableColumn id="217" xr3:uid="{00000000-0010-0000-0000-0000D9000000}" name="AP CSA Pass Ra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ScFilter5" displayName="ScFilter5" ref="A1:P104" totalsRowShown="0">
  <autoFilter ref="A1:P104" xr:uid="{00000000-0009-0000-0100-000004000000}"/>
  <tableColumns count="16">
    <tableColumn id="1" xr3:uid="{00000000-0010-0000-0100-000001000000}" name="StateAbbv"/>
    <tableColumn id="2" xr3:uid="{00000000-0010-0000-0100-000002000000}" name="StateName"/>
    <tableColumn id="3" xr3:uid="{00000000-0010-0000-0100-000003000000}" name="% HS with CS" dataDxfId="48">
      <calculatedColumnFormula>VLOOKUP(ScFilter5[[#This Row],[StateAbbv]],Raw[],4,FALSE)</calculatedColumnFormula>
    </tableColumn>
    <tableColumn id="4" xr3:uid="{00000000-0010-0000-0100-000004000000}" name="% Students in HS with CS" dataDxfId="47">
      <calculatedColumnFormula>VLOOKUP(ScFilter5[[#This Row],[StateAbbv]],Raw[],5,FALSE)</calculatedColumnFormula>
    </tableColumn>
    <tableColumn id="5" xr3:uid="{00000000-0010-0000-0100-000005000000}" name="Have Not/Have HS Size Ratio" dataDxfId="46">
      <calculatedColumnFormula>VLOOKUP(ScFilter5[[#This Row],[StateAbbv]],Raw[],81,FALSE)</calculatedColumnFormula>
    </tableColumn>
    <tableColumn id="6" xr3:uid="{00000000-0010-0000-0100-000006000000}" name="Poor/Rich HS with CS Ratio" dataDxfId="45">
      <calculatedColumnFormula>VLOOKUP(ScFilter5[[#This Row],[StateAbbv]],Raw[],79,FALSE)</calculatedColumnFormula>
    </tableColumn>
    <tableColumn id="7" xr3:uid="{00000000-0010-0000-0100-000007000000}" name="Rural/Urban HS with CS Ratio" dataDxfId="44">
      <calculatedColumnFormula>VLOOKUP(ScFilter5[[#This Row],[StateAbbv]],Raw[],77,FALSE)</calculatedColumnFormula>
    </tableColumn>
    <tableColumn id="8" xr3:uid="{00000000-0010-0000-0100-000008000000}" name="% Students Enrolled in CS" dataDxfId="43">
      <calculatedColumnFormula>VLOOKUP(ScFilter5[[#This Row],[StateAbbv]],Raw[],6,FALSE)</calculatedColumnFormula>
    </tableColumn>
    <tableColumn id="9" xr3:uid="{00000000-0010-0000-0100-000009000000}" name="Students Enrolled in CS / Students in HS with CS" dataDxfId="42">
      <calculatedColumnFormula>VLOOKUP(ScFilter5[[#This Row],[StateAbbv]],Raw[],9,FALSE)</calculatedColumnFormula>
    </tableColumn>
    <tableColumn id="10" xr3:uid="{00000000-0010-0000-0100-00000A000000}" name="% Students taking AP CS Exam" dataDxfId="41">
      <calculatedColumnFormula>VLOOKUP(ScFilter5[[#This Row],[StateAbbv]],Raw[],7,FALSE)</calculatedColumnFormula>
    </tableColumn>
    <tableColumn id="11" xr3:uid="{00000000-0010-0000-0100-00000B000000}" name="Students Taking AP CS Exam / Students Enrolled in CS" dataDxfId="40">
      <calculatedColumnFormula>VLOOKUP(ScFilter5[[#This Row],[StateAbbv]],Raw[],10,FALSE)</calculatedColumnFormula>
    </tableColumn>
    <tableColumn id="12" xr3:uid="{00000000-0010-0000-0100-00000C000000}" name="Students Taking AP CS Exam / Students in HS with CS" dataDxfId="39">
      <calculatedColumnFormula>VLOOKUP(ScFilter5[[#This Row],[StateAbbv]],Raw[],11,FALSE)</calculatedColumnFormula>
    </tableColumn>
    <tableColumn id="13" xr3:uid="{00000000-0010-0000-0100-00000D000000}" name="P Ratio (P / (A + P))" dataDxfId="38">
      <calculatedColumnFormula>VLOOKUP(ScFilter5[[#This Row],[StateAbbv]],Raw[],135,FALSE)</calculatedColumnFormula>
    </tableColumn>
    <tableColumn id="14" xr3:uid="{00000000-0010-0000-0100-00000E000000}" name="AP CS Pass Rate" dataDxfId="37">
      <calculatedColumnFormula>VLOOKUP(ScFilter5[[#This Row],[StateAbbv]],Raw[],153,FALSE)</calculatedColumnFormula>
    </tableColumn>
    <tableColumn id="15" xr3:uid="{00000000-0010-0000-0100-00000F000000}" name="AP CSP Pass Rate" dataDxfId="36">
      <calculatedColumnFormula>VLOOKUP(ScFilter5[[#This Row],[StateAbbv]],Raw[],170,FALSE)</calculatedColumnFormula>
    </tableColumn>
    <tableColumn id="16" xr3:uid="{00000000-0010-0000-0100-000010000000}" name="AP CSA Pass Rate" dataDxfId="35">
      <calculatedColumnFormula>VLOOKUP(ScFilter5[[#This Row],[StateAbbv]],Raw[],141,FALSE)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ScFilter" displayName="ScFilter" ref="A1:P53" totalsRowShown="0">
  <autoFilter ref="A1:P53" xr:uid="{00000000-0009-0000-0100-000002000000}"/>
  <tableColumns count="16">
    <tableColumn id="1" xr3:uid="{00000000-0010-0000-0200-000001000000}" name="StateAbbv"/>
    <tableColumn id="2" xr3:uid="{00000000-0010-0000-0200-000002000000}" name="StateName"/>
    <tableColumn id="3" xr3:uid="{00000000-0010-0000-0200-000003000000}" name="% HS with CS" dataDxfId="34">
      <calculatedColumnFormula>VLOOKUP(ScFilter[[#This Row],[StateAbbv]],Raw[],4,FALSE)</calculatedColumnFormula>
    </tableColumn>
    <tableColumn id="4" xr3:uid="{00000000-0010-0000-0200-000004000000}" name="% Students in HS with CS" dataDxfId="33">
      <calculatedColumnFormula>VLOOKUP(ScFilter[[#This Row],[StateAbbv]],Raw[],5,FALSE)</calculatedColumnFormula>
    </tableColumn>
    <tableColumn id="5" xr3:uid="{00000000-0010-0000-0200-000005000000}" name="Have Not/Have HS Size Ratio" dataDxfId="32">
      <calculatedColumnFormula>VLOOKUP(ScFilter[[#This Row],[StateAbbv]],Raw[],81,FALSE)</calculatedColumnFormula>
    </tableColumn>
    <tableColumn id="6" xr3:uid="{00000000-0010-0000-0200-000006000000}" name="Poor/Rich HS with CS Ratio" dataDxfId="31">
      <calculatedColumnFormula>VLOOKUP(ScFilter[[#This Row],[StateAbbv]],Raw[],79,FALSE)</calculatedColumnFormula>
    </tableColumn>
    <tableColumn id="7" xr3:uid="{00000000-0010-0000-0200-000007000000}" name="Rural/Urban HS with CS Ratio" dataDxfId="30">
      <calculatedColumnFormula>VLOOKUP(ScFilter[[#This Row],[StateAbbv]],Raw[],77,FALSE)</calculatedColumnFormula>
    </tableColumn>
    <tableColumn id="8" xr3:uid="{00000000-0010-0000-0200-000008000000}" name="% Students Enrolled in CS" dataDxfId="29">
      <calculatedColumnFormula>VLOOKUP(ScFilter[[#This Row],[StateAbbv]],Raw[],6,FALSE)</calculatedColumnFormula>
    </tableColumn>
    <tableColumn id="9" xr3:uid="{00000000-0010-0000-0200-000009000000}" name="Students Enrolled in CS / Students in HS with CS" dataDxfId="28">
      <calculatedColumnFormula>VLOOKUP(ScFilter[[#This Row],[StateAbbv]],Raw[],9,FALSE)</calculatedColumnFormula>
    </tableColumn>
    <tableColumn id="10" xr3:uid="{00000000-0010-0000-0200-00000A000000}" name="% Students taking AP CS Exam" dataDxfId="27">
      <calculatedColumnFormula>VLOOKUP(ScFilter[[#This Row],[StateAbbv]],Raw[],7,FALSE)</calculatedColumnFormula>
    </tableColumn>
    <tableColumn id="11" xr3:uid="{00000000-0010-0000-0200-00000B000000}" name="Students Taking AP CS Exam / Students Enrolled in CS" dataDxfId="26">
      <calculatedColumnFormula>VLOOKUP(ScFilter[[#This Row],[StateAbbv]],Raw[],10,FALSE)</calculatedColumnFormula>
    </tableColumn>
    <tableColumn id="12" xr3:uid="{00000000-0010-0000-0200-00000C000000}" name="Students Taking AP CS Exam / Students in HS with CS" dataDxfId="25">
      <calculatedColumnFormula>VLOOKUP(ScFilter[[#This Row],[StateAbbv]],Raw[],11,FALSE)</calculatedColumnFormula>
    </tableColumn>
    <tableColumn id="13" xr3:uid="{00000000-0010-0000-0200-00000D000000}" name="P Ratio (P / (A + P))" dataDxfId="24">
      <calculatedColumnFormula>VLOOKUP(ScFilter[[#This Row],[StateAbbv]],Raw[],135,FALSE)</calculatedColumnFormula>
    </tableColumn>
    <tableColumn id="14" xr3:uid="{00000000-0010-0000-0200-00000E000000}" name="AP CS Pass Rate" dataDxfId="23">
      <calculatedColumnFormula>VLOOKUP(ScFilter[[#This Row],[StateAbbv]],Raw[],153,FALSE)</calculatedColumnFormula>
    </tableColumn>
    <tableColumn id="15" xr3:uid="{00000000-0010-0000-0200-00000F000000}" name="AP CSP Pass Rate" dataDxfId="0">
      <calculatedColumnFormula>VLOOKUP(ScFilter[[#This Row],[StateAbbv]],Raw[],147,FALSE)</calculatedColumnFormula>
    </tableColumn>
    <tableColumn id="16" xr3:uid="{00000000-0010-0000-0200-000010000000}" name="AP CSA Pass Rate" dataDxfId="22">
      <calculatedColumnFormula>VLOOKUP(ScFilter[[#This Row],[StateAbbv]],Raw[],141,FALSE)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P53" totalsRowShown="0" headerRowBorderDxfId="21" tableBorderDxfId="20">
  <autoFilter ref="A1:P53" xr:uid="{00000000-0009-0000-0100-000003000000}"/>
  <tableColumns count="16">
    <tableColumn id="1" xr3:uid="{00000000-0010-0000-0300-000001000000}" name="StateAbbv" dataDxfId="19"/>
    <tableColumn id="2" xr3:uid="{00000000-0010-0000-0300-000002000000}" name="StateName" dataDxfId="18"/>
    <tableColumn id="3" xr3:uid="{00000000-0010-0000-0300-000003000000}" name="Z-Score: % HS with CS" dataDxfId="17">
      <calculatedColumnFormula>VLOOKUP(Table3[[#This Row],[StateAbbv]],Raw[],23,FALSE)</calculatedColumnFormula>
    </tableColumn>
    <tableColumn id="4" xr3:uid="{00000000-0010-0000-0300-000004000000}" name="Z-Score: % Students in HS with CS" dataDxfId="16">
      <calculatedColumnFormula>VLOOKUP(Table3[[#This Row],[StateAbbv]],Raw[],24,FALSE)</calculatedColumnFormula>
    </tableColumn>
    <tableColumn id="5" xr3:uid="{00000000-0010-0000-0300-000005000000}" name="Z-Score: Have Not/Have HS Size Ratio" dataDxfId="15">
      <calculatedColumnFormula>VLOOKUP(Table3[[#This Row],[StateAbbv]],Raw[],82,FALSE)</calculatedColumnFormula>
    </tableColumn>
    <tableColumn id="6" xr3:uid="{00000000-0010-0000-0300-000006000000}" name="Z-Score: Poor/Rich HS with CS Ratio" dataDxfId="14">
      <calculatedColumnFormula>VLOOKUP(Table3[[#This Row],[StateAbbv]],Raw[],80,FALSE)</calculatedColumnFormula>
    </tableColumn>
    <tableColumn id="7" xr3:uid="{00000000-0010-0000-0300-000007000000}" name="Z-Score: Rural/Urban HS with CS Ratio" dataDxfId="13">
      <calculatedColumnFormula>VLOOKUP(Table3[[#This Row],[StateAbbv]],Raw[],78,FALSE)</calculatedColumnFormula>
    </tableColumn>
    <tableColumn id="8" xr3:uid="{00000000-0010-0000-0300-000008000000}" name="Z-Score: % Students Enrolled in CS" dataDxfId="12">
      <calculatedColumnFormula>VLOOKUP(Table3[[#This Row],[StateAbbv]],Raw[],25,FALSE)</calculatedColumnFormula>
    </tableColumn>
    <tableColumn id="9" xr3:uid="{00000000-0010-0000-0300-000009000000}" name="Z-Score: Students Enrolled in CS / Students in HS with CS" dataDxfId="11">
      <calculatedColumnFormula>VLOOKUP(Table3[[#This Row],[StateAbbv]],Raw[],28,FALSE)</calculatedColumnFormula>
    </tableColumn>
    <tableColumn id="10" xr3:uid="{00000000-0010-0000-0300-00000A000000}" name="Z-Score: % Students taking AP CS Exam" dataDxfId="10">
      <calculatedColumnFormula>VLOOKUP(Table3[[#This Row],[StateAbbv]],Raw[],26,FALSE)</calculatedColumnFormula>
    </tableColumn>
    <tableColumn id="11" xr3:uid="{00000000-0010-0000-0300-00000B000000}" name="Z-Score: Students Taking AP CS Exam / Students Enrolled in CS" dataDxfId="9">
      <calculatedColumnFormula>VLOOKUP(Table3[[#This Row],[StateAbbv]],Raw[],29,FALSE)</calculatedColumnFormula>
    </tableColumn>
    <tableColumn id="12" xr3:uid="{00000000-0010-0000-0300-00000C000000}" name="Z-Score: Students Taking AP CS Exam / Students in HS with CS" dataDxfId="8">
      <calculatedColumnFormula>VLOOKUP(Table3[[#This Row],[StateAbbv]],Raw[],30,FALSE)</calculatedColumnFormula>
    </tableColumn>
    <tableColumn id="13" xr3:uid="{00000000-0010-0000-0300-00000D000000}" name="Z-Score: P Ratio (P / (A + P))" dataDxfId="7">
      <calculatedColumnFormula>VLOOKUP(Table3[[#This Row],[StateAbbv]],Raw[],168,FALSE)</calculatedColumnFormula>
    </tableColumn>
    <tableColumn id="14" xr3:uid="{00000000-0010-0000-0300-00000E000000}" name="Z-Score: AP CS Pass Rate" dataDxfId="6">
      <calculatedColumnFormula>VLOOKUP(Table3[[#This Row],[StateAbbv]],Raw[],169,FALSE)</calculatedColumnFormula>
    </tableColumn>
    <tableColumn id="15" xr3:uid="{00000000-0010-0000-0300-00000F000000}" name="Z-Score: AP CSP Pass Rate" dataDxfId="5">
      <calculatedColumnFormula>VLOOKUP(Table3[[#This Row],[StateAbbv]],Raw[],170,FALSE)</calculatedColumnFormula>
    </tableColumn>
    <tableColumn id="16" xr3:uid="{00000000-0010-0000-0300-000010000000}" name="Z-Score: AP CSA Pass Rate" dataDxfId="4">
      <calculatedColumnFormula>VLOOKUP(Table3[[#This Row],[StateAbbv]],Raw[],171,FALSE)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1:B53" totalsRowShown="0" tableBorderDxfId="3">
  <autoFilter ref="A1:B53" xr:uid="{00000000-0009-0000-0100-000005000000}"/>
  <tableColumns count="2">
    <tableColumn id="1" xr3:uid="{00000000-0010-0000-0400-000001000000}" name="Column1" dataDxfId="2"/>
    <tableColumn id="2" xr3:uid="{00000000-0010-0000-0400-000002000000}" name="Column2">
      <calculatedColumnFormula>"Z-Score: "&amp;A2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E1:F53" totalsRowShown="0">
  <autoFilter ref="E1:F53" xr:uid="{00000000-0009-0000-0100-000006000000}"/>
  <tableColumns count="2">
    <tableColumn id="1" xr3:uid="{00000000-0010-0000-0500-000001000000}" name="Column1" dataDxfId="1"/>
    <tableColumn id="2" xr3:uid="{00000000-0010-0000-0500-000002000000}" name="Column2">
      <calculatedColumnFormula>"Z-Score: "&amp;E2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I54"/>
  <sheetViews>
    <sheetView topLeftCell="EC1" workbookViewId="0">
      <selection activeCell="EQ1" sqref="EQ1"/>
    </sheetView>
  </sheetViews>
  <sheetFormatPr baseColWidth="10" defaultRowHeight="16" x14ac:dyDescent="0.2"/>
  <cols>
    <col min="1" max="1" width="12" customWidth="1"/>
    <col min="2" max="2" width="17.5" bestFit="1" customWidth="1"/>
    <col min="3" max="3" width="14.83203125" customWidth="1"/>
    <col min="4" max="4" width="12.83203125" customWidth="1"/>
    <col min="5" max="5" width="19" customWidth="1"/>
    <col min="6" max="7" width="12.1640625" bestFit="1" customWidth="1"/>
    <col min="8" max="8" width="21" customWidth="1"/>
    <col min="9" max="9" width="21.33203125" customWidth="1"/>
    <col min="10" max="10" width="19.1640625" customWidth="1"/>
    <col min="11" max="11" width="20.5" customWidth="1"/>
    <col min="12" max="12" width="35.1640625" customWidth="1"/>
    <col min="13" max="13" width="30.5" customWidth="1"/>
    <col min="14" max="14" width="34.33203125" customWidth="1"/>
    <col min="15" max="15" width="31.5" customWidth="1"/>
    <col min="16" max="16" width="31.83203125" customWidth="1"/>
    <col min="17" max="17" width="29.6640625" customWidth="1"/>
    <col min="18" max="18" width="31" customWidth="1"/>
    <col min="19" max="19" width="30.83203125" customWidth="1"/>
    <col min="20" max="20" width="31.1640625" customWidth="1"/>
    <col min="21" max="21" width="29" customWidth="1"/>
    <col min="22" max="22" width="30.33203125" customWidth="1"/>
    <col min="23" max="23" width="19.33203125" customWidth="1"/>
    <col min="24" max="24" width="25.5" customWidth="1"/>
    <col min="25" max="25" width="18" customWidth="1"/>
    <col min="26" max="26" width="17.1640625" customWidth="1"/>
    <col min="27" max="27" width="27.5" customWidth="1"/>
    <col min="28" max="28" width="27.83203125" customWidth="1"/>
    <col min="29" max="29" width="25.6640625" customWidth="1"/>
    <col min="30" max="30" width="27" customWidth="1"/>
    <col min="31" max="31" width="41.6640625" customWidth="1"/>
    <col min="32" max="32" width="37" customWidth="1"/>
    <col min="33" max="33" width="40.83203125" customWidth="1"/>
    <col min="34" max="34" width="38" customWidth="1"/>
    <col min="35" max="35" width="38.33203125" customWidth="1"/>
    <col min="36" max="36" width="36.1640625" customWidth="1"/>
    <col min="37" max="37" width="37.5" customWidth="1"/>
    <col min="38" max="38" width="37.33203125" customWidth="1"/>
    <col min="39" max="39" width="37.6640625" customWidth="1"/>
    <col min="40" max="40" width="35.5" customWidth="1"/>
    <col min="41" max="41" width="36.83203125" customWidth="1"/>
    <col min="42" max="42" width="13.83203125" customWidth="1"/>
    <col min="43" max="43" width="16.6640625" customWidth="1"/>
    <col min="44" max="44" width="14.5" customWidth="1"/>
    <col min="45" max="45" width="16.5" customWidth="1"/>
    <col min="46" max="46" width="22" customWidth="1"/>
    <col min="47" max="47" width="20.6640625" customWidth="1"/>
    <col min="48" max="48" width="14.1640625" customWidth="1"/>
    <col min="49" max="49" width="18.6640625" customWidth="1"/>
    <col min="50" max="50" width="19.83203125" customWidth="1"/>
    <col min="51" max="51" width="17.1640625" customWidth="1"/>
    <col min="52" max="53" width="19.6640625" customWidth="1"/>
    <col min="54" max="54" width="17.6640625" customWidth="1"/>
    <col min="55" max="55" width="17.83203125" customWidth="1"/>
    <col min="56" max="56" width="22.33203125" customWidth="1"/>
    <col min="57" max="57" width="22.6640625" customWidth="1"/>
    <col min="58" max="58" width="20.83203125" customWidth="1"/>
    <col min="59" max="60" width="23.33203125" customWidth="1"/>
    <col min="61" max="61" width="21.33203125" customWidth="1"/>
    <col min="62" max="62" width="26.5" customWidth="1"/>
    <col min="63" max="63" width="17.33203125" customWidth="1"/>
    <col min="64" max="64" width="21.83203125" customWidth="1"/>
    <col min="65" max="65" width="22.1640625" customWidth="1"/>
    <col min="66" max="66" width="20.33203125" customWidth="1"/>
    <col min="67" max="68" width="22.83203125" customWidth="1"/>
    <col min="69" max="69" width="20.83203125" customWidth="1"/>
    <col min="70" max="70" width="26" customWidth="1"/>
    <col min="71" max="71" width="21.83203125" customWidth="1"/>
    <col min="72" max="72" width="20.83203125" customWidth="1"/>
    <col min="73" max="73" width="17" customWidth="1"/>
    <col min="74" max="74" width="17.5" customWidth="1"/>
    <col min="75" max="75" width="14.33203125" customWidth="1"/>
    <col min="76" max="76" width="13" customWidth="1"/>
    <col min="77" max="77" width="26.33203125" customWidth="1"/>
    <col min="78" max="78" width="32.6640625" customWidth="1"/>
    <col min="79" max="79" width="22.33203125" customWidth="1"/>
    <col min="80" max="80" width="28.6640625" customWidth="1"/>
    <col min="81" max="81" width="28.83203125" customWidth="1"/>
    <col min="82" max="82" width="35.1640625" customWidth="1"/>
    <col min="83" max="83" width="13.6640625" customWidth="1"/>
    <col min="84" max="84" width="17.5" bestFit="1" customWidth="1"/>
    <col min="85" max="85" width="16.5" customWidth="1"/>
    <col min="86" max="86" width="13.1640625" customWidth="1"/>
    <col min="87" max="87" width="9.83203125" customWidth="1"/>
    <col min="88" max="88" width="14.5" customWidth="1"/>
    <col min="89" max="89" width="10.1640625" customWidth="1"/>
    <col min="90" max="90" width="14.83203125" customWidth="1"/>
    <col min="91" max="91" width="13.1640625" customWidth="1"/>
    <col min="92" max="92" width="14.5" customWidth="1"/>
    <col min="93" max="93" width="10.1640625" customWidth="1"/>
    <col min="94" max="94" width="14.83203125" customWidth="1"/>
    <col min="95" max="95" width="10.6640625" customWidth="1"/>
    <col min="96" max="96" width="15.33203125" customWidth="1"/>
    <col min="97" max="97" width="8.1640625" customWidth="1"/>
    <col min="98" max="98" width="14.83203125" customWidth="1"/>
    <col min="99" max="99" width="11.83203125" customWidth="1"/>
    <col min="100" max="100" width="16.5" customWidth="1"/>
    <col min="101" max="101" width="9.83203125" customWidth="1"/>
    <col min="102" max="102" width="17" customWidth="1"/>
    <col min="103" max="103" width="9.6640625" customWidth="1"/>
    <col min="104" max="104" width="16.33203125" customWidth="1"/>
    <col min="105" max="105" width="10" customWidth="1"/>
    <col min="106" max="106" width="14.6640625" customWidth="1"/>
    <col min="107" max="107" width="12.5" customWidth="1"/>
    <col min="108" max="108" width="17.1640625" customWidth="1"/>
    <col min="109" max="109" width="10.5" customWidth="1"/>
    <col min="110" max="110" width="14.6640625" customWidth="1"/>
    <col min="111" max="111" width="10.5" customWidth="1"/>
    <col min="112" max="112" width="15.1640625" customWidth="1"/>
    <col min="113" max="113" width="8" customWidth="1"/>
    <col min="114" max="114" width="12.6640625" customWidth="1"/>
    <col min="115" max="115" width="11.6640625" customWidth="1"/>
    <col min="116" max="116" width="16.33203125" customWidth="1"/>
    <col min="117" max="117" width="14.83203125" customWidth="1"/>
    <col min="118" max="118" width="16.33203125" customWidth="1"/>
    <col min="119" max="119" width="11.83203125" customWidth="1"/>
    <col min="120" max="120" width="16.5" customWidth="1"/>
    <col min="121" max="121" width="12.1640625" customWidth="1"/>
    <col min="122" max="122" width="16.83203125" customWidth="1"/>
    <col min="123" max="123" width="14.6640625" customWidth="1"/>
    <col min="124" max="124" width="19.33203125" customWidth="1"/>
    <col min="125" max="125" width="12.1640625" customWidth="1"/>
    <col min="126" max="126" width="16.83203125" customWidth="1"/>
    <col min="127" max="127" width="12.6640625" customWidth="1"/>
    <col min="128" max="128" width="17.33203125" customWidth="1"/>
    <col min="129" max="129" width="10.1640625" customWidth="1"/>
    <col min="130" max="130" width="14.83203125" customWidth="1"/>
    <col min="131" max="131" width="13.83203125" customWidth="1"/>
    <col min="132" max="132" width="18.5" customWidth="1"/>
    <col min="133" max="133" width="11.83203125" customWidth="1"/>
    <col min="134" max="134" width="16.5" customWidth="1"/>
    <col min="135" max="135" width="12.1640625" bestFit="1" customWidth="1"/>
    <col min="136" max="136" width="14.33203125" customWidth="1"/>
    <col min="137" max="137" width="16.83203125" customWidth="1"/>
    <col min="138" max="138" width="14.83203125" customWidth="1"/>
    <col min="139" max="139" width="16.5" customWidth="1"/>
    <col min="140" max="140" width="14" customWidth="1"/>
    <col min="141" max="141" width="18.33203125" customWidth="1"/>
    <col min="142" max="142" width="18.6640625" customWidth="1"/>
    <col min="143" max="143" width="21.1640625" customWidth="1"/>
    <col min="144" max="144" width="18.1640625" customWidth="1"/>
    <col min="145" max="145" width="20.33203125" customWidth="1"/>
    <col min="146" max="146" width="17.33203125" customWidth="1"/>
    <col min="147" max="147" width="18.1640625" customWidth="1"/>
    <col min="148" max="148" width="18.5" customWidth="1"/>
    <col min="149" max="149" width="21" customWidth="1"/>
    <col min="150" max="150" width="18" customWidth="1"/>
    <col min="151" max="151" width="20.1640625" customWidth="1"/>
    <col min="152" max="152" width="17.1640625" customWidth="1"/>
    <col min="153" max="153" width="20.33203125" customWidth="1"/>
    <col min="154" max="154" width="20.6640625" customWidth="1"/>
    <col min="155" max="155" width="23.1640625" customWidth="1"/>
    <col min="156" max="156" width="20.1640625" customWidth="1"/>
    <col min="157" max="157" width="22.33203125" customWidth="1"/>
    <col min="158" max="158" width="19.33203125" customWidth="1"/>
    <col min="159" max="159" width="26.83203125" customWidth="1"/>
    <col min="160" max="160" width="29.33203125" customWidth="1"/>
    <col min="161" max="161" width="27.6640625" customWidth="1"/>
    <col min="162" max="162" width="26.6640625" customWidth="1"/>
    <col min="163" max="163" width="29.1640625" customWidth="1"/>
    <col min="164" max="164" width="27.5" customWidth="1"/>
    <col min="165" max="165" width="28.83203125" customWidth="1"/>
    <col min="166" max="166" width="31.33203125" customWidth="1"/>
    <col min="167" max="167" width="29.6640625" customWidth="1"/>
    <col min="168" max="168" width="12.83203125" bestFit="1" customWidth="1"/>
    <col min="169" max="169" width="23.33203125" customWidth="1"/>
    <col min="170" max="170" width="21.1640625" customWidth="1"/>
    <col min="171" max="171" width="21.33203125" customWidth="1"/>
    <col min="172" max="172" width="31.83203125" customWidth="1"/>
    <col min="173" max="173" width="34.33203125" customWidth="1"/>
    <col min="174" max="174" width="32.6640625" customWidth="1"/>
    <col min="175" max="175" width="14.1640625" customWidth="1"/>
    <col min="176" max="176" width="15.1640625" customWidth="1"/>
    <col min="177" max="177" width="15.5" customWidth="1"/>
    <col min="178" max="178" width="16.5" customWidth="1"/>
    <col min="179" max="179" width="16.83203125" customWidth="1"/>
    <col min="180" max="180" width="12.5" customWidth="1"/>
    <col min="181" max="181" width="10.5" customWidth="1"/>
    <col min="182" max="182" width="15.1640625" customWidth="1"/>
    <col min="183" max="183" width="16.6640625" customWidth="1"/>
    <col min="184" max="184" width="17" customWidth="1"/>
    <col min="185" max="185" width="13.1640625" customWidth="1"/>
    <col min="186" max="186" width="13.33203125" customWidth="1"/>
    <col min="187" max="187" width="14.33203125" customWidth="1"/>
    <col min="188" max="188" width="14.5" customWidth="1"/>
    <col min="189" max="189" width="21.83203125" customWidth="1"/>
    <col min="190" max="190" width="17.1640625" customWidth="1"/>
    <col min="191" max="191" width="23.33203125" customWidth="1"/>
    <col min="192" max="192" width="23.6640625" customWidth="1"/>
    <col min="193" max="193" width="20" customWidth="1"/>
    <col min="194" max="194" width="21.33203125" customWidth="1"/>
    <col min="195" max="195" width="16.6640625" customWidth="1"/>
    <col min="196" max="196" width="22.83203125" customWidth="1"/>
    <col min="197" max="197" width="23.1640625" customWidth="1"/>
    <col min="198" max="198" width="19.5" customWidth="1"/>
    <col min="199" max="199" width="22.33203125" customWidth="1"/>
    <col min="200" max="200" width="17.6640625" customWidth="1"/>
    <col min="201" max="201" width="23.83203125" customWidth="1"/>
    <col min="202" max="202" width="24.1640625" customWidth="1"/>
    <col min="203" max="203" width="20.5" customWidth="1"/>
    <col min="204" max="204" width="14.5" customWidth="1"/>
    <col min="205" max="205" width="24.1640625" customWidth="1"/>
    <col min="206" max="206" width="28" customWidth="1"/>
    <col min="207" max="207" width="29" customWidth="1"/>
    <col min="208" max="208" width="25.83203125" customWidth="1"/>
    <col min="209" max="209" width="28" customWidth="1"/>
    <col min="210" max="210" width="43.33203125" customWidth="1"/>
    <col min="211" max="211" width="31.5" customWidth="1"/>
    <col min="212" max="212" width="48.83203125" customWidth="1"/>
    <col min="213" max="213" width="46.5" customWidth="1"/>
    <col min="214" max="214" width="12.83203125" bestFit="1" customWidth="1"/>
    <col min="215" max="215" width="16.6640625" customWidth="1"/>
    <col min="216" max="216" width="17.6640625" customWidth="1"/>
    <col min="217" max="217" width="17.83203125" customWidth="1"/>
  </cols>
  <sheetData>
    <row r="1" spans="1:2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322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</row>
    <row r="2" spans="1:217" x14ac:dyDescent="0.2">
      <c r="A2" t="s">
        <v>216</v>
      </c>
      <c r="B2" t="s">
        <v>217</v>
      </c>
      <c r="D2">
        <v>0.51300000000000001</v>
      </c>
      <c r="E2">
        <v>0.74809999999999999</v>
      </c>
      <c r="F2">
        <v>5.5899999999999998E-2</v>
      </c>
      <c r="G2">
        <v>1.0500000000000001E-2</v>
      </c>
      <c r="H2">
        <v>1.0500000000000001E-2</v>
      </c>
      <c r="I2">
        <v>7.2900000000000006E-2</v>
      </c>
      <c r="J2">
        <v>0.18340000000000001</v>
      </c>
      <c r="K2">
        <v>1.4E-2</v>
      </c>
      <c r="AP2">
        <v>26160</v>
      </c>
      <c r="AQ2">
        <v>13883</v>
      </c>
      <c r="AR2">
        <v>0.53069571900000001</v>
      </c>
      <c r="AS2">
        <v>17292062</v>
      </c>
      <c r="AT2">
        <v>12936013</v>
      </c>
      <c r="AU2">
        <v>0.74808967299999996</v>
      </c>
      <c r="AV2">
        <v>0.47196189900000002</v>
      </c>
      <c r="AW2">
        <v>0.50019572499999998</v>
      </c>
      <c r="AX2">
        <v>0.59676187599999997</v>
      </c>
      <c r="AY2">
        <v>0.56999999999999995</v>
      </c>
      <c r="AZ2">
        <v>0.61</v>
      </c>
      <c r="BA2">
        <v>0.51</v>
      </c>
      <c r="BB2">
        <v>0.39</v>
      </c>
      <c r="BC2">
        <v>3175</v>
      </c>
      <c r="BD2">
        <v>6608</v>
      </c>
      <c r="BE2">
        <v>4029</v>
      </c>
      <c r="BF2">
        <v>3462</v>
      </c>
      <c r="BG2">
        <v>4809</v>
      </c>
      <c r="BH2">
        <v>3270</v>
      </c>
      <c r="BI2">
        <v>2149</v>
      </c>
      <c r="BJ2">
        <v>193</v>
      </c>
      <c r="BK2">
        <v>6727.2379559999999</v>
      </c>
      <c r="BL2">
        <v>13210.82861</v>
      </c>
      <c r="BM2">
        <v>6751.4366520000003</v>
      </c>
      <c r="BN2">
        <v>6073.6842109999998</v>
      </c>
      <c r="BO2">
        <v>7883.6065570000001</v>
      </c>
      <c r="BP2">
        <v>6411.7647059999999</v>
      </c>
      <c r="BQ2">
        <v>5510.25641</v>
      </c>
      <c r="BR2">
        <v>193</v>
      </c>
      <c r="BS2">
        <v>0.49066944200000001</v>
      </c>
      <c r="BT2">
        <v>0.59676187599999997</v>
      </c>
      <c r="BU2">
        <v>0.59259351500000002</v>
      </c>
      <c r="BV2">
        <v>0.45453702400000001</v>
      </c>
      <c r="BW2">
        <v>931.78801410000005</v>
      </c>
      <c r="BX2">
        <v>354.81379820000001</v>
      </c>
      <c r="BY2">
        <v>1.2162197690000001</v>
      </c>
      <c r="BZ2">
        <v>-0.174867363</v>
      </c>
      <c r="CA2">
        <v>0.76703003400000003</v>
      </c>
      <c r="CB2">
        <v>-0.105471675</v>
      </c>
      <c r="CC2">
        <v>0.38078811099999998</v>
      </c>
      <c r="CD2">
        <v>-0.435178069</v>
      </c>
      <c r="EE2">
        <v>0.62649999999999995</v>
      </c>
      <c r="EK2">
        <v>0.64059999999999995</v>
      </c>
      <c r="EW2">
        <v>0.65380000000000005</v>
      </c>
      <c r="FM2">
        <v>0.65380000000000005</v>
      </c>
      <c r="FN2">
        <v>0.66149999999999998</v>
      </c>
      <c r="FS2">
        <v>0.51300000000000001</v>
      </c>
      <c r="FT2">
        <v>0.74809999999999999</v>
      </c>
      <c r="FU2">
        <v>0.38080000000000003</v>
      </c>
      <c r="FV2">
        <v>0.76700000000000002</v>
      </c>
      <c r="FW2">
        <v>1.2161999999999999</v>
      </c>
      <c r="FX2">
        <v>5.5899999999999998E-2</v>
      </c>
      <c r="FY2">
        <v>7.2900000000000006E-2</v>
      </c>
      <c r="FZ2">
        <v>1.0500000000000001E-2</v>
      </c>
      <c r="GA2">
        <v>0.18340000000000001</v>
      </c>
      <c r="GB2">
        <v>1.4E-2</v>
      </c>
      <c r="GC2">
        <v>0.62649999999999995</v>
      </c>
      <c r="GD2">
        <v>0.65380000000000005</v>
      </c>
      <c r="GE2">
        <v>0.66149999999999998</v>
      </c>
      <c r="GF2">
        <v>0.64059999999999995</v>
      </c>
      <c r="GG2">
        <v>1</v>
      </c>
      <c r="GH2">
        <v>0.4798</v>
      </c>
      <c r="GI2">
        <v>0.97309999999999997</v>
      </c>
      <c r="GJ2">
        <v>0.46029999999999999</v>
      </c>
      <c r="GK2">
        <v>0.96440000000000003</v>
      </c>
      <c r="GL2">
        <v>0.92010000000000003</v>
      </c>
      <c r="GM2">
        <v>1.0550999999999999</v>
      </c>
      <c r="GN2">
        <v>0.51570000000000005</v>
      </c>
      <c r="GO2">
        <v>0.51910000000000001</v>
      </c>
      <c r="GP2">
        <v>0.4662</v>
      </c>
      <c r="GQ2">
        <v>0.9456</v>
      </c>
      <c r="GR2">
        <v>0.80989999999999995</v>
      </c>
      <c r="GS2">
        <v>0.91620000000000001</v>
      </c>
      <c r="GT2">
        <v>0.71489999999999998</v>
      </c>
      <c r="GU2">
        <v>0.63280000000000003</v>
      </c>
      <c r="GV2">
        <v>0.51300000000000001</v>
      </c>
      <c r="GW2">
        <v>0.74808967299999996</v>
      </c>
      <c r="GX2">
        <v>0.38078811099999998</v>
      </c>
      <c r="GY2">
        <v>0.76703003400000003</v>
      </c>
      <c r="GZ2">
        <v>1.2162197690000001</v>
      </c>
      <c r="HA2">
        <v>5.5899999999999998E-2</v>
      </c>
      <c r="HB2">
        <v>7.2900000000000006E-2</v>
      </c>
      <c r="HC2">
        <v>1.0500000000000001E-2</v>
      </c>
      <c r="HD2">
        <v>0.18340000000000001</v>
      </c>
      <c r="HE2">
        <v>1.4E-2</v>
      </c>
      <c r="HF2">
        <v>0.62649999999999995</v>
      </c>
    </row>
    <row r="3" spans="1:217" x14ac:dyDescent="0.2">
      <c r="A3" t="s">
        <v>218</v>
      </c>
      <c r="B3" t="s">
        <v>219</v>
      </c>
      <c r="C3">
        <v>71857</v>
      </c>
      <c r="D3">
        <v>0.50549450500000004</v>
      </c>
      <c r="E3">
        <v>0.56733512399999997</v>
      </c>
      <c r="G3">
        <v>1.3916530000000001E-3</v>
      </c>
      <c r="H3">
        <v>1.122336877</v>
      </c>
      <c r="K3">
        <v>2.4529640000000002E-3</v>
      </c>
      <c r="N3">
        <v>0.260204082</v>
      </c>
      <c r="O3">
        <v>0.93551346999999996</v>
      </c>
      <c r="R3">
        <v>0.36890547299999998</v>
      </c>
      <c r="S3">
        <v>0.986855751</v>
      </c>
      <c r="V3">
        <v>0.36503117800000001</v>
      </c>
      <c r="W3">
        <v>-0.50463752699999997</v>
      </c>
      <c r="X3">
        <v>-1.5760981190000001</v>
      </c>
      <c r="Z3">
        <v>-1.200286019</v>
      </c>
      <c r="AA3">
        <v>-0.59522885000000003</v>
      </c>
      <c r="AD3">
        <v>-1.159002828</v>
      </c>
      <c r="AG3">
        <v>-1.4365032369999999</v>
      </c>
      <c r="AH3">
        <v>-0.25896493399999998</v>
      </c>
      <c r="AK3">
        <v>-0.31657563900000002</v>
      </c>
      <c r="AL3">
        <v>0.10684672000000001</v>
      </c>
      <c r="AO3">
        <v>-0.72710580999999996</v>
      </c>
      <c r="AP3">
        <v>273</v>
      </c>
      <c r="AQ3">
        <v>138</v>
      </c>
      <c r="AR3">
        <v>0.50549450500000004</v>
      </c>
      <c r="AS3">
        <v>71857</v>
      </c>
      <c r="AT3">
        <v>40767</v>
      </c>
      <c r="AU3">
        <v>0.56733512399999997</v>
      </c>
      <c r="AV3">
        <v>0.54545454500000001</v>
      </c>
      <c r="AW3">
        <v>0.49586776900000001</v>
      </c>
      <c r="AX3">
        <v>1</v>
      </c>
      <c r="AY3">
        <v>0.51</v>
      </c>
      <c r="AZ3">
        <v>0.74</v>
      </c>
      <c r="BA3">
        <v>0.48</v>
      </c>
      <c r="BB3">
        <v>0.46</v>
      </c>
      <c r="BC3">
        <v>12</v>
      </c>
      <c r="BD3">
        <v>120</v>
      </c>
      <c r="BE3">
        <v>6</v>
      </c>
      <c r="BF3">
        <v>39</v>
      </c>
      <c r="BG3">
        <v>23</v>
      </c>
      <c r="BH3">
        <v>15</v>
      </c>
      <c r="BI3">
        <v>61</v>
      </c>
      <c r="BJ3">
        <v>0</v>
      </c>
      <c r="BK3">
        <v>22</v>
      </c>
      <c r="BL3">
        <v>242</v>
      </c>
      <c r="BM3">
        <v>6</v>
      </c>
      <c r="BN3">
        <v>76.470588239999998</v>
      </c>
      <c r="BO3">
        <v>31.081081080000001</v>
      </c>
      <c r="BP3">
        <v>31.25</v>
      </c>
      <c r="BQ3">
        <v>132.6086957</v>
      </c>
      <c r="BR3">
        <v>0</v>
      </c>
      <c r="BS3">
        <v>0.5</v>
      </c>
      <c r="BT3">
        <v>1</v>
      </c>
      <c r="BU3">
        <v>0.57646710999999995</v>
      </c>
      <c r="BV3">
        <v>0.46381426199999998</v>
      </c>
      <c r="BW3">
        <v>295.41304350000001</v>
      </c>
      <c r="BX3">
        <v>230.29629629999999</v>
      </c>
      <c r="BY3">
        <v>2</v>
      </c>
      <c r="BZ3">
        <v>1.826598961</v>
      </c>
      <c r="CA3">
        <v>0.804580615</v>
      </c>
      <c r="CB3">
        <v>0.15201318699999999</v>
      </c>
      <c r="CC3">
        <v>0.77957389300000002</v>
      </c>
      <c r="CD3">
        <v>0.486773224</v>
      </c>
      <c r="CE3" t="s">
        <v>218</v>
      </c>
      <c r="CF3" t="s">
        <v>219</v>
      </c>
      <c r="CG3">
        <v>71857</v>
      </c>
      <c r="CI3">
        <v>39</v>
      </c>
      <c r="CJ3">
        <v>28</v>
      </c>
      <c r="CK3">
        <v>0</v>
      </c>
      <c r="CL3">
        <v>0</v>
      </c>
      <c r="CM3">
        <v>2</v>
      </c>
      <c r="CN3">
        <v>0</v>
      </c>
      <c r="CO3">
        <v>2</v>
      </c>
      <c r="CP3">
        <v>0</v>
      </c>
      <c r="CQ3">
        <v>29</v>
      </c>
      <c r="CR3">
        <v>21</v>
      </c>
      <c r="CS3">
        <v>1</v>
      </c>
      <c r="CT3">
        <v>0</v>
      </c>
      <c r="CU3">
        <v>6</v>
      </c>
      <c r="CV3">
        <v>4</v>
      </c>
      <c r="CW3">
        <v>33</v>
      </c>
      <c r="CX3">
        <v>24</v>
      </c>
      <c r="CY3">
        <v>61</v>
      </c>
      <c r="CZ3">
        <v>49</v>
      </c>
      <c r="DA3">
        <v>1</v>
      </c>
      <c r="DB3">
        <v>0</v>
      </c>
      <c r="DC3">
        <v>1</v>
      </c>
      <c r="DD3">
        <v>0</v>
      </c>
      <c r="DE3">
        <v>10</v>
      </c>
      <c r="DF3">
        <v>7</v>
      </c>
      <c r="DG3">
        <v>42</v>
      </c>
      <c r="DH3">
        <v>35</v>
      </c>
      <c r="DI3">
        <v>0</v>
      </c>
      <c r="DJ3">
        <v>0</v>
      </c>
      <c r="DK3">
        <v>14</v>
      </c>
      <c r="DL3">
        <v>9</v>
      </c>
      <c r="DM3">
        <v>47</v>
      </c>
      <c r="DN3">
        <v>40</v>
      </c>
      <c r="DO3">
        <v>100</v>
      </c>
      <c r="DP3">
        <v>77</v>
      </c>
      <c r="DQ3">
        <v>1</v>
      </c>
      <c r="DR3">
        <v>0</v>
      </c>
      <c r="DS3">
        <v>3</v>
      </c>
      <c r="DT3">
        <v>0</v>
      </c>
      <c r="DU3">
        <v>12</v>
      </c>
      <c r="DV3">
        <v>7</v>
      </c>
      <c r="DW3">
        <v>71</v>
      </c>
      <c r="DX3">
        <v>56</v>
      </c>
      <c r="DY3">
        <v>1</v>
      </c>
      <c r="DZ3">
        <v>0</v>
      </c>
      <c r="EA3">
        <v>20</v>
      </c>
      <c r="EB3">
        <v>13</v>
      </c>
      <c r="EC3">
        <v>80</v>
      </c>
      <c r="ED3">
        <v>64</v>
      </c>
      <c r="EE3">
        <v>0.61</v>
      </c>
      <c r="EF3">
        <v>1</v>
      </c>
      <c r="EG3">
        <v>0.33333333300000001</v>
      </c>
      <c r="EH3">
        <v>0.59154929599999995</v>
      </c>
      <c r="EI3">
        <v>0.7</v>
      </c>
      <c r="EJ3">
        <v>0.58750000000000002</v>
      </c>
      <c r="EK3">
        <v>0.71794871800000004</v>
      </c>
      <c r="EM3">
        <v>0</v>
      </c>
      <c r="EN3">
        <v>0.72413793100000001</v>
      </c>
      <c r="EO3">
        <v>0.66666666699999999</v>
      </c>
      <c r="EP3">
        <v>0.72727272700000001</v>
      </c>
      <c r="EQ3">
        <v>0.80327868899999999</v>
      </c>
      <c r="ER3">
        <v>0</v>
      </c>
      <c r="ES3">
        <v>0</v>
      </c>
      <c r="ET3">
        <v>0.83333333300000001</v>
      </c>
      <c r="EU3">
        <v>0.64285714299999996</v>
      </c>
      <c r="EV3">
        <v>0.85106382999999997</v>
      </c>
      <c r="EW3">
        <v>0.77</v>
      </c>
      <c r="EX3">
        <v>0</v>
      </c>
      <c r="EY3">
        <v>0</v>
      </c>
      <c r="EZ3">
        <v>0.78873239399999995</v>
      </c>
      <c r="FA3">
        <v>0.65</v>
      </c>
      <c r="FB3">
        <v>0.8</v>
      </c>
      <c r="FC3">
        <v>0</v>
      </c>
      <c r="FD3">
        <v>0</v>
      </c>
      <c r="FE3">
        <v>0.91666666699999999</v>
      </c>
      <c r="FF3">
        <v>0</v>
      </c>
      <c r="FG3">
        <v>0</v>
      </c>
      <c r="FH3">
        <v>0.75535714300000001</v>
      </c>
      <c r="FI3">
        <v>0</v>
      </c>
      <c r="FJ3">
        <v>0</v>
      </c>
      <c r="FK3">
        <v>0.8125</v>
      </c>
      <c r="FL3">
        <v>-0.20495432599999999</v>
      </c>
      <c r="FM3">
        <v>1.334242846</v>
      </c>
      <c r="FN3">
        <v>1.3256945870000001</v>
      </c>
      <c r="FO3">
        <v>0.91144251200000004</v>
      </c>
      <c r="FP3">
        <v>-1.4537825209999999</v>
      </c>
      <c r="FQ3">
        <v>-2.4397796980000002</v>
      </c>
      <c r="FR3">
        <v>-0.767569838</v>
      </c>
      <c r="GV3">
        <v>0.50549450500000004</v>
      </c>
      <c r="GW3">
        <v>0.56733512399999997</v>
      </c>
      <c r="GX3">
        <v>0.77957389300000002</v>
      </c>
      <c r="GY3">
        <v>0.804580615</v>
      </c>
      <c r="GZ3">
        <v>2</v>
      </c>
      <c r="HC3">
        <v>1.3916530000000001E-3</v>
      </c>
      <c r="HE3">
        <v>2.4529640000000002E-3</v>
      </c>
      <c r="HF3">
        <v>0.86035848299999995</v>
      </c>
    </row>
    <row r="4" spans="1:217" x14ac:dyDescent="0.2">
      <c r="A4" t="s">
        <v>220</v>
      </c>
      <c r="B4" t="s">
        <v>221</v>
      </c>
      <c r="C4">
        <v>271109</v>
      </c>
      <c r="D4">
        <v>0.85301837300000005</v>
      </c>
      <c r="E4">
        <v>0.86965021399999998</v>
      </c>
      <c r="F4">
        <v>5.5154938000000001E-2</v>
      </c>
      <c r="G4">
        <v>8.8488390000000007E-3</v>
      </c>
      <c r="H4">
        <v>1.019497635</v>
      </c>
      <c r="I4">
        <v>6.3421979000000003E-2</v>
      </c>
      <c r="J4">
        <v>0.16043603300000001</v>
      </c>
      <c r="K4">
        <v>1.0175171E-2</v>
      </c>
      <c r="L4">
        <v>0.67019142700000001</v>
      </c>
      <c r="M4">
        <v>0.86651440199999996</v>
      </c>
      <c r="N4">
        <v>0.58073052400000003</v>
      </c>
      <c r="O4">
        <v>1.000025148</v>
      </c>
      <c r="P4">
        <v>1.105782807</v>
      </c>
      <c r="Q4">
        <v>0.34118822500000001</v>
      </c>
      <c r="R4">
        <v>0.37728007299999999</v>
      </c>
      <c r="S4">
        <v>1.063739048</v>
      </c>
      <c r="T4">
        <v>1.19681145</v>
      </c>
      <c r="U4">
        <v>0.61844818800000001</v>
      </c>
      <c r="V4">
        <v>0.74016587300000003</v>
      </c>
      <c r="W4">
        <v>1.388321849</v>
      </c>
      <c r="X4">
        <v>0.96330448300000004</v>
      </c>
      <c r="Y4">
        <v>-2.1227809E-2</v>
      </c>
      <c r="Z4">
        <v>9.6241591000000001E-2</v>
      </c>
      <c r="AA4">
        <v>-0.86215380200000002</v>
      </c>
      <c r="AB4">
        <v>-0.14043652400000001</v>
      </c>
      <c r="AC4">
        <v>-0.16329774999999999</v>
      </c>
      <c r="AD4">
        <v>-8.6421067000000004E-2</v>
      </c>
      <c r="AE4">
        <v>1.327637006</v>
      </c>
      <c r="AF4">
        <v>-0.58467104800000003</v>
      </c>
      <c r="AG4">
        <v>1.6290568080000001</v>
      </c>
      <c r="AH4">
        <v>0.24148835399999999</v>
      </c>
      <c r="AI4">
        <v>0.89079542</v>
      </c>
      <c r="AJ4">
        <v>-0.73527377500000002</v>
      </c>
      <c r="AK4">
        <v>-0.30299548500000001</v>
      </c>
      <c r="AL4">
        <v>0.99570451400000004</v>
      </c>
      <c r="AM4">
        <v>1.7534438720000001</v>
      </c>
      <c r="AN4">
        <v>-0.311436188</v>
      </c>
      <c r="AO4">
        <v>4.7558561999999999E-2</v>
      </c>
      <c r="AP4">
        <v>381</v>
      </c>
      <c r="AQ4">
        <v>325</v>
      </c>
      <c r="AR4">
        <v>0.85301837300000005</v>
      </c>
      <c r="AS4">
        <v>271109</v>
      </c>
      <c r="AT4">
        <v>235770</v>
      </c>
      <c r="AU4">
        <v>0.86965021399999998</v>
      </c>
      <c r="AV4">
        <v>0.89583333300000001</v>
      </c>
      <c r="AW4">
        <v>0.83754512599999997</v>
      </c>
      <c r="AX4">
        <v>0.92307692299999999</v>
      </c>
      <c r="AY4">
        <v>0.85</v>
      </c>
      <c r="AZ4">
        <v>0.88</v>
      </c>
      <c r="BA4">
        <v>0.85</v>
      </c>
      <c r="BB4">
        <v>0.82</v>
      </c>
      <c r="BC4">
        <v>43</v>
      </c>
      <c r="BD4">
        <v>232</v>
      </c>
      <c r="BE4">
        <v>48</v>
      </c>
      <c r="BF4">
        <v>28</v>
      </c>
      <c r="BG4">
        <v>99</v>
      </c>
      <c r="BH4">
        <v>138</v>
      </c>
      <c r="BI4">
        <v>60</v>
      </c>
      <c r="BJ4">
        <v>0</v>
      </c>
      <c r="BK4">
        <v>48</v>
      </c>
      <c r="BL4">
        <v>277</v>
      </c>
      <c r="BM4">
        <v>52</v>
      </c>
      <c r="BN4">
        <v>32.941176470000002</v>
      </c>
      <c r="BO4">
        <v>112.5</v>
      </c>
      <c r="BP4">
        <v>162.3529412</v>
      </c>
      <c r="BQ4">
        <v>73.170731709999998</v>
      </c>
      <c r="BR4">
        <v>0</v>
      </c>
      <c r="BS4">
        <v>0.84615384599999999</v>
      </c>
      <c r="BT4">
        <v>0.92307692299999999</v>
      </c>
      <c r="BU4">
        <v>0.87320525800000004</v>
      </c>
      <c r="BV4">
        <v>0.84067982500000005</v>
      </c>
      <c r="BW4">
        <v>725.44615380000005</v>
      </c>
      <c r="BX4">
        <v>631.05357140000001</v>
      </c>
      <c r="BY4">
        <v>1.0909090910000001</v>
      </c>
      <c r="BZ4">
        <v>-0.49486153100000002</v>
      </c>
      <c r="CA4">
        <v>0.96275167500000003</v>
      </c>
      <c r="CB4">
        <v>1.2365943699999999</v>
      </c>
      <c r="CC4">
        <v>0.86988340600000003</v>
      </c>
      <c r="CD4">
        <v>0.695559437</v>
      </c>
      <c r="CE4" t="s">
        <v>220</v>
      </c>
      <c r="CF4" t="s">
        <v>221</v>
      </c>
      <c r="CG4">
        <v>271109</v>
      </c>
      <c r="CH4">
        <v>14953</v>
      </c>
      <c r="CI4">
        <v>335</v>
      </c>
      <c r="CJ4">
        <v>189</v>
      </c>
      <c r="CK4">
        <v>35</v>
      </c>
      <c r="CL4">
        <v>13</v>
      </c>
      <c r="CM4">
        <v>18</v>
      </c>
      <c r="CN4">
        <v>11</v>
      </c>
      <c r="CO4">
        <v>77</v>
      </c>
      <c r="CP4">
        <v>49</v>
      </c>
      <c r="CQ4">
        <v>173</v>
      </c>
      <c r="CR4">
        <v>98</v>
      </c>
      <c r="CS4">
        <v>11</v>
      </c>
      <c r="CT4">
        <v>5</v>
      </c>
      <c r="CU4">
        <v>87</v>
      </c>
      <c r="CV4">
        <v>46</v>
      </c>
      <c r="CW4">
        <v>246</v>
      </c>
      <c r="CX4">
        <v>141</v>
      </c>
      <c r="CY4">
        <v>2064</v>
      </c>
      <c r="CZ4">
        <v>1103</v>
      </c>
      <c r="DA4">
        <v>253</v>
      </c>
      <c r="DB4">
        <v>63</v>
      </c>
      <c r="DC4">
        <v>151</v>
      </c>
      <c r="DD4">
        <v>68</v>
      </c>
      <c r="DE4">
        <v>119</v>
      </c>
      <c r="DF4">
        <v>95</v>
      </c>
      <c r="DG4">
        <v>1340</v>
      </c>
      <c r="DH4">
        <v>784</v>
      </c>
      <c r="DI4">
        <v>60</v>
      </c>
      <c r="DJ4">
        <v>29</v>
      </c>
      <c r="DK4">
        <v>765</v>
      </c>
      <c r="DL4">
        <v>382</v>
      </c>
      <c r="DM4">
        <v>1281</v>
      </c>
      <c r="DN4">
        <v>709</v>
      </c>
      <c r="DO4">
        <v>2399</v>
      </c>
      <c r="DP4">
        <v>1292</v>
      </c>
      <c r="DQ4">
        <v>288</v>
      </c>
      <c r="DR4">
        <v>76</v>
      </c>
      <c r="DS4">
        <v>169</v>
      </c>
      <c r="DT4">
        <v>79</v>
      </c>
      <c r="DU4">
        <v>196</v>
      </c>
      <c r="DV4">
        <v>144</v>
      </c>
      <c r="DW4">
        <v>1513</v>
      </c>
      <c r="DX4">
        <v>882</v>
      </c>
      <c r="DY4">
        <v>71</v>
      </c>
      <c r="DZ4">
        <v>34</v>
      </c>
      <c r="EA4">
        <v>852</v>
      </c>
      <c r="EB4">
        <v>428</v>
      </c>
      <c r="EC4">
        <v>1527</v>
      </c>
      <c r="ED4">
        <v>850</v>
      </c>
      <c r="EE4">
        <v>0.86035848299999995</v>
      </c>
      <c r="EF4">
        <v>0.87847222199999997</v>
      </c>
      <c r="EG4">
        <v>0.89349112399999997</v>
      </c>
      <c r="EH4">
        <v>0.88565763399999997</v>
      </c>
      <c r="EI4">
        <v>0.89788732400000004</v>
      </c>
      <c r="EJ4">
        <v>0.83889980399999997</v>
      </c>
      <c r="EK4">
        <v>0.56417910400000004</v>
      </c>
      <c r="EL4">
        <v>0.37142857099999999</v>
      </c>
      <c r="EM4">
        <v>0.61111111100000004</v>
      </c>
      <c r="EN4">
        <v>0.56647398800000004</v>
      </c>
      <c r="EO4">
        <v>0.52873563199999996</v>
      </c>
      <c r="EP4">
        <v>0.57317073200000002</v>
      </c>
      <c r="EQ4">
        <v>0.53439922500000003</v>
      </c>
      <c r="ER4">
        <v>0.249011858</v>
      </c>
      <c r="ES4">
        <v>0.45033112600000003</v>
      </c>
      <c r="ET4">
        <v>0.58507462700000001</v>
      </c>
      <c r="EU4">
        <v>0.49934640499999999</v>
      </c>
      <c r="EV4">
        <v>0.55347384899999996</v>
      </c>
      <c r="EW4">
        <v>0.53855773200000001</v>
      </c>
      <c r="EX4">
        <v>0.26388888900000002</v>
      </c>
      <c r="EY4">
        <v>0.46745562099999999</v>
      </c>
      <c r="EZ4">
        <v>0.58294778599999997</v>
      </c>
      <c r="FA4">
        <v>0.50234741800000005</v>
      </c>
      <c r="FB4">
        <v>0.55664701999999999</v>
      </c>
      <c r="FC4">
        <v>0.65568513100000003</v>
      </c>
      <c r="FD4">
        <v>1.078798186</v>
      </c>
      <c r="FE4">
        <v>0.92247493300000005</v>
      </c>
      <c r="FF4">
        <v>0.42560700200000001</v>
      </c>
      <c r="FG4">
        <v>0.76969860800000001</v>
      </c>
      <c r="FH4">
        <v>0.90220415399999998</v>
      </c>
      <c r="FI4">
        <v>0.45268014600000001</v>
      </c>
      <c r="FJ4">
        <v>0.80188248900000003</v>
      </c>
      <c r="FK4">
        <v>0.90245236100000004</v>
      </c>
      <c r="FL4">
        <v>1.9943331040000001</v>
      </c>
      <c r="FM4">
        <v>-1.196743267</v>
      </c>
      <c r="FN4">
        <v>-1.3096240109999999</v>
      </c>
      <c r="FO4">
        <v>-0.50256985099999996</v>
      </c>
      <c r="FP4">
        <v>0.25828519300000002</v>
      </c>
      <c r="FQ4">
        <v>0.70121843399999995</v>
      </c>
      <c r="FR4">
        <v>-0.23222752699999999</v>
      </c>
      <c r="GV4">
        <v>0.85301837300000005</v>
      </c>
      <c r="GW4">
        <v>0.86965021399999998</v>
      </c>
      <c r="GX4">
        <v>0.86988340600000003</v>
      </c>
      <c r="GY4">
        <v>0.96275167500000003</v>
      </c>
      <c r="GZ4">
        <v>1.0909090910000001</v>
      </c>
      <c r="HA4">
        <v>5.5154938000000001E-2</v>
      </c>
      <c r="HB4">
        <v>6.3421979000000003E-2</v>
      </c>
      <c r="HC4">
        <v>8.8488390000000007E-3</v>
      </c>
      <c r="HD4">
        <v>0.16043603300000001</v>
      </c>
      <c r="HE4">
        <v>1.0175171E-2</v>
      </c>
      <c r="HF4">
        <v>0.61</v>
      </c>
    </row>
    <row r="5" spans="1:217" x14ac:dyDescent="0.2">
      <c r="A5" t="s">
        <v>222</v>
      </c>
      <c r="B5" t="s">
        <v>223</v>
      </c>
      <c r="C5">
        <v>179064</v>
      </c>
      <c r="D5">
        <v>0.91803278700000002</v>
      </c>
      <c r="E5">
        <v>0.858408167</v>
      </c>
      <c r="F5">
        <v>7.5375285E-2</v>
      </c>
      <c r="G5">
        <v>7.8519409999999994E-3</v>
      </c>
      <c r="H5">
        <v>0.93505175299999999</v>
      </c>
      <c r="I5">
        <v>8.7808209999999998E-2</v>
      </c>
      <c r="J5">
        <v>0.104171297</v>
      </c>
      <c r="K5">
        <v>9.1470949999999992E-3</v>
      </c>
      <c r="L5">
        <v>0.43884429699999999</v>
      </c>
      <c r="M5">
        <v>0.99684525899999998</v>
      </c>
      <c r="N5">
        <v>0.43745985700000001</v>
      </c>
      <c r="O5">
        <v>0.96682138399999995</v>
      </c>
      <c r="P5">
        <v>1.0309556950000001</v>
      </c>
      <c r="Q5">
        <v>0.35183825499999999</v>
      </c>
      <c r="R5">
        <v>0.36272965299999999</v>
      </c>
      <c r="S5">
        <v>0.99895070699999999</v>
      </c>
      <c r="T5">
        <v>0.85473645600000003</v>
      </c>
      <c r="U5">
        <v>0.89695607700000002</v>
      </c>
      <c r="V5">
        <v>0.76666105900000003</v>
      </c>
      <c r="W5">
        <v>1.742454776</v>
      </c>
      <c r="X5">
        <v>0.86887292999999999</v>
      </c>
      <c r="Y5">
        <v>0.45300268700000001</v>
      </c>
      <c r="Z5">
        <v>-7.7081958000000006E-2</v>
      </c>
      <c r="AA5">
        <v>-1.081337768</v>
      </c>
      <c r="AB5">
        <v>0.42038057400000001</v>
      </c>
      <c r="AC5">
        <v>-0.614607813</v>
      </c>
      <c r="AD5">
        <v>-0.22921640700000001</v>
      </c>
      <c r="AE5">
        <v>-1.7348955999999999E-2</v>
      </c>
      <c r="AF5">
        <v>-5.9599801000000001E-2</v>
      </c>
      <c r="AG5">
        <v>0.25879596700000002</v>
      </c>
      <c r="AH5">
        <v>-1.6091878E-2</v>
      </c>
      <c r="AI5">
        <v>0.60479719300000001</v>
      </c>
      <c r="AJ5">
        <v>-0.70406060199999998</v>
      </c>
      <c r="AK5">
        <v>-0.32659027699999998</v>
      </c>
      <c r="AL5">
        <v>0.24667807999999999</v>
      </c>
      <c r="AM5">
        <v>-0.13508126100000001</v>
      </c>
      <c r="AN5">
        <v>2.3674723000000002E-2</v>
      </c>
      <c r="AO5">
        <v>0.10227191300000001</v>
      </c>
      <c r="AP5">
        <v>305</v>
      </c>
      <c r="AQ5">
        <v>280</v>
      </c>
      <c r="AR5">
        <v>0.91803278700000002</v>
      </c>
      <c r="AS5">
        <v>179064</v>
      </c>
      <c r="AT5">
        <v>153710</v>
      </c>
      <c r="AU5">
        <v>0.858408167</v>
      </c>
      <c r="AV5">
        <v>0.88636363600000001</v>
      </c>
      <c r="AW5">
        <v>0.92576419200000004</v>
      </c>
      <c r="AX5">
        <v>0.95454545499999999</v>
      </c>
      <c r="AY5">
        <v>1</v>
      </c>
      <c r="AZ5">
        <v>0.91</v>
      </c>
      <c r="BA5">
        <v>0.94</v>
      </c>
      <c r="BB5">
        <v>0.88</v>
      </c>
      <c r="BC5">
        <v>39</v>
      </c>
      <c r="BD5">
        <v>212</v>
      </c>
      <c r="BE5">
        <v>21</v>
      </c>
      <c r="BF5">
        <v>9</v>
      </c>
      <c r="BG5">
        <v>67</v>
      </c>
      <c r="BH5">
        <v>120</v>
      </c>
      <c r="BI5">
        <v>84</v>
      </c>
      <c r="BJ5">
        <v>0</v>
      </c>
      <c r="BK5">
        <v>44</v>
      </c>
      <c r="BL5">
        <v>229</v>
      </c>
      <c r="BM5">
        <v>22</v>
      </c>
      <c r="BN5">
        <v>9</v>
      </c>
      <c r="BO5">
        <v>73.626373630000003</v>
      </c>
      <c r="BP5">
        <v>127.65957450000001</v>
      </c>
      <c r="BQ5">
        <v>95.454545449999998</v>
      </c>
      <c r="BR5">
        <v>0</v>
      </c>
      <c r="BS5">
        <v>0.91941391900000002</v>
      </c>
      <c r="BT5">
        <v>0.95454545499999999</v>
      </c>
      <c r="BU5">
        <v>0.91980316500000003</v>
      </c>
      <c r="BV5">
        <v>0.91433029899999996</v>
      </c>
      <c r="BW5">
        <v>548.9642857</v>
      </c>
      <c r="BX5">
        <v>1014.16</v>
      </c>
      <c r="BY5">
        <v>1.038210793</v>
      </c>
      <c r="BZ5">
        <v>-0.62943224900000005</v>
      </c>
      <c r="CA5">
        <v>0.99404995900000004</v>
      </c>
      <c r="CB5">
        <v>1.451207146</v>
      </c>
      <c r="CC5">
        <v>1.847406154</v>
      </c>
      <c r="CD5">
        <v>2.9554904689999999</v>
      </c>
      <c r="CE5" t="s">
        <v>222</v>
      </c>
      <c r="CF5" t="s">
        <v>223</v>
      </c>
      <c r="CG5">
        <v>179064</v>
      </c>
      <c r="CH5">
        <v>13497</v>
      </c>
      <c r="CI5">
        <v>454</v>
      </c>
      <c r="CJ5">
        <v>194</v>
      </c>
      <c r="CK5">
        <v>24</v>
      </c>
      <c r="CL5">
        <v>6</v>
      </c>
      <c r="CM5">
        <v>52</v>
      </c>
      <c r="CN5">
        <v>24</v>
      </c>
      <c r="CO5">
        <v>64</v>
      </c>
      <c r="CP5">
        <v>30</v>
      </c>
      <c r="CQ5">
        <v>284</v>
      </c>
      <c r="CR5">
        <v>121</v>
      </c>
      <c r="CS5">
        <v>9</v>
      </c>
      <c r="CT5">
        <v>6</v>
      </c>
      <c r="CU5">
        <v>79</v>
      </c>
      <c r="CV5">
        <v>27</v>
      </c>
      <c r="CW5">
        <v>372</v>
      </c>
      <c r="CX5">
        <v>165</v>
      </c>
      <c r="CY5">
        <v>952</v>
      </c>
      <c r="CZ5">
        <v>462</v>
      </c>
      <c r="DA5">
        <v>69</v>
      </c>
      <c r="DB5">
        <v>13</v>
      </c>
      <c r="DC5">
        <v>98</v>
      </c>
      <c r="DD5">
        <v>31</v>
      </c>
      <c r="DE5">
        <v>102</v>
      </c>
      <c r="DF5">
        <v>70</v>
      </c>
      <c r="DG5">
        <v>582</v>
      </c>
      <c r="DH5">
        <v>310</v>
      </c>
      <c r="DI5">
        <v>37</v>
      </c>
      <c r="DJ5">
        <v>13</v>
      </c>
      <c r="DK5">
        <v>335</v>
      </c>
      <c r="DL5">
        <v>157</v>
      </c>
      <c r="DM5">
        <v>613</v>
      </c>
      <c r="DN5">
        <v>304</v>
      </c>
      <c r="DO5">
        <v>1406</v>
      </c>
      <c r="DP5">
        <v>656</v>
      </c>
      <c r="DQ5">
        <v>93</v>
      </c>
      <c r="DR5">
        <v>19</v>
      </c>
      <c r="DS5">
        <v>150</v>
      </c>
      <c r="DT5">
        <v>55</v>
      </c>
      <c r="DU5">
        <v>166</v>
      </c>
      <c r="DV5">
        <v>100</v>
      </c>
      <c r="DW5">
        <v>866</v>
      </c>
      <c r="DX5">
        <v>431</v>
      </c>
      <c r="DY5">
        <v>46</v>
      </c>
      <c r="DZ5">
        <v>19</v>
      </c>
      <c r="EA5">
        <v>414</v>
      </c>
      <c r="EB5">
        <v>184</v>
      </c>
      <c r="EC5">
        <v>985</v>
      </c>
      <c r="ED5">
        <v>469</v>
      </c>
      <c r="EE5">
        <v>0.67709815100000004</v>
      </c>
      <c r="EF5">
        <v>0.74193548399999998</v>
      </c>
      <c r="EG5">
        <v>0.65333333299999996</v>
      </c>
      <c r="EH5">
        <v>0.67205542699999998</v>
      </c>
      <c r="EI5">
        <v>0.80917874400000001</v>
      </c>
      <c r="EJ5">
        <v>0.62233502500000004</v>
      </c>
      <c r="EK5">
        <v>0.42731277499999998</v>
      </c>
      <c r="EL5">
        <v>0.25</v>
      </c>
      <c r="EM5">
        <v>0.46153846199999998</v>
      </c>
      <c r="EN5">
        <v>0.42605633799999998</v>
      </c>
      <c r="EO5">
        <v>0.341772152</v>
      </c>
      <c r="EP5">
        <v>0.44354838699999999</v>
      </c>
      <c r="EQ5">
        <v>0.485294118</v>
      </c>
      <c r="ER5">
        <v>0.18840579700000001</v>
      </c>
      <c r="ES5">
        <v>0.31632653100000002</v>
      </c>
      <c r="ET5">
        <v>0.53264604800000004</v>
      </c>
      <c r="EU5">
        <v>0.46865671599999997</v>
      </c>
      <c r="EV5">
        <v>0.49592169699999999</v>
      </c>
      <c r="EW5">
        <v>0.46657183499999999</v>
      </c>
      <c r="EX5">
        <v>0.204301075</v>
      </c>
      <c r="EY5">
        <v>0.366666667</v>
      </c>
      <c r="EZ5">
        <v>0.49769053099999999</v>
      </c>
      <c r="FA5">
        <v>0.44444444399999999</v>
      </c>
      <c r="FB5">
        <v>0.476142132</v>
      </c>
      <c r="FC5">
        <v>0.58677685999999996</v>
      </c>
      <c r="FD5">
        <v>1.0832803559999999</v>
      </c>
      <c r="FE5">
        <v>0.770540852</v>
      </c>
      <c r="FF5">
        <v>0.35371669</v>
      </c>
      <c r="FG5">
        <v>0.59387755099999995</v>
      </c>
      <c r="FH5">
        <v>0.94502160300000004</v>
      </c>
      <c r="FI5">
        <v>0.41049821600000003</v>
      </c>
      <c r="FJ5">
        <v>0.73673627200000003</v>
      </c>
      <c r="FK5">
        <v>0.93342809800000004</v>
      </c>
      <c r="FL5">
        <v>0.38447295500000001</v>
      </c>
      <c r="FM5">
        <v>-1.983960349</v>
      </c>
      <c r="FN5">
        <v>-1.790908824</v>
      </c>
      <c r="FO5">
        <v>-1.7611454390000001</v>
      </c>
      <c r="FP5">
        <v>9.8750208000000006E-2</v>
      </c>
      <c r="FQ5">
        <v>0.44603872</v>
      </c>
      <c r="FR5">
        <v>-4.7878588999999999E-2</v>
      </c>
      <c r="GV5">
        <v>0.91803278700000002</v>
      </c>
      <c r="GW5">
        <v>0.858408167</v>
      </c>
      <c r="GX5">
        <v>1.847406154</v>
      </c>
      <c r="GY5">
        <v>0.99404995900000004</v>
      </c>
      <c r="GZ5">
        <v>1.038210793</v>
      </c>
      <c r="HA5">
        <v>7.5375285E-2</v>
      </c>
      <c r="HB5">
        <v>8.7808209999999998E-2</v>
      </c>
      <c r="HC5">
        <v>7.8519409999999994E-3</v>
      </c>
      <c r="HD5">
        <v>0.104171297</v>
      </c>
      <c r="HE5">
        <v>9.1470949999999992E-3</v>
      </c>
      <c r="HF5">
        <v>0.60491493399999996</v>
      </c>
    </row>
    <row r="6" spans="1:217" x14ac:dyDescent="0.2">
      <c r="A6" t="s">
        <v>224</v>
      </c>
      <c r="B6" t="s">
        <v>225</v>
      </c>
      <c r="C6">
        <v>424108</v>
      </c>
      <c r="D6">
        <v>0.355481728</v>
      </c>
      <c r="E6">
        <v>0.75733775400000003</v>
      </c>
      <c r="F6">
        <v>1.9520971000000002E-2</v>
      </c>
      <c r="G6">
        <v>3.7419710000000002E-3</v>
      </c>
      <c r="H6">
        <v>2.130454801</v>
      </c>
      <c r="I6">
        <v>2.5775780000000002E-2</v>
      </c>
      <c r="J6">
        <v>0.19168981800000001</v>
      </c>
      <c r="K6">
        <v>4.9409550000000003E-3</v>
      </c>
      <c r="L6">
        <v>0.28343730299999997</v>
      </c>
      <c r="M6">
        <v>1.3361826429999999</v>
      </c>
      <c r="N6">
        <v>0.37872400499999997</v>
      </c>
      <c r="O6">
        <v>0.91872624899999999</v>
      </c>
      <c r="P6">
        <v>1.10864081</v>
      </c>
      <c r="Q6">
        <v>0.480885489</v>
      </c>
      <c r="R6">
        <v>0.53312927700000001</v>
      </c>
      <c r="S6">
        <v>0.92058183800000004</v>
      </c>
      <c r="T6">
        <v>0.97238556499999995</v>
      </c>
      <c r="U6">
        <v>0.522695307</v>
      </c>
      <c r="V6">
        <v>0.50826137100000002</v>
      </c>
      <c r="W6">
        <v>-1.3217557710000001</v>
      </c>
      <c r="X6">
        <v>1.9896222000000002E-2</v>
      </c>
      <c r="Y6">
        <v>-0.85695597599999995</v>
      </c>
      <c r="Z6">
        <v>-0.79165297199999995</v>
      </c>
      <c r="AA6">
        <v>2.021397092</v>
      </c>
      <c r="AB6">
        <v>-1.006196882</v>
      </c>
      <c r="AC6">
        <v>8.7394756000000004E-2</v>
      </c>
      <c r="AD6">
        <v>-0.81343153800000001</v>
      </c>
      <c r="AE6">
        <v>-0.92084071099999998</v>
      </c>
      <c r="AF6">
        <v>1.307507781</v>
      </c>
      <c r="AG6">
        <v>-0.30296199800000001</v>
      </c>
      <c r="AH6">
        <v>-0.38919282999999999</v>
      </c>
      <c r="AI6">
        <v>0.90171905100000005</v>
      </c>
      <c r="AJ6">
        <v>-0.32584819100000001</v>
      </c>
      <c r="AK6">
        <v>-5.0272233E-2</v>
      </c>
      <c r="AL6">
        <v>-0.65935460899999998</v>
      </c>
      <c r="AM6">
        <v>0.51443508100000002</v>
      </c>
      <c r="AN6">
        <v>-0.42664956900000001</v>
      </c>
      <c r="AO6">
        <v>-0.43133117500000001</v>
      </c>
      <c r="AP6">
        <v>602</v>
      </c>
      <c r="AQ6">
        <v>214</v>
      </c>
      <c r="AR6">
        <v>0.355481728</v>
      </c>
      <c r="AS6">
        <v>424108</v>
      </c>
      <c r="AT6">
        <v>321193</v>
      </c>
      <c r="AU6">
        <v>0.75733775400000003</v>
      </c>
      <c r="AV6">
        <v>0.38541666699999999</v>
      </c>
      <c r="AW6">
        <v>0.27135678400000002</v>
      </c>
      <c r="AX6">
        <v>0.50515463900000002</v>
      </c>
      <c r="AY6">
        <v>0.35</v>
      </c>
      <c r="AZ6">
        <v>0.5</v>
      </c>
      <c r="BA6">
        <v>0.43</v>
      </c>
      <c r="BB6">
        <v>0.2</v>
      </c>
      <c r="BC6">
        <v>111</v>
      </c>
      <c r="BD6">
        <v>54</v>
      </c>
      <c r="BE6">
        <v>49</v>
      </c>
      <c r="BF6">
        <v>93</v>
      </c>
      <c r="BG6">
        <v>48</v>
      </c>
      <c r="BH6">
        <v>54</v>
      </c>
      <c r="BI6">
        <v>19</v>
      </c>
      <c r="BJ6">
        <v>0</v>
      </c>
      <c r="BK6">
        <v>288</v>
      </c>
      <c r="BL6">
        <v>199</v>
      </c>
      <c r="BM6">
        <v>97</v>
      </c>
      <c r="BN6">
        <v>265.7142857</v>
      </c>
      <c r="BO6">
        <v>96</v>
      </c>
      <c r="BP6">
        <v>125.5813953</v>
      </c>
      <c r="BQ6">
        <v>95</v>
      </c>
      <c r="BR6">
        <v>0</v>
      </c>
      <c r="BS6">
        <v>0.33880903499999998</v>
      </c>
      <c r="BT6">
        <v>0.50515463900000002</v>
      </c>
      <c r="BU6">
        <v>0.38981042700000001</v>
      </c>
      <c r="BV6">
        <v>0.33094359499999998</v>
      </c>
      <c r="BW6">
        <v>1500.901869</v>
      </c>
      <c r="BX6">
        <v>265.24484539999997</v>
      </c>
      <c r="BY6">
        <v>1.490971571</v>
      </c>
      <c r="BZ6">
        <v>0.52674063599999998</v>
      </c>
      <c r="CA6">
        <v>0.84898600099999999</v>
      </c>
      <c r="CB6">
        <v>0.45650154300000001</v>
      </c>
      <c r="CC6">
        <v>0.17672364300000001</v>
      </c>
      <c r="CD6">
        <v>-0.90695391999999997</v>
      </c>
      <c r="CE6" t="s">
        <v>224</v>
      </c>
      <c r="CF6" t="s">
        <v>225</v>
      </c>
      <c r="CG6">
        <v>424108</v>
      </c>
      <c r="CH6">
        <v>8279</v>
      </c>
      <c r="CI6">
        <v>627</v>
      </c>
      <c r="CJ6">
        <v>370</v>
      </c>
      <c r="CK6">
        <v>15</v>
      </c>
      <c r="CL6">
        <v>4</v>
      </c>
      <c r="CM6">
        <v>97</v>
      </c>
      <c r="CN6">
        <v>39</v>
      </c>
      <c r="CO6">
        <v>188</v>
      </c>
      <c r="CP6">
        <v>135</v>
      </c>
      <c r="CQ6">
        <v>269</v>
      </c>
      <c r="CR6">
        <v>166</v>
      </c>
      <c r="CS6">
        <v>19</v>
      </c>
      <c r="CT6">
        <v>7</v>
      </c>
      <c r="CU6">
        <v>148</v>
      </c>
      <c r="CV6">
        <v>90</v>
      </c>
      <c r="CW6">
        <v>477</v>
      </c>
      <c r="CX6">
        <v>279</v>
      </c>
      <c r="CY6">
        <v>960</v>
      </c>
      <c r="CZ6">
        <v>699</v>
      </c>
      <c r="DA6">
        <v>29</v>
      </c>
      <c r="DB6">
        <v>16</v>
      </c>
      <c r="DC6">
        <v>239</v>
      </c>
      <c r="DD6">
        <v>133</v>
      </c>
      <c r="DE6">
        <v>221</v>
      </c>
      <c r="DF6">
        <v>189</v>
      </c>
      <c r="DG6">
        <v>379</v>
      </c>
      <c r="DH6">
        <v>298</v>
      </c>
      <c r="DI6">
        <v>34</v>
      </c>
      <c r="DJ6">
        <v>21</v>
      </c>
      <c r="DK6">
        <v>273</v>
      </c>
      <c r="DL6">
        <v>202</v>
      </c>
      <c r="DM6">
        <v>680</v>
      </c>
      <c r="DN6">
        <v>493</v>
      </c>
      <c r="DO6">
        <v>1587</v>
      </c>
      <c r="DP6">
        <v>1069</v>
      </c>
      <c r="DQ6">
        <v>44</v>
      </c>
      <c r="DR6">
        <v>20</v>
      </c>
      <c r="DS6">
        <v>336</v>
      </c>
      <c r="DT6">
        <v>172</v>
      </c>
      <c r="DU6">
        <v>409</v>
      </c>
      <c r="DV6">
        <v>324</v>
      </c>
      <c r="DW6">
        <v>648</v>
      </c>
      <c r="DX6">
        <v>464</v>
      </c>
      <c r="DY6">
        <v>53</v>
      </c>
      <c r="DZ6">
        <v>28</v>
      </c>
      <c r="EA6">
        <v>421</v>
      </c>
      <c r="EB6">
        <v>292</v>
      </c>
      <c r="EC6">
        <v>1157</v>
      </c>
      <c r="ED6">
        <v>772</v>
      </c>
      <c r="EE6">
        <v>0.60491493399999996</v>
      </c>
      <c r="EF6">
        <v>0.659090909</v>
      </c>
      <c r="EG6">
        <v>0.71130952400000003</v>
      </c>
      <c r="EH6">
        <v>0.58487654300000003</v>
      </c>
      <c r="EI6">
        <v>0.64845605699999997</v>
      </c>
      <c r="EJ6">
        <v>0.58772687999999995</v>
      </c>
      <c r="EK6">
        <v>0.59011164299999996</v>
      </c>
      <c r="EL6">
        <v>0.26666666700000002</v>
      </c>
      <c r="EM6">
        <v>0.402061856</v>
      </c>
      <c r="EN6">
        <v>0.61710037200000001</v>
      </c>
      <c r="EO6">
        <v>0.60810810800000004</v>
      </c>
      <c r="EP6">
        <v>0.58490565999999999</v>
      </c>
      <c r="EQ6">
        <v>0.72812500000000002</v>
      </c>
      <c r="ER6">
        <v>0.55172413799999998</v>
      </c>
      <c r="ES6">
        <v>0.55648535600000004</v>
      </c>
      <c r="ET6">
        <v>0.78627968299999995</v>
      </c>
      <c r="EU6">
        <v>0.73992674000000003</v>
      </c>
      <c r="EV6">
        <v>0.72499999999999998</v>
      </c>
      <c r="EW6">
        <v>0.67359798400000004</v>
      </c>
      <c r="EX6">
        <v>0.45454545499999999</v>
      </c>
      <c r="EY6">
        <v>0.51190476200000001</v>
      </c>
      <c r="EZ6">
        <v>0.71604938299999998</v>
      </c>
      <c r="FA6">
        <v>0.69358669799999995</v>
      </c>
      <c r="FB6">
        <v>0.66724286899999996</v>
      </c>
      <c r="FC6">
        <v>0.43212851400000002</v>
      </c>
      <c r="FD6">
        <v>0.65153397099999999</v>
      </c>
      <c r="FE6">
        <v>1.0396687010000001</v>
      </c>
      <c r="FF6">
        <v>0.70168942400000001</v>
      </c>
      <c r="FG6">
        <v>0.70774479800000001</v>
      </c>
      <c r="FH6">
        <v>1.0205886070000001</v>
      </c>
      <c r="FI6">
        <v>0.63479623799999996</v>
      </c>
      <c r="FJ6">
        <v>0.71490147800000003</v>
      </c>
      <c r="FK6">
        <v>1.039481619</v>
      </c>
      <c r="FL6">
        <v>-0.24962435999999999</v>
      </c>
      <c r="FM6">
        <v>0.28001810500000002</v>
      </c>
      <c r="FN6">
        <v>0.58910462799999996</v>
      </c>
      <c r="FO6">
        <v>-0.264103168</v>
      </c>
      <c r="FP6">
        <v>0.94706088700000002</v>
      </c>
      <c r="FQ6">
        <v>0.36051116500000002</v>
      </c>
      <c r="FR6">
        <v>0.58328813700000004</v>
      </c>
      <c r="GV6">
        <v>0.355481728</v>
      </c>
      <c r="GW6">
        <v>0.75733775400000003</v>
      </c>
      <c r="GX6">
        <v>0.17672364300000001</v>
      </c>
      <c r="GY6">
        <v>0.84898600099999999</v>
      </c>
      <c r="GZ6">
        <v>1.490971571</v>
      </c>
      <c r="HA6">
        <v>1.9520971000000002E-2</v>
      </c>
      <c r="HB6">
        <v>2.5775780000000002E-2</v>
      </c>
      <c r="HC6">
        <v>3.7419710000000002E-3</v>
      </c>
      <c r="HD6">
        <v>0.19168981800000001</v>
      </c>
      <c r="HE6">
        <v>4.9409550000000003E-3</v>
      </c>
      <c r="HF6">
        <v>0.67709815100000004</v>
      </c>
    </row>
    <row r="7" spans="1:217" x14ac:dyDescent="0.2">
      <c r="A7" t="s">
        <v>226</v>
      </c>
      <c r="B7" t="s">
        <v>227</v>
      </c>
      <c r="C7">
        <v>2175509</v>
      </c>
      <c r="D7">
        <v>0.40278824400000002</v>
      </c>
      <c r="E7">
        <v>0.696331755</v>
      </c>
      <c r="G7">
        <v>1.4336415E-2</v>
      </c>
      <c r="H7">
        <v>1.7287787450000001</v>
      </c>
      <c r="K7">
        <v>2.0588484000000001E-2</v>
      </c>
      <c r="N7">
        <v>0.47388144399999999</v>
      </c>
      <c r="O7">
        <v>0.90429691099999998</v>
      </c>
      <c r="R7">
        <v>0.40137074</v>
      </c>
      <c r="S7">
        <v>0.91424041300000003</v>
      </c>
      <c r="V7">
        <v>0.46394665200000001</v>
      </c>
      <c r="W7">
        <v>-1.064077605</v>
      </c>
      <c r="X7">
        <v>-0.49254525900000001</v>
      </c>
      <c r="Z7">
        <v>1.050327067</v>
      </c>
      <c r="AA7">
        <v>0.97882462800000003</v>
      </c>
      <c r="AD7">
        <v>1.359944032</v>
      </c>
      <c r="AG7">
        <v>0.60713715999999995</v>
      </c>
      <c r="AH7">
        <v>-0.50112929699999997</v>
      </c>
      <c r="AK7">
        <v>-0.26393033999999999</v>
      </c>
      <c r="AL7">
        <v>-0.73266865199999998</v>
      </c>
      <c r="AO7">
        <v>-0.52284239799999999</v>
      </c>
      <c r="AP7">
        <v>2654</v>
      </c>
      <c r="AQ7">
        <v>1069</v>
      </c>
      <c r="AR7">
        <v>0.40278824400000002</v>
      </c>
      <c r="AS7">
        <v>2175509</v>
      </c>
      <c r="AT7">
        <v>1514876</v>
      </c>
      <c r="AU7">
        <v>0.696331755</v>
      </c>
      <c r="AV7">
        <v>0.422155689</v>
      </c>
      <c r="AW7">
        <v>0.28508124099999999</v>
      </c>
      <c r="AX7">
        <v>0.47187499999999999</v>
      </c>
      <c r="AY7">
        <v>0.51</v>
      </c>
      <c r="AZ7">
        <v>0.56999999999999995</v>
      </c>
      <c r="BA7">
        <v>0.39</v>
      </c>
      <c r="BB7">
        <v>0.33</v>
      </c>
      <c r="BC7">
        <v>423</v>
      </c>
      <c r="BD7">
        <v>193</v>
      </c>
      <c r="BE7">
        <v>453</v>
      </c>
      <c r="BF7">
        <v>155</v>
      </c>
      <c r="BG7">
        <v>285</v>
      </c>
      <c r="BH7">
        <v>307</v>
      </c>
      <c r="BI7">
        <v>319</v>
      </c>
      <c r="BJ7">
        <v>3</v>
      </c>
      <c r="BK7">
        <v>1002</v>
      </c>
      <c r="BL7">
        <v>677</v>
      </c>
      <c r="BM7">
        <v>960</v>
      </c>
      <c r="BN7">
        <v>303.9215686</v>
      </c>
      <c r="BO7">
        <v>500</v>
      </c>
      <c r="BP7">
        <v>787.17948720000004</v>
      </c>
      <c r="BQ7">
        <v>966.66666669999995</v>
      </c>
      <c r="BR7">
        <v>3</v>
      </c>
      <c r="BS7">
        <v>0.36688505100000002</v>
      </c>
      <c r="BT7">
        <v>0.47187499999999999</v>
      </c>
      <c r="BU7">
        <v>0.54731707299999999</v>
      </c>
      <c r="BV7">
        <v>0.35692982499999998</v>
      </c>
      <c r="BW7">
        <v>1417.096352</v>
      </c>
      <c r="BX7">
        <v>416.80315460000003</v>
      </c>
      <c r="BY7">
        <v>1.2861657870000001</v>
      </c>
      <c r="BZ7">
        <v>3.7472460000000001E-3</v>
      </c>
      <c r="CA7">
        <v>0.65214450999999996</v>
      </c>
      <c r="CB7">
        <v>-0.89324332799999995</v>
      </c>
      <c r="CC7">
        <v>0.294124781</v>
      </c>
      <c r="CD7">
        <v>-0.63553468499999999</v>
      </c>
      <c r="CE7" t="s">
        <v>226</v>
      </c>
      <c r="CF7" t="s">
        <v>227</v>
      </c>
      <c r="CG7">
        <v>2175509</v>
      </c>
      <c r="CI7">
        <v>13089</v>
      </c>
      <c r="CJ7">
        <v>8951</v>
      </c>
      <c r="CK7">
        <v>166</v>
      </c>
      <c r="CL7">
        <v>64</v>
      </c>
      <c r="CM7">
        <v>1986</v>
      </c>
      <c r="CN7">
        <v>700</v>
      </c>
      <c r="CO7">
        <v>6802</v>
      </c>
      <c r="CP7">
        <v>5198</v>
      </c>
      <c r="CQ7">
        <v>2616</v>
      </c>
      <c r="CR7">
        <v>1824</v>
      </c>
      <c r="CS7">
        <v>717</v>
      </c>
      <c r="CT7">
        <v>598</v>
      </c>
      <c r="CU7">
        <v>3593</v>
      </c>
      <c r="CV7">
        <v>2474</v>
      </c>
      <c r="CW7">
        <v>9468</v>
      </c>
      <c r="CX7">
        <v>6461</v>
      </c>
      <c r="CY7">
        <v>18100</v>
      </c>
      <c r="CZ7">
        <v>12864</v>
      </c>
      <c r="DA7">
        <v>400</v>
      </c>
      <c r="DB7">
        <v>173</v>
      </c>
      <c r="DC7">
        <v>4697</v>
      </c>
      <c r="DD7">
        <v>2248</v>
      </c>
      <c r="DE7">
        <v>6879</v>
      </c>
      <c r="DF7">
        <v>5713</v>
      </c>
      <c r="DG7">
        <v>4253</v>
      </c>
      <c r="DH7">
        <v>3316</v>
      </c>
      <c r="DI7">
        <v>711</v>
      </c>
      <c r="DJ7">
        <v>506</v>
      </c>
      <c r="DK7">
        <v>6145</v>
      </c>
      <c r="DL7">
        <v>4296</v>
      </c>
      <c r="DM7">
        <v>11917</v>
      </c>
      <c r="DN7">
        <v>8542</v>
      </c>
      <c r="DO7">
        <v>31189</v>
      </c>
      <c r="DP7">
        <v>21815</v>
      </c>
      <c r="DQ7">
        <v>566</v>
      </c>
      <c r="DR7">
        <v>237</v>
      </c>
      <c r="DS7">
        <v>6683</v>
      </c>
      <c r="DT7">
        <v>2948</v>
      </c>
      <c r="DU7">
        <v>13681</v>
      </c>
      <c r="DV7">
        <v>10911</v>
      </c>
      <c r="DW7">
        <v>6869</v>
      </c>
      <c r="DX7">
        <v>5140</v>
      </c>
      <c r="DY7">
        <v>1428</v>
      </c>
      <c r="DZ7">
        <v>1104</v>
      </c>
      <c r="EA7">
        <v>9738</v>
      </c>
      <c r="EB7">
        <v>6770</v>
      </c>
      <c r="EC7">
        <v>21385</v>
      </c>
      <c r="ED7">
        <v>15003</v>
      </c>
      <c r="EE7">
        <v>0.58033281000000003</v>
      </c>
      <c r="EF7">
        <v>0.70671378100000004</v>
      </c>
      <c r="EG7">
        <v>0.702828071</v>
      </c>
      <c r="EH7">
        <v>0.61915853799999998</v>
      </c>
      <c r="EI7">
        <v>0.63103306599999998</v>
      </c>
      <c r="EJ7">
        <v>0.55725976200000005</v>
      </c>
      <c r="EK7">
        <v>0.68385667400000005</v>
      </c>
      <c r="EL7">
        <v>0.38554216899999999</v>
      </c>
      <c r="EM7">
        <v>0.35246727100000003</v>
      </c>
      <c r="EN7">
        <v>0.69724770599999997</v>
      </c>
      <c r="EO7">
        <v>0.68856109099999996</v>
      </c>
      <c r="EP7">
        <v>0.68240388699999999</v>
      </c>
      <c r="EQ7">
        <v>0.71071823199999995</v>
      </c>
      <c r="ER7">
        <v>0.4325</v>
      </c>
      <c r="ES7">
        <v>0.47860336399999998</v>
      </c>
      <c r="ET7">
        <v>0.779684928</v>
      </c>
      <c r="EU7">
        <v>0.69910496300000002</v>
      </c>
      <c r="EV7">
        <v>0.71679113900000002</v>
      </c>
      <c r="EW7">
        <v>0.69944531700000001</v>
      </c>
      <c r="EX7">
        <v>0.41872791500000001</v>
      </c>
      <c r="EY7">
        <v>0.44111925800000001</v>
      </c>
      <c r="EZ7">
        <v>0.74828941599999999</v>
      </c>
      <c r="FA7">
        <v>0.69521462300000003</v>
      </c>
      <c r="FB7">
        <v>0.701566519</v>
      </c>
      <c r="FC7">
        <v>0.55294863699999997</v>
      </c>
      <c r="FD7">
        <v>0.50551226999999999</v>
      </c>
      <c r="FE7">
        <v>1.009022815</v>
      </c>
      <c r="FF7">
        <v>0.55471124800000005</v>
      </c>
      <c r="FG7">
        <v>0.61384201000000005</v>
      </c>
      <c r="FH7">
        <v>0.97532590100000005</v>
      </c>
      <c r="FI7">
        <v>0.55958016499999996</v>
      </c>
      <c r="FJ7">
        <v>0.58950353700000002</v>
      </c>
      <c r="FK7">
        <v>0.99094612500000001</v>
      </c>
      <c r="FL7">
        <v>-0.46556734</v>
      </c>
      <c r="FM7">
        <v>0.56267711600000003</v>
      </c>
      <c r="FN7">
        <v>0.41849889000000001</v>
      </c>
      <c r="FO7">
        <v>0.59794382300000004</v>
      </c>
      <c r="FP7">
        <v>0.66258848100000001</v>
      </c>
      <c r="FQ7">
        <v>-0.130676387</v>
      </c>
      <c r="FR7">
        <v>0.29443409100000001</v>
      </c>
      <c r="GV7">
        <v>0.40278824400000002</v>
      </c>
      <c r="GW7">
        <v>0.696331755</v>
      </c>
      <c r="GX7">
        <v>0.294124781</v>
      </c>
      <c r="GY7">
        <v>0.65214450999999996</v>
      </c>
      <c r="GZ7">
        <v>1.2861657870000001</v>
      </c>
      <c r="HC7">
        <v>1.4336415E-2</v>
      </c>
      <c r="HE7">
        <v>2.0588484000000001E-2</v>
      </c>
      <c r="HF7">
        <v>0.58033281000000003</v>
      </c>
    </row>
    <row r="8" spans="1:217" x14ac:dyDescent="0.2">
      <c r="A8" t="s">
        <v>228</v>
      </c>
      <c r="B8" t="s">
        <v>229</v>
      </c>
      <c r="C8">
        <v>329163</v>
      </c>
      <c r="D8">
        <v>0.57196261699999995</v>
      </c>
      <c r="E8">
        <v>0.64877887199999995</v>
      </c>
      <c r="G8">
        <v>7.8502139999999995E-3</v>
      </c>
      <c r="H8">
        <v>1.134302929</v>
      </c>
      <c r="K8">
        <v>1.2099983999999999E-2</v>
      </c>
      <c r="N8">
        <v>0.36863384300000002</v>
      </c>
      <c r="O8">
        <v>0.97127855200000002</v>
      </c>
      <c r="R8">
        <v>0.39818768799999998</v>
      </c>
      <c r="S8">
        <v>0.86219259800000003</v>
      </c>
      <c r="V8">
        <v>0.39181738500000002</v>
      </c>
      <c r="W8">
        <v>-0.14258631999999999</v>
      </c>
      <c r="X8">
        <v>-0.89198253100000002</v>
      </c>
      <c r="Z8">
        <v>-7.738225E-2</v>
      </c>
      <c r="AA8">
        <v>-0.56417029799999996</v>
      </c>
      <c r="AD8">
        <v>0.18092735900000001</v>
      </c>
      <c r="AG8">
        <v>-0.399465721</v>
      </c>
      <c r="AH8">
        <v>1.8484875000000001E-2</v>
      </c>
      <c r="AK8">
        <v>-0.269091941</v>
      </c>
      <c r="AL8">
        <v>-1.334400212</v>
      </c>
      <c r="AO8">
        <v>-0.67179149100000002</v>
      </c>
      <c r="AP8">
        <v>535</v>
      </c>
      <c r="AQ8">
        <v>306</v>
      </c>
      <c r="AR8">
        <v>0.57196261699999995</v>
      </c>
      <c r="AS8">
        <v>329163</v>
      </c>
      <c r="AT8">
        <v>213554</v>
      </c>
      <c r="AU8">
        <v>0.64877887199999995</v>
      </c>
      <c r="AV8">
        <v>0.58720930199999999</v>
      </c>
      <c r="AW8">
        <v>0.56034482799999996</v>
      </c>
      <c r="AX8">
        <v>0.61475409800000003</v>
      </c>
      <c r="AY8">
        <v>0.66</v>
      </c>
      <c r="AZ8">
        <v>0.68</v>
      </c>
      <c r="BA8">
        <v>0.39</v>
      </c>
      <c r="BB8">
        <v>0.48</v>
      </c>
      <c r="BC8">
        <v>101</v>
      </c>
      <c r="BD8">
        <v>130</v>
      </c>
      <c r="BE8">
        <v>75</v>
      </c>
      <c r="BF8">
        <v>109</v>
      </c>
      <c r="BG8">
        <v>116</v>
      </c>
      <c r="BH8">
        <v>49</v>
      </c>
      <c r="BI8">
        <v>32</v>
      </c>
      <c r="BJ8">
        <v>0</v>
      </c>
      <c r="BK8">
        <v>172</v>
      </c>
      <c r="BL8">
        <v>232</v>
      </c>
      <c r="BM8">
        <v>122</v>
      </c>
      <c r="BN8">
        <v>165.15151520000001</v>
      </c>
      <c r="BO8">
        <v>170.58823530000001</v>
      </c>
      <c r="BP8">
        <v>125.64102560000001</v>
      </c>
      <c r="BQ8">
        <v>66.666666669999998</v>
      </c>
      <c r="BR8">
        <v>0</v>
      </c>
      <c r="BS8">
        <v>0.57178217799999997</v>
      </c>
      <c r="BT8">
        <v>0.61475409800000003</v>
      </c>
      <c r="BU8">
        <v>0.67016193300000004</v>
      </c>
      <c r="BV8">
        <v>0.42120000000000002</v>
      </c>
      <c r="BW8">
        <v>697.88888889999998</v>
      </c>
      <c r="BX8">
        <v>504.84279479999998</v>
      </c>
      <c r="BY8">
        <v>1.0751543539999999</v>
      </c>
      <c r="BZ8">
        <v>-0.53509293099999999</v>
      </c>
      <c r="CA8">
        <v>0.62850481300000005</v>
      </c>
      <c r="CB8">
        <v>-1.0553410649999999</v>
      </c>
      <c r="CC8">
        <v>0.72338563199999995</v>
      </c>
      <c r="CD8">
        <v>0.35687180299999999</v>
      </c>
      <c r="CE8" t="s">
        <v>228</v>
      </c>
      <c r="CF8" t="s">
        <v>229</v>
      </c>
      <c r="CG8">
        <v>329163</v>
      </c>
      <c r="CI8">
        <v>971</v>
      </c>
      <c r="CJ8">
        <v>642</v>
      </c>
      <c r="CK8">
        <v>20</v>
      </c>
      <c r="CL8">
        <v>14</v>
      </c>
      <c r="CM8">
        <v>80</v>
      </c>
      <c r="CN8">
        <v>45</v>
      </c>
      <c r="CO8">
        <v>193</v>
      </c>
      <c r="CP8">
        <v>140</v>
      </c>
      <c r="CQ8">
        <v>581</v>
      </c>
      <c r="CR8">
        <v>387</v>
      </c>
      <c r="CS8">
        <v>22</v>
      </c>
      <c r="CT8">
        <v>16</v>
      </c>
      <c r="CU8">
        <v>243</v>
      </c>
      <c r="CV8">
        <v>155</v>
      </c>
      <c r="CW8">
        <v>728</v>
      </c>
      <c r="CX8">
        <v>487</v>
      </c>
      <c r="CY8">
        <v>1613</v>
      </c>
      <c r="CZ8">
        <v>1144</v>
      </c>
      <c r="DA8">
        <v>29</v>
      </c>
      <c r="DB8">
        <v>12</v>
      </c>
      <c r="DC8">
        <v>258</v>
      </c>
      <c r="DD8">
        <v>119</v>
      </c>
      <c r="DE8">
        <v>178</v>
      </c>
      <c r="DF8">
        <v>145</v>
      </c>
      <c r="DG8">
        <v>1016</v>
      </c>
      <c r="DH8">
        <v>771</v>
      </c>
      <c r="DI8">
        <v>24</v>
      </c>
      <c r="DJ8">
        <v>21</v>
      </c>
      <c r="DK8">
        <v>431</v>
      </c>
      <c r="DL8">
        <v>295</v>
      </c>
      <c r="DM8">
        <v>1175</v>
      </c>
      <c r="DN8">
        <v>845</v>
      </c>
      <c r="DO8">
        <v>2584</v>
      </c>
      <c r="DP8">
        <v>1786</v>
      </c>
      <c r="DQ8">
        <v>49</v>
      </c>
      <c r="DR8">
        <v>26</v>
      </c>
      <c r="DS8">
        <v>338</v>
      </c>
      <c r="DT8">
        <v>164</v>
      </c>
      <c r="DU8">
        <v>371</v>
      </c>
      <c r="DV8">
        <v>285</v>
      </c>
      <c r="DW8">
        <v>1597</v>
      </c>
      <c r="DX8">
        <v>1158</v>
      </c>
      <c r="DY8">
        <v>46</v>
      </c>
      <c r="DZ8">
        <v>37</v>
      </c>
      <c r="EA8">
        <v>674</v>
      </c>
      <c r="EB8">
        <v>450</v>
      </c>
      <c r="EC8">
        <v>1903</v>
      </c>
      <c r="ED8">
        <v>1332</v>
      </c>
      <c r="EE8">
        <v>0.624226006</v>
      </c>
      <c r="EF8">
        <v>0.591836735</v>
      </c>
      <c r="EG8">
        <v>0.763313609</v>
      </c>
      <c r="EH8">
        <v>0.63619286200000003</v>
      </c>
      <c r="EI8">
        <v>0.63946587499999996</v>
      </c>
      <c r="EJ8">
        <v>0.61744613800000003</v>
      </c>
      <c r="EK8">
        <v>0.66117404700000004</v>
      </c>
      <c r="EL8">
        <v>0.7</v>
      </c>
      <c r="EM8">
        <v>0.5625</v>
      </c>
      <c r="EN8">
        <v>0.66609294299999999</v>
      </c>
      <c r="EO8">
        <v>0.63786008199999999</v>
      </c>
      <c r="EP8">
        <v>0.66895604399999997</v>
      </c>
      <c r="EQ8">
        <v>0.70923744600000005</v>
      </c>
      <c r="ER8">
        <v>0.413793103</v>
      </c>
      <c r="ES8">
        <v>0.46124030999999999</v>
      </c>
      <c r="ET8">
        <v>0.758858268</v>
      </c>
      <c r="EU8">
        <v>0.68445475600000005</v>
      </c>
      <c r="EV8">
        <v>0.71914893599999996</v>
      </c>
      <c r="EW8">
        <v>0.69117647100000001</v>
      </c>
      <c r="EX8">
        <v>0.53061224500000004</v>
      </c>
      <c r="EY8">
        <v>0.48520710099999997</v>
      </c>
      <c r="EZ8">
        <v>0.72510958000000003</v>
      </c>
      <c r="FA8">
        <v>0.66765578599999997</v>
      </c>
      <c r="FB8">
        <v>0.699947451</v>
      </c>
      <c r="FC8">
        <v>1.0509043929999999</v>
      </c>
      <c r="FD8">
        <v>0.84447674399999995</v>
      </c>
      <c r="FE8">
        <v>0.95351568799999997</v>
      </c>
      <c r="FF8">
        <v>0.54528377800000005</v>
      </c>
      <c r="FG8">
        <v>0.60780824300000003</v>
      </c>
      <c r="FH8">
        <v>0.951756614</v>
      </c>
      <c r="FI8">
        <v>0.73176835500000004</v>
      </c>
      <c r="FJ8">
        <v>0.66915003399999995</v>
      </c>
      <c r="FK8">
        <v>0.95386558700000001</v>
      </c>
      <c r="FL8">
        <v>-7.9985215999999998E-2</v>
      </c>
      <c r="FM8">
        <v>0.47225138500000002</v>
      </c>
      <c r="FN8">
        <v>0.40398553300000001</v>
      </c>
      <c r="FO8">
        <v>0.38936221100000001</v>
      </c>
      <c r="FP8">
        <v>1.3138161589999999</v>
      </c>
      <c r="FQ8">
        <v>0.18130136699999999</v>
      </c>
      <c r="FR8">
        <v>7.3753045000000003E-2</v>
      </c>
      <c r="GV8">
        <v>0.57196261699999995</v>
      </c>
      <c r="GW8">
        <v>0.64877887199999995</v>
      </c>
      <c r="GX8">
        <v>0.72338563199999995</v>
      </c>
      <c r="GY8">
        <v>0.62850481300000005</v>
      </c>
      <c r="GZ8">
        <v>1.0751543539999999</v>
      </c>
      <c r="HC8">
        <v>7.8502139999999995E-3</v>
      </c>
      <c r="HE8">
        <v>1.2099983999999999E-2</v>
      </c>
      <c r="HF8">
        <v>0.624226006</v>
      </c>
    </row>
    <row r="9" spans="1:217" x14ac:dyDescent="0.2">
      <c r="A9" t="s">
        <v>230</v>
      </c>
      <c r="B9" t="s">
        <v>231</v>
      </c>
      <c r="C9">
        <v>169269</v>
      </c>
      <c r="D9">
        <v>0.77294686000000001</v>
      </c>
      <c r="E9">
        <v>0.88829023600000001</v>
      </c>
      <c r="F9">
        <v>5.2933495999999997E-2</v>
      </c>
      <c r="G9">
        <v>1.9206115999999999E-2</v>
      </c>
      <c r="H9">
        <v>1.1492254930000001</v>
      </c>
      <c r="I9">
        <v>5.9590316999999997E-2</v>
      </c>
      <c r="J9">
        <v>0.36283482099999997</v>
      </c>
      <c r="K9">
        <v>2.1621442000000001E-2</v>
      </c>
      <c r="L9">
        <v>0.33628265200000002</v>
      </c>
      <c r="M9">
        <v>1.3163541030000001</v>
      </c>
      <c r="N9">
        <v>0.44266704899999998</v>
      </c>
      <c r="O9">
        <v>0.83548920500000001</v>
      </c>
      <c r="P9">
        <v>0.81475483999999998</v>
      </c>
      <c r="Q9">
        <v>0.41388675800000002</v>
      </c>
      <c r="R9">
        <v>0.33721623899999997</v>
      </c>
      <c r="S9">
        <v>0.86066511800000001</v>
      </c>
      <c r="T9">
        <v>0.81665989900000002</v>
      </c>
      <c r="U9">
        <v>0.534716623</v>
      </c>
      <c r="V9">
        <v>0.43668162300000002</v>
      </c>
      <c r="W9">
        <v>0.95217303900000005</v>
      </c>
      <c r="X9">
        <v>1.119877945</v>
      </c>
      <c r="Y9">
        <v>-7.3327567999999996E-2</v>
      </c>
      <c r="Z9">
        <v>1.896987038</v>
      </c>
      <c r="AA9">
        <v>-0.52543795800000004</v>
      </c>
      <c r="AB9">
        <v>-0.22855435599999999</v>
      </c>
      <c r="AC9">
        <v>1.4601811330000001</v>
      </c>
      <c r="AD9">
        <v>1.5034175329999999</v>
      </c>
      <c r="AE9">
        <v>-0.61361298399999997</v>
      </c>
      <c r="AF9">
        <v>1.227623425</v>
      </c>
      <c r="AG9">
        <v>0.30859828700000003</v>
      </c>
      <c r="AH9">
        <v>-1.034909283</v>
      </c>
      <c r="AI9">
        <v>-0.22154849900000001</v>
      </c>
      <c r="AJ9">
        <v>-0.52220847500000001</v>
      </c>
      <c r="AK9">
        <v>-0.36796253000000001</v>
      </c>
      <c r="AL9">
        <v>-1.352059602</v>
      </c>
      <c r="AM9">
        <v>-0.345294039</v>
      </c>
      <c r="AN9">
        <v>-0.41218507999999998</v>
      </c>
      <c r="AO9">
        <v>-0.57914549699999995</v>
      </c>
      <c r="AP9">
        <v>207</v>
      </c>
      <c r="AQ9">
        <v>160</v>
      </c>
      <c r="AR9">
        <v>0.77294686000000001</v>
      </c>
      <c r="AS9">
        <v>169269</v>
      </c>
      <c r="AT9">
        <v>150360</v>
      </c>
      <c r="AU9">
        <v>0.88829023600000001</v>
      </c>
      <c r="AV9">
        <v>0.65079365099999997</v>
      </c>
      <c r="AW9">
        <v>0.79069767400000002</v>
      </c>
      <c r="AX9">
        <v>0.85</v>
      </c>
      <c r="AY9">
        <v>0.95</v>
      </c>
      <c r="AZ9">
        <v>0.81</v>
      </c>
      <c r="BA9">
        <v>0.69</v>
      </c>
      <c r="BB9">
        <v>0.4</v>
      </c>
      <c r="BC9">
        <v>41</v>
      </c>
      <c r="BD9">
        <v>34</v>
      </c>
      <c r="BE9">
        <v>85</v>
      </c>
      <c r="BF9">
        <v>61</v>
      </c>
      <c r="BG9">
        <v>43</v>
      </c>
      <c r="BH9">
        <v>48</v>
      </c>
      <c r="BI9">
        <v>8</v>
      </c>
      <c r="BJ9">
        <v>0</v>
      </c>
      <c r="BK9">
        <v>63</v>
      </c>
      <c r="BL9">
        <v>43</v>
      </c>
      <c r="BM9">
        <v>100</v>
      </c>
      <c r="BN9">
        <v>64.21052632</v>
      </c>
      <c r="BO9">
        <v>53.086419749999997</v>
      </c>
      <c r="BP9">
        <v>69.565217390000001</v>
      </c>
      <c r="BQ9">
        <v>20</v>
      </c>
      <c r="BR9">
        <v>0</v>
      </c>
      <c r="BS9">
        <v>0.70754717</v>
      </c>
      <c r="BT9">
        <v>0.85</v>
      </c>
      <c r="BU9">
        <v>0.88663860000000005</v>
      </c>
      <c r="BV9">
        <v>0.62524271799999998</v>
      </c>
      <c r="BW9">
        <v>939.75</v>
      </c>
      <c r="BX9">
        <v>402.31914890000002</v>
      </c>
      <c r="BY9">
        <v>1.201333333</v>
      </c>
      <c r="BZ9">
        <v>-0.21288146299999999</v>
      </c>
      <c r="CA9">
        <v>0.70518328299999999</v>
      </c>
      <c r="CB9">
        <v>-0.52955571700000004</v>
      </c>
      <c r="CC9">
        <v>0.42811295399999999</v>
      </c>
      <c r="CD9">
        <v>-0.325767949</v>
      </c>
      <c r="CE9" t="s">
        <v>230</v>
      </c>
      <c r="CF9" t="s">
        <v>231</v>
      </c>
      <c r="CG9">
        <v>169269</v>
      </c>
      <c r="CH9">
        <v>8960</v>
      </c>
      <c r="CI9">
        <v>1145</v>
      </c>
      <c r="CJ9">
        <v>814</v>
      </c>
      <c r="CK9">
        <v>24</v>
      </c>
      <c r="CL9">
        <v>15</v>
      </c>
      <c r="CM9">
        <v>90</v>
      </c>
      <c r="CN9">
        <v>47</v>
      </c>
      <c r="CO9">
        <v>354</v>
      </c>
      <c r="CP9">
        <v>251</v>
      </c>
      <c r="CQ9">
        <v>550</v>
      </c>
      <c r="CR9">
        <v>402</v>
      </c>
      <c r="CS9">
        <v>61</v>
      </c>
      <c r="CT9">
        <v>48</v>
      </c>
      <c r="CU9">
        <v>311</v>
      </c>
      <c r="CV9">
        <v>223</v>
      </c>
      <c r="CW9">
        <v>832</v>
      </c>
      <c r="CX9">
        <v>590</v>
      </c>
      <c r="CY9">
        <v>2106</v>
      </c>
      <c r="CZ9">
        <v>1530</v>
      </c>
      <c r="DA9">
        <v>115</v>
      </c>
      <c r="DB9">
        <v>45</v>
      </c>
      <c r="DC9">
        <v>241</v>
      </c>
      <c r="DD9">
        <v>110</v>
      </c>
      <c r="DE9">
        <v>407</v>
      </c>
      <c r="DF9">
        <v>322</v>
      </c>
      <c r="DG9">
        <v>1190</v>
      </c>
      <c r="DH9">
        <v>927</v>
      </c>
      <c r="DI9">
        <v>68</v>
      </c>
      <c r="DJ9">
        <v>58</v>
      </c>
      <c r="DK9">
        <v>657</v>
      </c>
      <c r="DL9">
        <v>468</v>
      </c>
      <c r="DM9">
        <v>1444</v>
      </c>
      <c r="DN9">
        <v>1059</v>
      </c>
      <c r="DO9">
        <v>3251</v>
      </c>
      <c r="DP9">
        <v>2344</v>
      </c>
      <c r="DQ9">
        <v>139</v>
      </c>
      <c r="DR9">
        <v>60</v>
      </c>
      <c r="DS9">
        <v>331</v>
      </c>
      <c r="DT9">
        <v>157</v>
      </c>
      <c r="DU9">
        <v>761</v>
      </c>
      <c r="DV9">
        <v>573</v>
      </c>
      <c r="DW9">
        <v>1740</v>
      </c>
      <c r="DX9">
        <v>1329</v>
      </c>
      <c r="DY9">
        <v>129</v>
      </c>
      <c r="DZ9">
        <v>106</v>
      </c>
      <c r="EA9">
        <v>968</v>
      </c>
      <c r="EB9">
        <v>691</v>
      </c>
      <c r="EC9">
        <v>2276</v>
      </c>
      <c r="ED9">
        <v>1649</v>
      </c>
      <c r="EE9">
        <v>0.64780067699999999</v>
      </c>
      <c r="EF9">
        <v>0.82733812900000003</v>
      </c>
      <c r="EG9">
        <v>0.72809667700000003</v>
      </c>
      <c r="EH9">
        <v>0.68390804599999999</v>
      </c>
      <c r="EI9">
        <v>0.67871900799999996</v>
      </c>
      <c r="EJ9">
        <v>0.63444639700000005</v>
      </c>
      <c r="EK9">
        <v>0.71091703100000003</v>
      </c>
      <c r="EL9">
        <v>0.625</v>
      </c>
      <c r="EM9">
        <v>0.52222222200000001</v>
      </c>
      <c r="EN9">
        <v>0.73090909100000001</v>
      </c>
      <c r="EO9">
        <v>0.71704180100000003</v>
      </c>
      <c r="EP9">
        <v>0.70913461499999997</v>
      </c>
      <c r="EQ9">
        <v>0.72649572600000001</v>
      </c>
      <c r="ER9">
        <v>0.39130434800000002</v>
      </c>
      <c r="ES9">
        <v>0.456431535</v>
      </c>
      <c r="ET9">
        <v>0.77899159699999998</v>
      </c>
      <c r="EU9">
        <v>0.71232876700000003</v>
      </c>
      <c r="EV9">
        <v>0.73337950100000004</v>
      </c>
      <c r="EW9">
        <v>0.72100892000000005</v>
      </c>
      <c r="EX9">
        <v>0.43165467600000001</v>
      </c>
      <c r="EY9">
        <v>0.474320242</v>
      </c>
      <c r="EZ9">
        <v>0.76379310300000003</v>
      </c>
      <c r="FA9">
        <v>0.71384297500000005</v>
      </c>
      <c r="FB9">
        <v>0.72451669600000002</v>
      </c>
      <c r="FC9">
        <v>0.85509950199999996</v>
      </c>
      <c r="FD9">
        <v>0.71448314000000002</v>
      </c>
      <c r="FE9">
        <v>1.0111504710000001</v>
      </c>
      <c r="FF9">
        <v>0.50232165500000003</v>
      </c>
      <c r="FG9">
        <v>0.58592613500000001</v>
      </c>
      <c r="FH9">
        <v>0.97129626000000002</v>
      </c>
      <c r="FI9">
        <v>0.56514607699999997</v>
      </c>
      <c r="FJ9">
        <v>0.62100618600000002</v>
      </c>
      <c r="FK9">
        <v>0.98526780599999997</v>
      </c>
      <c r="FL9">
        <v>0.127107733</v>
      </c>
      <c r="FM9">
        <v>0.79849048099999997</v>
      </c>
      <c r="FN9">
        <v>0.57313593100000004</v>
      </c>
      <c r="FO9">
        <v>0.84678153899999997</v>
      </c>
      <c r="FP9">
        <v>0.68363914599999998</v>
      </c>
      <c r="FQ9">
        <v>-7.2795550000000001E-3</v>
      </c>
      <c r="FR9">
        <v>0.26064015099999999</v>
      </c>
      <c r="GV9">
        <v>0.77294686000000001</v>
      </c>
      <c r="GW9">
        <v>0.88829023600000001</v>
      </c>
      <c r="GX9">
        <v>0.42811295399999999</v>
      </c>
      <c r="GY9">
        <v>0.70518328299999999</v>
      </c>
      <c r="GZ9">
        <v>1.201333333</v>
      </c>
      <c r="HA9">
        <v>5.2933495999999997E-2</v>
      </c>
      <c r="HB9">
        <v>5.9590316999999997E-2</v>
      </c>
      <c r="HC9">
        <v>1.9206115999999999E-2</v>
      </c>
      <c r="HD9">
        <v>0.36283482099999997</v>
      </c>
      <c r="HE9">
        <v>2.1621442000000001E-2</v>
      </c>
      <c r="HF9">
        <v>0.64780067699999999</v>
      </c>
    </row>
    <row r="10" spans="1:217" x14ac:dyDescent="0.2">
      <c r="A10" t="s">
        <v>232</v>
      </c>
      <c r="B10" t="s">
        <v>233</v>
      </c>
      <c r="C10">
        <v>21147</v>
      </c>
      <c r="D10">
        <v>0.452380952</v>
      </c>
      <c r="E10">
        <v>0.50030737199999997</v>
      </c>
      <c r="G10">
        <v>1.6645387000000001E-2</v>
      </c>
      <c r="H10">
        <v>1.1059426130000001</v>
      </c>
      <c r="K10">
        <v>3.3270320999999999E-2</v>
      </c>
      <c r="N10">
        <v>0.57313674400000003</v>
      </c>
      <c r="O10">
        <v>0.67016514199999999</v>
      </c>
      <c r="R10">
        <v>0.22683240499999999</v>
      </c>
      <c r="S10">
        <v>0.88546845500000004</v>
      </c>
      <c r="V10">
        <v>0.217798201</v>
      </c>
      <c r="W10">
        <v>-0.79394657099999999</v>
      </c>
      <c r="X10">
        <v>-2.1391214459999999</v>
      </c>
      <c r="Z10">
        <v>1.4517714880000001</v>
      </c>
      <c r="AA10">
        <v>-0.637781072</v>
      </c>
      <c r="AD10">
        <v>3.121397574</v>
      </c>
      <c r="AG10">
        <v>1.5564288230000001</v>
      </c>
      <c r="AH10">
        <v>-2.317420818</v>
      </c>
      <c r="AK10">
        <v>-0.54695966699999998</v>
      </c>
      <c r="AL10">
        <v>-1.065305003</v>
      </c>
      <c r="AO10">
        <v>-1.031146315</v>
      </c>
      <c r="AP10">
        <v>42</v>
      </c>
      <c r="AQ10">
        <v>19</v>
      </c>
      <c r="AR10">
        <v>0.452380952</v>
      </c>
      <c r="AS10">
        <v>21147</v>
      </c>
      <c r="AT10">
        <v>10580</v>
      </c>
      <c r="AU10">
        <v>0.50030737199999997</v>
      </c>
      <c r="AV10">
        <v>0.46341463399999999</v>
      </c>
      <c r="AW10">
        <v>0</v>
      </c>
      <c r="AX10">
        <v>0</v>
      </c>
      <c r="AY10">
        <v>0.45</v>
      </c>
      <c r="AZ10">
        <v>0</v>
      </c>
      <c r="BA10">
        <v>0</v>
      </c>
      <c r="BB10">
        <v>0</v>
      </c>
      <c r="BC10">
        <v>19</v>
      </c>
      <c r="BD10">
        <v>0</v>
      </c>
      <c r="BE10">
        <v>0</v>
      </c>
      <c r="BF10">
        <v>19</v>
      </c>
      <c r="BG10">
        <v>0</v>
      </c>
      <c r="BH10">
        <v>0</v>
      </c>
      <c r="BI10">
        <v>0</v>
      </c>
      <c r="BJ10">
        <v>0</v>
      </c>
      <c r="BK10">
        <v>41</v>
      </c>
      <c r="BL10">
        <v>0</v>
      </c>
      <c r="BM10">
        <v>0</v>
      </c>
      <c r="BN10">
        <v>42.222222219999999</v>
      </c>
      <c r="BO10">
        <v>0</v>
      </c>
      <c r="BP10">
        <v>0</v>
      </c>
      <c r="BQ10">
        <v>0</v>
      </c>
      <c r="BR10">
        <v>0</v>
      </c>
      <c r="BS10">
        <v>0.46341463399999999</v>
      </c>
      <c r="BT10">
        <v>0</v>
      </c>
      <c r="BU10">
        <v>0.45</v>
      </c>
      <c r="BW10">
        <v>556.84210529999996</v>
      </c>
      <c r="BX10">
        <v>459.43478260000001</v>
      </c>
      <c r="CC10">
        <v>0.82507191599999996</v>
      </c>
      <c r="CD10">
        <v>0.591959927</v>
      </c>
      <c r="CE10" t="s">
        <v>232</v>
      </c>
      <c r="CF10" t="s">
        <v>233</v>
      </c>
      <c r="CG10">
        <v>21147</v>
      </c>
      <c r="CI10">
        <v>169</v>
      </c>
      <c r="CJ10">
        <v>96</v>
      </c>
      <c r="CK10">
        <v>49</v>
      </c>
      <c r="CL10">
        <v>6</v>
      </c>
      <c r="CM10">
        <v>17</v>
      </c>
      <c r="CN10">
        <v>8</v>
      </c>
      <c r="CO10">
        <v>15</v>
      </c>
      <c r="CP10">
        <v>12</v>
      </c>
      <c r="CQ10">
        <v>61</v>
      </c>
      <c r="CR10">
        <v>56</v>
      </c>
      <c r="CS10">
        <v>13</v>
      </c>
      <c r="CT10">
        <v>7</v>
      </c>
      <c r="CU10">
        <v>46</v>
      </c>
      <c r="CV10">
        <v>15</v>
      </c>
      <c r="CW10">
        <v>123</v>
      </c>
      <c r="CX10">
        <v>81</v>
      </c>
      <c r="CY10">
        <v>183</v>
      </c>
      <c r="CZ10">
        <v>75</v>
      </c>
      <c r="DA10">
        <v>75</v>
      </c>
      <c r="DB10">
        <v>10</v>
      </c>
      <c r="DC10">
        <v>31</v>
      </c>
      <c r="DD10">
        <v>11</v>
      </c>
      <c r="DE10">
        <v>9</v>
      </c>
      <c r="DF10">
        <v>7</v>
      </c>
      <c r="DG10">
        <v>49</v>
      </c>
      <c r="DH10">
        <v>44</v>
      </c>
      <c r="DI10">
        <v>9</v>
      </c>
      <c r="DJ10">
        <v>1</v>
      </c>
      <c r="DK10">
        <v>79</v>
      </c>
      <c r="DL10">
        <v>32</v>
      </c>
      <c r="DM10">
        <v>104</v>
      </c>
      <c r="DN10">
        <v>43</v>
      </c>
      <c r="DO10">
        <v>352</v>
      </c>
      <c r="DP10">
        <v>171</v>
      </c>
      <c r="DQ10">
        <v>124</v>
      </c>
      <c r="DR10">
        <v>16</v>
      </c>
      <c r="DS10">
        <v>48</v>
      </c>
      <c r="DT10">
        <v>19</v>
      </c>
      <c r="DU10">
        <v>24</v>
      </c>
      <c r="DV10">
        <v>19</v>
      </c>
      <c r="DW10">
        <v>110</v>
      </c>
      <c r="DX10">
        <v>100</v>
      </c>
      <c r="DY10">
        <v>22</v>
      </c>
      <c r="DZ10">
        <v>8</v>
      </c>
      <c r="EA10">
        <v>125</v>
      </c>
      <c r="EB10">
        <v>47</v>
      </c>
      <c r="EC10">
        <v>227</v>
      </c>
      <c r="ED10">
        <v>124</v>
      </c>
      <c r="EE10">
        <v>0.51988636399999999</v>
      </c>
      <c r="EF10">
        <v>0.60483871</v>
      </c>
      <c r="EG10">
        <v>0.64583333300000001</v>
      </c>
      <c r="EH10">
        <v>0.44545454499999998</v>
      </c>
      <c r="EI10">
        <v>0.63200000000000001</v>
      </c>
      <c r="EJ10">
        <v>0.45814978000000001</v>
      </c>
      <c r="EK10">
        <v>0.56804733699999999</v>
      </c>
      <c r="EL10">
        <v>0.12244898</v>
      </c>
      <c r="EM10">
        <v>0.47058823500000002</v>
      </c>
      <c r="EN10">
        <v>0.91803278700000002</v>
      </c>
      <c r="EO10">
        <v>0.32608695700000001</v>
      </c>
      <c r="EP10">
        <v>0.65853658500000001</v>
      </c>
      <c r="EQ10">
        <v>0.409836066</v>
      </c>
      <c r="ER10">
        <v>0.133333333</v>
      </c>
      <c r="ES10">
        <v>0.35483871</v>
      </c>
      <c r="ET10">
        <v>0.89795918399999997</v>
      </c>
      <c r="EU10">
        <v>0.40506329099999999</v>
      </c>
      <c r="EV10">
        <v>0.41346153800000002</v>
      </c>
      <c r="EW10">
        <v>0.48579545499999999</v>
      </c>
      <c r="EX10">
        <v>0.12903225800000001</v>
      </c>
      <c r="EY10">
        <v>0.39583333300000001</v>
      </c>
      <c r="EZ10">
        <v>0.909090909</v>
      </c>
      <c r="FA10">
        <v>0.376</v>
      </c>
      <c r="FB10">
        <v>0.54625550700000003</v>
      </c>
      <c r="FC10">
        <v>0.13338192400000001</v>
      </c>
      <c r="FD10">
        <v>0.51260504200000001</v>
      </c>
      <c r="FE10">
        <v>0.49516908199999998</v>
      </c>
      <c r="FF10">
        <v>0.148484848</v>
      </c>
      <c r="FG10">
        <v>0.39516129</v>
      </c>
      <c r="FH10">
        <v>0.97968796000000002</v>
      </c>
      <c r="FI10">
        <v>0.141935484</v>
      </c>
      <c r="FJ10">
        <v>0.43541666699999998</v>
      </c>
      <c r="FK10">
        <v>0.68832258099999999</v>
      </c>
      <c r="FL10">
        <v>-0.99656236499999995</v>
      </c>
      <c r="FM10">
        <v>-1.773736371</v>
      </c>
      <c r="FN10">
        <v>-2.5304818849999999</v>
      </c>
      <c r="FO10">
        <v>-0.46699891599999999</v>
      </c>
      <c r="FP10">
        <v>-0.91697267500000001</v>
      </c>
      <c r="FQ10">
        <v>-0.73423935299999998</v>
      </c>
      <c r="FR10">
        <v>-1.506599094</v>
      </c>
      <c r="GV10">
        <v>0.452380952</v>
      </c>
      <c r="GW10">
        <v>0.50030737199999997</v>
      </c>
      <c r="GX10">
        <v>0.82507191599999996</v>
      </c>
      <c r="HC10">
        <v>1.6645387000000001E-2</v>
      </c>
      <c r="HE10">
        <v>3.3270320999999999E-2</v>
      </c>
      <c r="HF10">
        <v>0.55165692</v>
      </c>
    </row>
    <row r="11" spans="1:217" x14ac:dyDescent="0.2">
      <c r="A11" t="s">
        <v>234</v>
      </c>
      <c r="B11" t="s">
        <v>235</v>
      </c>
      <c r="C11">
        <v>51457</v>
      </c>
      <c r="D11">
        <v>0.39655172399999999</v>
      </c>
      <c r="E11">
        <v>0.71385817299999998</v>
      </c>
      <c r="F11">
        <v>4.0927376000000001E-2</v>
      </c>
      <c r="G11">
        <v>9.9694889999999998E-3</v>
      </c>
      <c r="H11">
        <v>1.8001640889999999</v>
      </c>
      <c r="I11">
        <v>5.7332644000000002E-2</v>
      </c>
      <c r="J11">
        <v>0.243589744</v>
      </c>
      <c r="K11">
        <v>1.3965643999999999E-2</v>
      </c>
      <c r="L11">
        <v>0.38345864699999999</v>
      </c>
      <c r="M11">
        <v>0.76678571399999995</v>
      </c>
      <c r="N11">
        <v>0.29403061200000002</v>
      </c>
      <c r="O11">
        <v>0.79461940600000003</v>
      </c>
      <c r="P11">
        <v>1.186295638</v>
      </c>
      <c r="Q11">
        <v>0.495755263</v>
      </c>
      <c r="R11">
        <v>0.58811230599999997</v>
      </c>
      <c r="S11">
        <v>0.761817034</v>
      </c>
      <c r="T11">
        <v>0.94168929199999996</v>
      </c>
      <c r="U11">
        <v>0.58356029499999995</v>
      </c>
      <c r="V11">
        <v>0.54953248099999996</v>
      </c>
      <c r="W11">
        <v>-1.0980478730000001</v>
      </c>
      <c r="X11">
        <v>-0.34532590800000001</v>
      </c>
      <c r="Y11">
        <v>-0.35490870299999999</v>
      </c>
      <c r="Z11">
        <v>0.29108092600000002</v>
      </c>
      <c r="AA11">
        <v>1.1641092449999999</v>
      </c>
      <c r="AB11">
        <v>-0.28047470200000002</v>
      </c>
      <c r="AC11">
        <v>0.50369385799999999</v>
      </c>
      <c r="AD11">
        <v>0.44005961900000001</v>
      </c>
      <c r="AE11">
        <v>-0.33934526500000001</v>
      </c>
      <c r="AF11">
        <v>-0.98645361499999995</v>
      </c>
      <c r="AG11">
        <v>-1.112981534</v>
      </c>
      <c r="AH11">
        <v>-1.3519592490000001</v>
      </c>
      <c r="AI11">
        <v>1.1985251530000001</v>
      </c>
      <c r="AJ11">
        <v>-0.28226776599999998</v>
      </c>
      <c r="AK11">
        <v>3.8887604999999999E-2</v>
      </c>
      <c r="AL11">
        <v>-2.494855168</v>
      </c>
      <c r="AM11">
        <v>0.34496732400000002</v>
      </c>
      <c r="AN11">
        <v>-0.35341458199999998</v>
      </c>
      <c r="AO11">
        <v>-0.346105098</v>
      </c>
      <c r="AP11">
        <v>58</v>
      </c>
      <c r="AQ11">
        <v>23</v>
      </c>
      <c r="AR11">
        <v>0.39655172399999999</v>
      </c>
      <c r="AS11">
        <v>51457</v>
      </c>
      <c r="AT11">
        <v>36733</v>
      </c>
      <c r="AU11">
        <v>0.71385817299999998</v>
      </c>
      <c r="AV11">
        <v>0</v>
      </c>
      <c r="AW11">
        <v>0.63157894699999995</v>
      </c>
      <c r="AX11">
        <v>0.407407407</v>
      </c>
      <c r="AY11">
        <v>0.4</v>
      </c>
      <c r="AZ11">
        <v>0</v>
      </c>
      <c r="BA11">
        <v>0</v>
      </c>
      <c r="BB11">
        <v>0</v>
      </c>
      <c r="BC11">
        <v>0</v>
      </c>
      <c r="BD11">
        <v>12</v>
      </c>
      <c r="BE11">
        <v>11</v>
      </c>
      <c r="BF11">
        <v>23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19</v>
      </c>
      <c r="BM11">
        <v>27</v>
      </c>
      <c r="BN11">
        <v>57.5</v>
      </c>
      <c r="BO11">
        <v>0</v>
      </c>
      <c r="BP11">
        <v>0</v>
      </c>
      <c r="BQ11">
        <v>0</v>
      </c>
      <c r="BR11">
        <v>0</v>
      </c>
      <c r="BS11">
        <v>0.63157894699999995</v>
      </c>
      <c r="BT11">
        <v>0.407407407</v>
      </c>
      <c r="BU11">
        <v>0.4</v>
      </c>
      <c r="BW11">
        <v>1597.086957</v>
      </c>
      <c r="BX11">
        <v>420.68571429999997</v>
      </c>
      <c r="BY11">
        <v>0.64506172799999995</v>
      </c>
      <c r="BZ11">
        <v>-1.633380273</v>
      </c>
      <c r="CC11">
        <v>0.26340814600000001</v>
      </c>
      <c r="CD11">
        <v>-0.70654835400000005</v>
      </c>
      <c r="CE11" t="s">
        <v>234</v>
      </c>
      <c r="CF11" t="s">
        <v>235</v>
      </c>
      <c r="CG11">
        <v>51457</v>
      </c>
      <c r="CH11">
        <v>2106</v>
      </c>
      <c r="CI11">
        <v>230</v>
      </c>
      <c r="CJ11">
        <v>90</v>
      </c>
      <c r="CK11">
        <v>28</v>
      </c>
      <c r="CL11">
        <v>7</v>
      </c>
      <c r="CM11">
        <v>17</v>
      </c>
      <c r="CN11">
        <v>4</v>
      </c>
      <c r="CO11">
        <v>55</v>
      </c>
      <c r="CP11">
        <v>39</v>
      </c>
      <c r="CQ11">
        <v>101</v>
      </c>
      <c r="CR11">
        <v>32</v>
      </c>
      <c r="CS11">
        <v>10</v>
      </c>
      <c r="CT11">
        <v>3</v>
      </c>
      <c r="CU11">
        <v>48</v>
      </c>
      <c r="CV11">
        <v>20</v>
      </c>
      <c r="CW11">
        <v>182</v>
      </c>
      <c r="CX11">
        <v>70</v>
      </c>
      <c r="CY11">
        <v>283</v>
      </c>
      <c r="CZ11">
        <v>157</v>
      </c>
      <c r="DA11">
        <v>43</v>
      </c>
      <c r="DB11">
        <v>17</v>
      </c>
      <c r="DC11">
        <v>22</v>
      </c>
      <c r="DD11">
        <v>7</v>
      </c>
      <c r="DE11">
        <v>48</v>
      </c>
      <c r="DF11">
        <v>35</v>
      </c>
      <c r="DG11">
        <v>133</v>
      </c>
      <c r="DH11">
        <v>77</v>
      </c>
      <c r="DI11">
        <v>20</v>
      </c>
      <c r="DJ11">
        <v>14</v>
      </c>
      <c r="DK11">
        <v>65</v>
      </c>
      <c r="DL11">
        <v>33</v>
      </c>
      <c r="DM11">
        <v>218</v>
      </c>
      <c r="DN11">
        <v>124</v>
      </c>
      <c r="DO11">
        <v>513</v>
      </c>
      <c r="DP11">
        <v>247</v>
      </c>
      <c r="DQ11">
        <v>71</v>
      </c>
      <c r="DR11">
        <v>24</v>
      </c>
      <c r="DS11">
        <v>39</v>
      </c>
      <c r="DT11">
        <v>11</v>
      </c>
      <c r="DU11">
        <v>103</v>
      </c>
      <c r="DV11">
        <v>74</v>
      </c>
      <c r="DW11">
        <v>234</v>
      </c>
      <c r="DX11">
        <v>109</v>
      </c>
      <c r="DY11">
        <v>30</v>
      </c>
      <c r="DZ11">
        <v>17</v>
      </c>
      <c r="EA11">
        <v>113</v>
      </c>
      <c r="EB11">
        <v>53</v>
      </c>
      <c r="EC11">
        <v>400</v>
      </c>
      <c r="ED11">
        <v>194</v>
      </c>
      <c r="EE11">
        <v>0.55165692</v>
      </c>
      <c r="EF11">
        <v>0.60563380300000003</v>
      </c>
      <c r="EG11">
        <v>0.56410256400000003</v>
      </c>
      <c r="EH11">
        <v>0.56837606799999996</v>
      </c>
      <c r="EI11">
        <v>0.575221239</v>
      </c>
      <c r="EJ11">
        <v>0.54500000000000004</v>
      </c>
      <c r="EK11">
        <v>0.39130434800000002</v>
      </c>
      <c r="EL11">
        <v>0.25</v>
      </c>
      <c r="EM11">
        <v>0.235294118</v>
      </c>
      <c r="EN11">
        <v>0.31683168299999998</v>
      </c>
      <c r="EO11">
        <v>0.41666666699999999</v>
      </c>
      <c r="EP11">
        <v>0.38461538499999998</v>
      </c>
      <c r="EQ11">
        <v>0.55477031799999998</v>
      </c>
      <c r="ER11">
        <v>0.39534883700000001</v>
      </c>
      <c r="ES11">
        <v>0.31818181800000001</v>
      </c>
      <c r="ET11">
        <v>0.57894736800000002</v>
      </c>
      <c r="EU11">
        <v>0.50769230799999998</v>
      </c>
      <c r="EV11">
        <v>0.56880733900000002</v>
      </c>
      <c r="EW11">
        <v>0.48148148099999999</v>
      </c>
      <c r="EX11">
        <v>0.33802816899999999</v>
      </c>
      <c r="EY11">
        <v>0.28205128200000001</v>
      </c>
      <c r="EZ11">
        <v>0.46581196600000002</v>
      </c>
      <c r="FA11">
        <v>0.46902654900000001</v>
      </c>
      <c r="FB11">
        <v>0.48499999999999999</v>
      </c>
      <c r="FC11">
        <v>0.7890625</v>
      </c>
      <c r="FD11">
        <v>0.74264705900000005</v>
      </c>
      <c r="FE11">
        <v>1.0833333329999999</v>
      </c>
      <c r="FF11">
        <v>0.68287526399999998</v>
      </c>
      <c r="FG11">
        <v>0.54958677700000003</v>
      </c>
      <c r="FH11">
        <v>0.89255583100000002</v>
      </c>
      <c r="FI11">
        <v>0.72567515199999999</v>
      </c>
      <c r="FJ11">
        <v>0.60550458699999998</v>
      </c>
      <c r="FK11">
        <v>0.96706504900000001</v>
      </c>
      <c r="FL11">
        <v>-0.71747221999999999</v>
      </c>
      <c r="FM11">
        <v>-1.82091274</v>
      </c>
      <c r="FN11">
        <v>-1.10996458</v>
      </c>
      <c r="FO11">
        <v>-2.092266527</v>
      </c>
      <c r="FP11">
        <v>1.2907712419999999</v>
      </c>
      <c r="FQ11">
        <v>-6.7999788000000005E-2</v>
      </c>
      <c r="FR11">
        <v>0.15230829900000001</v>
      </c>
      <c r="GV11">
        <v>0.39655172399999999</v>
      </c>
      <c r="GW11">
        <v>0.71385817299999998</v>
      </c>
      <c r="GX11">
        <v>0.26340814600000001</v>
      </c>
      <c r="GZ11">
        <v>0.64506172799999995</v>
      </c>
      <c r="HA11">
        <v>4.0927376000000001E-2</v>
      </c>
      <c r="HB11">
        <v>5.7332644000000002E-2</v>
      </c>
      <c r="HC11">
        <v>9.9694889999999998E-3</v>
      </c>
      <c r="HD11">
        <v>0.243589744</v>
      </c>
      <c r="HE11">
        <v>1.3965643999999999E-2</v>
      </c>
      <c r="HF11">
        <v>0.51988636399999999</v>
      </c>
    </row>
    <row r="12" spans="1:217" x14ac:dyDescent="0.2">
      <c r="A12" t="s">
        <v>236</v>
      </c>
      <c r="B12" t="s">
        <v>237</v>
      </c>
      <c r="C12">
        <v>988729</v>
      </c>
      <c r="D12">
        <v>0.39840637499999998</v>
      </c>
      <c r="E12">
        <v>0.70329079000000005</v>
      </c>
      <c r="F12">
        <v>2.5961613000000001E-2</v>
      </c>
      <c r="G12">
        <v>1.5033441999999999E-2</v>
      </c>
      <c r="H12">
        <v>1.765259881</v>
      </c>
      <c r="I12">
        <v>3.6914479E-2</v>
      </c>
      <c r="J12">
        <v>0.57906424099999998</v>
      </c>
      <c r="K12">
        <v>2.1375854999999999E-2</v>
      </c>
      <c r="L12">
        <v>0.42866908599999998</v>
      </c>
      <c r="M12">
        <v>1.099816575</v>
      </c>
      <c r="N12">
        <v>0.47145736599999999</v>
      </c>
      <c r="O12">
        <v>0.94148890399999996</v>
      </c>
      <c r="P12">
        <v>0.64016650900000005</v>
      </c>
      <c r="Q12">
        <v>0.63259582000000003</v>
      </c>
      <c r="R12">
        <v>0.40496665799999998</v>
      </c>
      <c r="S12">
        <v>1.01009908</v>
      </c>
      <c r="T12">
        <v>0.84348711200000004</v>
      </c>
      <c r="U12">
        <v>1.022533189</v>
      </c>
      <c r="V12">
        <v>0.86249356600000004</v>
      </c>
      <c r="W12">
        <v>-1.0879456059999999</v>
      </c>
      <c r="X12">
        <v>-0.43409038100000003</v>
      </c>
      <c r="Y12">
        <v>-0.705902735</v>
      </c>
      <c r="Z12">
        <v>1.1715141339999999</v>
      </c>
      <c r="AA12">
        <v>1.073513438</v>
      </c>
      <c r="AB12">
        <v>-0.75003703700000002</v>
      </c>
      <c r="AC12">
        <v>3.194598117</v>
      </c>
      <c r="AD12">
        <v>1.4693065489999999</v>
      </c>
      <c r="AE12">
        <v>-7.6504717999999999E-2</v>
      </c>
      <c r="AF12">
        <v>0.35524652299999998</v>
      </c>
      <c r="AG12">
        <v>0.58395293199999998</v>
      </c>
      <c r="AH12">
        <v>-0.212610142</v>
      </c>
      <c r="AI12">
        <v>-0.88884611199999997</v>
      </c>
      <c r="AJ12">
        <v>0.118785366</v>
      </c>
      <c r="AK12">
        <v>-0.25809924099999998</v>
      </c>
      <c r="AL12">
        <v>0.37556586199999997</v>
      </c>
      <c r="AM12">
        <v>-0.19718655900000001</v>
      </c>
      <c r="AN12">
        <v>0.174773711</v>
      </c>
      <c r="AO12">
        <v>0.30016890899999998</v>
      </c>
      <c r="AP12">
        <v>1255</v>
      </c>
      <c r="AQ12">
        <v>500</v>
      </c>
      <c r="AR12">
        <v>0.39840637499999998</v>
      </c>
      <c r="AS12">
        <v>988729</v>
      </c>
      <c r="AT12">
        <v>695364</v>
      </c>
      <c r="AU12">
        <v>0.70329079000000005</v>
      </c>
      <c r="AV12">
        <v>0.39031338999999998</v>
      </c>
      <c r="AW12">
        <v>0.339181287</v>
      </c>
      <c r="AX12">
        <v>0.44916820699999999</v>
      </c>
      <c r="AY12">
        <v>0.32</v>
      </c>
      <c r="AZ12">
        <v>0.56000000000000005</v>
      </c>
      <c r="BA12">
        <v>0.49</v>
      </c>
      <c r="BB12">
        <v>0.3</v>
      </c>
      <c r="BC12">
        <v>137</v>
      </c>
      <c r="BD12">
        <v>116</v>
      </c>
      <c r="BE12">
        <v>243</v>
      </c>
      <c r="BF12">
        <v>85</v>
      </c>
      <c r="BG12">
        <v>193</v>
      </c>
      <c r="BH12">
        <v>153</v>
      </c>
      <c r="BI12">
        <v>61</v>
      </c>
      <c r="BJ12">
        <v>8</v>
      </c>
      <c r="BK12">
        <v>351</v>
      </c>
      <c r="BL12">
        <v>342</v>
      </c>
      <c r="BM12">
        <v>541</v>
      </c>
      <c r="BN12">
        <v>265.625</v>
      </c>
      <c r="BO12">
        <v>344.64285710000001</v>
      </c>
      <c r="BP12">
        <v>312.24489799999998</v>
      </c>
      <c r="BQ12">
        <v>203.33333329999999</v>
      </c>
      <c r="BR12">
        <v>8</v>
      </c>
      <c r="BS12">
        <v>0.36507936499999999</v>
      </c>
      <c r="BT12">
        <v>0.44916820699999999</v>
      </c>
      <c r="BU12">
        <v>0.455537674</v>
      </c>
      <c r="BV12">
        <v>0.41506795099999999</v>
      </c>
      <c r="BW12">
        <v>1390.7280000000001</v>
      </c>
      <c r="BX12">
        <v>388.56291390000001</v>
      </c>
      <c r="BY12">
        <v>1.2303303059999999</v>
      </c>
      <c r="BZ12">
        <v>-0.138834604</v>
      </c>
      <c r="CA12">
        <v>0.91116053600000002</v>
      </c>
      <c r="CB12">
        <v>0.88283320399999998</v>
      </c>
      <c r="CC12">
        <v>0.279395334</v>
      </c>
      <c r="CD12">
        <v>-0.66958763700000001</v>
      </c>
      <c r="CE12" t="s">
        <v>236</v>
      </c>
      <c r="CF12" t="s">
        <v>237</v>
      </c>
      <c r="CG12">
        <v>988729</v>
      </c>
      <c r="CH12">
        <v>25669</v>
      </c>
      <c r="CI12">
        <v>3228</v>
      </c>
      <c r="CJ12">
        <v>1748</v>
      </c>
      <c r="CK12">
        <v>182</v>
      </c>
      <c r="CL12">
        <v>64</v>
      </c>
      <c r="CM12">
        <v>888</v>
      </c>
      <c r="CN12">
        <v>438</v>
      </c>
      <c r="CO12">
        <v>647</v>
      </c>
      <c r="CP12">
        <v>408</v>
      </c>
      <c r="CQ12">
        <v>1228</v>
      </c>
      <c r="CR12">
        <v>690</v>
      </c>
      <c r="CS12">
        <v>118</v>
      </c>
      <c r="CT12">
        <v>67</v>
      </c>
      <c r="CU12">
        <v>758</v>
      </c>
      <c r="CV12">
        <v>372</v>
      </c>
      <c r="CW12">
        <v>2462</v>
      </c>
      <c r="CX12">
        <v>1371</v>
      </c>
      <c r="CY12">
        <v>11636</v>
      </c>
      <c r="CZ12">
        <v>6543</v>
      </c>
      <c r="DA12">
        <v>1067</v>
      </c>
      <c r="DB12">
        <v>334</v>
      </c>
      <c r="DC12">
        <v>3624</v>
      </c>
      <c r="DD12">
        <v>1816</v>
      </c>
      <c r="DE12">
        <v>1290</v>
      </c>
      <c r="DF12">
        <v>923</v>
      </c>
      <c r="DG12">
        <v>4729</v>
      </c>
      <c r="DH12">
        <v>2938</v>
      </c>
      <c r="DI12">
        <v>396</v>
      </c>
      <c r="DJ12">
        <v>228</v>
      </c>
      <c r="DK12">
        <v>3864</v>
      </c>
      <c r="DL12">
        <v>2043</v>
      </c>
      <c r="DM12">
        <v>7744</v>
      </c>
      <c r="DN12">
        <v>4483</v>
      </c>
      <c r="DO12">
        <v>14864</v>
      </c>
      <c r="DP12">
        <v>8291</v>
      </c>
      <c r="DQ12">
        <v>1249</v>
      </c>
      <c r="DR12">
        <v>398</v>
      </c>
      <c r="DS12">
        <v>4512</v>
      </c>
      <c r="DT12">
        <v>2254</v>
      </c>
      <c r="DU12">
        <v>1937</v>
      </c>
      <c r="DV12">
        <v>1331</v>
      </c>
      <c r="DW12">
        <v>5957</v>
      </c>
      <c r="DX12">
        <v>3628</v>
      </c>
      <c r="DY12">
        <v>514</v>
      </c>
      <c r="DZ12">
        <v>295</v>
      </c>
      <c r="EA12">
        <v>4622</v>
      </c>
      <c r="EB12">
        <v>2415</v>
      </c>
      <c r="EC12">
        <v>10206</v>
      </c>
      <c r="ED12">
        <v>5854</v>
      </c>
      <c r="EE12">
        <v>0.78283100100000003</v>
      </c>
      <c r="EF12">
        <v>0.85428342700000004</v>
      </c>
      <c r="EG12">
        <v>0.80319148900000004</v>
      </c>
      <c r="EH12">
        <v>0.79385596800000002</v>
      </c>
      <c r="EI12">
        <v>0.83600173099999997</v>
      </c>
      <c r="EJ12">
        <v>0.75876935099999998</v>
      </c>
      <c r="EK12">
        <v>0.541511772</v>
      </c>
      <c r="EL12">
        <v>0.351648352</v>
      </c>
      <c r="EM12">
        <v>0.493243243</v>
      </c>
      <c r="EN12">
        <v>0.56188925099999998</v>
      </c>
      <c r="EO12">
        <v>0.49076517200000003</v>
      </c>
      <c r="EP12">
        <v>0.55686433800000001</v>
      </c>
      <c r="EQ12">
        <v>0.562306635</v>
      </c>
      <c r="ER12">
        <v>0.31302717899999999</v>
      </c>
      <c r="ES12">
        <v>0.50110375299999999</v>
      </c>
      <c r="ET12">
        <v>0.62127299599999997</v>
      </c>
      <c r="EU12">
        <v>0.52872670799999999</v>
      </c>
      <c r="EV12">
        <v>0.57889979300000005</v>
      </c>
      <c r="EW12">
        <v>0.55779063500000003</v>
      </c>
      <c r="EX12">
        <v>0.31865492400000001</v>
      </c>
      <c r="EY12">
        <v>0.499556738</v>
      </c>
      <c r="EZ12">
        <v>0.609031392</v>
      </c>
      <c r="FA12">
        <v>0.52250108200000001</v>
      </c>
      <c r="FB12">
        <v>0.57358416599999995</v>
      </c>
      <c r="FC12">
        <v>0.62583213900000001</v>
      </c>
      <c r="FD12">
        <v>0.877830004</v>
      </c>
      <c r="FE12">
        <v>0.88130113200000004</v>
      </c>
      <c r="FF12">
        <v>0.50384803600000005</v>
      </c>
      <c r="FG12">
        <v>0.80657578200000002</v>
      </c>
      <c r="FH12">
        <v>0.91333027600000005</v>
      </c>
      <c r="FI12">
        <v>0.52321592699999997</v>
      </c>
      <c r="FJ12">
        <v>0.82024792899999999</v>
      </c>
      <c r="FK12">
        <v>0.91094056000000001</v>
      </c>
      <c r="FL12">
        <v>1.3132888110000001</v>
      </c>
      <c r="FM12">
        <v>-0.98641777100000005</v>
      </c>
      <c r="FN12">
        <v>-1.036100273</v>
      </c>
      <c r="FO12">
        <v>-0.71101082800000004</v>
      </c>
      <c r="FP12">
        <v>0.52505640799999997</v>
      </c>
      <c r="FQ12">
        <v>0.77315642299999998</v>
      </c>
      <c r="FR12">
        <v>-0.18171087499999999</v>
      </c>
      <c r="GV12">
        <v>0.39840637499999998</v>
      </c>
      <c r="GW12">
        <v>0.70329079000000005</v>
      </c>
      <c r="GX12">
        <v>0.279395334</v>
      </c>
      <c r="GY12">
        <v>0.91116053600000002</v>
      </c>
      <c r="GZ12">
        <v>1.2303303059999999</v>
      </c>
      <c r="HA12">
        <v>2.5961613000000001E-2</v>
      </c>
      <c r="HB12">
        <v>3.6914479E-2</v>
      </c>
      <c r="HC12">
        <v>1.5033441999999999E-2</v>
      </c>
      <c r="HD12">
        <v>0.57906424099999998</v>
      </c>
      <c r="HE12">
        <v>2.1375854999999999E-2</v>
      </c>
      <c r="HF12">
        <v>0.78283100100000003</v>
      </c>
    </row>
    <row r="13" spans="1:217" x14ac:dyDescent="0.2">
      <c r="A13" t="s">
        <v>238</v>
      </c>
      <c r="B13" t="s">
        <v>239</v>
      </c>
      <c r="C13">
        <v>556485</v>
      </c>
      <c r="D13">
        <v>0.65886939600000005</v>
      </c>
      <c r="E13">
        <v>0.81776148500000001</v>
      </c>
      <c r="F13">
        <v>3.5699074999999997E-2</v>
      </c>
      <c r="G13">
        <v>1.2976091E-2</v>
      </c>
      <c r="H13">
        <v>1.241158703</v>
      </c>
      <c r="I13">
        <v>4.365463E-2</v>
      </c>
      <c r="J13">
        <v>0.36348535199999998</v>
      </c>
      <c r="K13">
        <v>1.5867818999999998E-2</v>
      </c>
      <c r="L13">
        <v>0.41673739799999998</v>
      </c>
      <c r="M13">
        <v>1.0427270900000001</v>
      </c>
      <c r="N13">
        <v>0.43454337500000001</v>
      </c>
      <c r="O13">
        <v>0.96210066699999996</v>
      </c>
      <c r="P13">
        <v>1.044640075</v>
      </c>
      <c r="Q13">
        <v>0.28724113499999998</v>
      </c>
      <c r="R13">
        <v>0.30006360100000001</v>
      </c>
      <c r="S13">
        <v>0.992376174</v>
      </c>
      <c r="T13">
        <v>0.854588809</v>
      </c>
      <c r="U13">
        <v>0.64556759799999996</v>
      </c>
      <c r="V13">
        <v>0.55169484499999999</v>
      </c>
      <c r="W13">
        <v>0.330794121</v>
      </c>
      <c r="X13">
        <v>0.52744673799999997</v>
      </c>
      <c r="Y13">
        <v>-0.47752873800000001</v>
      </c>
      <c r="Z13">
        <v>0.81381726499999996</v>
      </c>
      <c r="AA13">
        <v>-0.28682021499999999</v>
      </c>
      <c r="AB13">
        <v>-0.59503186299999999</v>
      </c>
      <c r="AC13">
        <v>1.4653991609999999</v>
      </c>
      <c r="AD13">
        <v>0.70426363800000003</v>
      </c>
      <c r="AE13">
        <v>-0.14587213199999999</v>
      </c>
      <c r="AF13">
        <v>0.12524690799999999</v>
      </c>
      <c r="AG13">
        <v>0.23090232099999999</v>
      </c>
      <c r="AH13">
        <v>-5.2713124E-2</v>
      </c>
      <c r="AI13">
        <v>0.65710053899999998</v>
      </c>
      <c r="AJ13">
        <v>-0.893382232</v>
      </c>
      <c r="AK13">
        <v>-0.42820881599999999</v>
      </c>
      <c r="AL13">
        <v>0.17066904299999999</v>
      </c>
      <c r="AM13">
        <v>-0.13589638800000001</v>
      </c>
      <c r="AN13">
        <v>-0.27880512000000002</v>
      </c>
      <c r="AO13">
        <v>-0.34163975200000002</v>
      </c>
      <c r="AP13">
        <v>513</v>
      </c>
      <c r="AQ13">
        <v>338</v>
      </c>
      <c r="AR13">
        <v>0.65886939600000005</v>
      </c>
      <c r="AS13">
        <v>556485</v>
      </c>
      <c r="AT13">
        <v>455072</v>
      </c>
      <c r="AU13">
        <v>0.81776148500000001</v>
      </c>
      <c r="AV13">
        <v>0.63333333300000005</v>
      </c>
      <c r="AW13">
        <v>0.59362549799999997</v>
      </c>
      <c r="AX13">
        <v>0.77058823499999995</v>
      </c>
      <c r="AY13">
        <v>0.75</v>
      </c>
      <c r="AZ13">
        <v>0.84</v>
      </c>
      <c r="BA13">
        <v>0.67</v>
      </c>
      <c r="BB13">
        <v>0.51</v>
      </c>
      <c r="BC13">
        <v>57</v>
      </c>
      <c r="BD13">
        <v>149</v>
      </c>
      <c r="BE13">
        <v>131</v>
      </c>
      <c r="BF13">
        <v>50</v>
      </c>
      <c r="BG13">
        <v>97</v>
      </c>
      <c r="BH13">
        <v>92</v>
      </c>
      <c r="BI13">
        <v>99</v>
      </c>
      <c r="BJ13">
        <v>0</v>
      </c>
      <c r="BK13">
        <v>90</v>
      </c>
      <c r="BL13">
        <v>251</v>
      </c>
      <c r="BM13">
        <v>170</v>
      </c>
      <c r="BN13">
        <v>66.666666669999998</v>
      </c>
      <c r="BO13">
        <v>115.4761905</v>
      </c>
      <c r="BP13">
        <v>137.31343279999999</v>
      </c>
      <c r="BQ13">
        <v>194.1176471</v>
      </c>
      <c r="BR13">
        <v>0</v>
      </c>
      <c r="BS13">
        <v>0.60410557200000004</v>
      </c>
      <c r="BT13">
        <v>0.77058823499999995</v>
      </c>
      <c r="BU13">
        <v>0.80705882399999995</v>
      </c>
      <c r="BV13">
        <v>0.57628874200000002</v>
      </c>
      <c r="BW13">
        <v>1346.3668640000001</v>
      </c>
      <c r="BX13">
        <v>579.50285710000003</v>
      </c>
      <c r="BY13">
        <v>1.2755853800000001</v>
      </c>
      <c r="BZ13">
        <v>-2.3270952000000001E-2</v>
      </c>
      <c r="CA13">
        <v>0.71406039399999999</v>
      </c>
      <c r="CB13">
        <v>-0.46868524</v>
      </c>
      <c r="CC13">
        <v>0.430419726</v>
      </c>
      <c r="CD13">
        <v>-0.32043493200000001</v>
      </c>
      <c r="CE13" t="s">
        <v>238</v>
      </c>
      <c r="CF13" t="s">
        <v>239</v>
      </c>
      <c r="CG13">
        <v>556485</v>
      </c>
      <c r="CH13">
        <v>19866</v>
      </c>
      <c r="CI13">
        <v>2461</v>
      </c>
      <c r="CJ13">
        <v>1378</v>
      </c>
      <c r="CK13">
        <v>234</v>
      </c>
      <c r="CL13">
        <v>71</v>
      </c>
      <c r="CM13">
        <v>245</v>
      </c>
      <c r="CN13">
        <v>89</v>
      </c>
      <c r="CO13">
        <v>866</v>
      </c>
      <c r="CP13">
        <v>540</v>
      </c>
      <c r="CQ13">
        <v>941</v>
      </c>
      <c r="CR13">
        <v>574</v>
      </c>
      <c r="CS13">
        <v>55</v>
      </c>
      <c r="CT13">
        <v>31</v>
      </c>
      <c r="CU13">
        <v>636</v>
      </c>
      <c r="CV13">
        <v>329</v>
      </c>
      <c r="CW13">
        <v>1818</v>
      </c>
      <c r="CX13">
        <v>1046</v>
      </c>
      <c r="CY13">
        <v>4760</v>
      </c>
      <c r="CZ13">
        <v>3545</v>
      </c>
      <c r="DA13">
        <v>547</v>
      </c>
      <c r="DB13">
        <v>268</v>
      </c>
      <c r="DC13">
        <v>413</v>
      </c>
      <c r="DD13">
        <v>276</v>
      </c>
      <c r="DE13">
        <v>1461</v>
      </c>
      <c r="DF13">
        <v>1231</v>
      </c>
      <c r="DG13">
        <v>1981</v>
      </c>
      <c r="DH13">
        <v>1505</v>
      </c>
      <c r="DI13">
        <v>133</v>
      </c>
      <c r="DJ13">
        <v>106</v>
      </c>
      <c r="DK13">
        <v>1487</v>
      </c>
      <c r="DL13">
        <v>1099</v>
      </c>
      <c r="DM13">
        <v>3267</v>
      </c>
      <c r="DN13">
        <v>2442</v>
      </c>
      <c r="DO13">
        <v>7221</v>
      </c>
      <c r="DP13">
        <v>4923</v>
      </c>
      <c r="DQ13">
        <v>781</v>
      </c>
      <c r="DR13">
        <v>339</v>
      </c>
      <c r="DS13">
        <v>658</v>
      </c>
      <c r="DT13">
        <v>365</v>
      </c>
      <c r="DU13">
        <v>2327</v>
      </c>
      <c r="DV13">
        <v>1771</v>
      </c>
      <c r="DW13">
        <v>2922</v>
      </c>
      <c r="DX13">
        <v>2079</v>
      </c>
      <c r="DY13">
        <v>188</v>
      </c>
      <c r="DZ13">
        <v>137</v>
      </c>
      <c r="EA13">
        <v>2123</v>
      </c>
      <c r="EB13">
        <v>1428</v>
      </c>
      <c r="EC13">
        <v>5085</v>
      </c>
      <c r="ED13">
        <v>3488</v>
      </c>
      <c r="EE13">
        <v>0.65918847800000002</v>
      </c>
      <c r="EF13">
        <v>0.70038412299999997</v>
      </c>
      <c r="EG13">
        <v>0.62765957400000005</v>
      </c>
      <c r="EH13">
        <v>0.67796030100000004</v>
      </c>
      <c r="EI13">
        <v>0.70042392799999997</v>
      </c>
      <c r="EJ13">
        <v>0.64247787599999995</v>
      </c>
      <c r="EK13">
        <v>0.55993498600000002</v>
      </c>
      <c r="EL13">
        <v>0.30341880300000001</v>
      </c>
      <c r="EM13">
        <v>0.36326530600000001</v>
      </c>
      <c r="EN13">
        <v>0.609989373</v>
      </c>
      <c r="EO13">
        <v>0.51729559700000005</v>
      </c>
      <c r="EP13">
        <v>0.57535753599999995</v>
      </c>
      <c r="EQ13">
        <v>0.74474789900000005</v>
      </c>
      <c r="ER13">
        <v>0.48994515500000002</v>
      </c>
      <c r="ES13">
        <v>0.66828087199999997</v>
      </c>
      <c r="ET13">
        <v>0.75971731399999998</v>
      </c>
      <c r="EU13">
        <v>0.73907195699999995</v>
      </c>
      <c r="EV13">
        <v>0.74747474700000005</v>
      </c>
      <c r="EW13">
        <v>0.68176152899999998</v>
      </c>
      <c r="EX13">
        <v>0.434058899</v>
      </c>
      <c r="EY13">
        <v>0.55471124599999999</v>
      </c>
      <c r="EZ13">
        <v>0.71149897299999998</v>
      </c>
      <c r="FA13">
        <v>0.67263306599999995</v>
      </c>
      <c r="FB13">
        <v>0.68593903599999995</v>
      </c>
      <c r="FC13">
        <v>0.49741654000000002</v>
      </c>
      <c r="FD13">
        <v>0.59552727000000005</v>
      </c>
      <c r="FE13">
        <v>0.89908546499999997</v>
      </c>
      <c r="FF13">
        <v>0.64490455300000005</v>
      </c>
      <c r="FG13">
        <v>0.87964412400000003</v>
      </c>
      <c r="FH13">
        <v>0.98875842899999999</v>
      </c>
      <c r="FI13">
        <v>0.61006257900000005</v>
      </c>
      <c r="FJ13">
        <v>0.77963745100000004</v>
      </c>
      <c r="FK13">
        <v>0.98060181800000001</v>
      </c>
      <c r="FL13">
        <v>0.22714448000000001</v>
      </c>
      <c r="FM13">
        <v>0.369292289</v>
      </c>
      <c r="FN13">
        <v>0.75202757799999997</v>
      </c>
      <c r="FO13">
        <v>-0.54159730399999995</v>
      </c>
      <c r="FP13">
        <v>0.853516473</v>
      </c>
      <c r="FQ13">
        <v>0.61408394499999996</v>
      </c>
      <c r="FR13">
        <v>0.23287100299999999</v>
      </c>
      <c r="GV13">
        <v>0.65886939600000005</v>
      </c>
      <c r="GW13">
        <v>0.81776148500000001</v>
      </c>
      <c r="GX13">
        <v>0.430419726</v>
      </c>
      <c r="GY13">
        <v>0.71406039399999999</v>
      </c>
      <c r="GZ13">
        <v>1.2755853800000001</v>
      </c>
      <c r="HA13">
        <v>3.5699074999999997E-2</v>
      </c>
      <c r="HB13">
        <v>4.365463E-2</v>
      </c>
      <c r="HC13">
        <v>1.2976091E-2</v>
      </c>
      <c r="HD13">
        <v>0.36348535199999998</v>
      </c>
      <c r="HE13">
        <v>1.5867818999999998E-2</v>
      </c>
      <c r="HF13">
        <v>0.65918847800000002</v>
      </c>
    </row>
    <row r="14" spans="1:217" x14ac:dyDescent="0.2">
      <c r="A14" t="s">
        <v>240</v>
      </c>
      <c r="B14" t="s">
        <v>241</v>
      </c>
      <c r="C14">
        <v>60893</v>
      </c>
      <c r="D14">
        <v>0.76923076899999998</v>
      </c>
      <c r="E14">
        <v>0.84834053200000004</v>
      </c>
      <c r="F14">
        <v>3.6670882000000002E-2</v>
      </c>
      <c r="G14">
        <v>1.2842199E-2</v>
      </c>
      <c r="H14">
        <v>1.1028426920000001</v>
      </c>
      <c r="I14">
        <v>4.3226606000000001E-2</v>
      </c>
      <c r="J14">
        <v>0.35020152300000001</v>
      </c>
      <c r="K14">
        <v>1.5138023E-2</v>
      </c>
      <c r="L14">
        <v>0.32793682800000001</v>
      </c>
      <c r="M14">
        <v>1.3718393760000001</v>
      </c>
      <c r="N14">
        <v>0.44987665399999999</v>
      </c>
      <c r="O14">
        <v>1.0369622089999999</v>
      </c>
      <c r="P14">
        <v>0.90395255299999999</v>
      </c>
      <c r="Q14">
        <v>0.29393939400000002</v>
      </c>
      <c r="R14">
        <v>0.265707266</v>
      </c>
      <c r="S14">
        <v>1.0307367650000001</v>
      </c>
      <c r="T14">
        <v>0.97479531399999997</v>
      </c>
      <c r="U14">
        <v>0.96937459699999995</v>
      </c>
      <c r="V14">
        <v>0.94494181399999999</v>
      </c>
      <c r="W14">
        <v>0.93193152499999998</v>
      </c>
      <c r="X14">
        <v>0.78430626599999997</v>
      </c>
      <c r="Y14">
        <v>-0.454736837</v>
      </c>
      <c r="Z14">
        <v>0.79053835400000005</v>
      </c>
      <c r="AA14">
        <v>-0.64582708799999999</v>
      </c>
      <c r="AB14">
        <v>-0.60487526899999999</v>
      </c>
      <c r="AC14">
        <v>1.3588470589999999</v>
      </c>
      <c r="AD14">
        <v>0.60289812399999998</v>
      </c>
      <c r="AE14">
        <v>-0.662133215</v>
      </c>
      <c r="AF14">
        <v>1.4511600609999999</v>
      </c>
      <c r="AG14">
        <v>0.37755196200000002</v>
      </c>
      <c r="AH14">
        <v>0.52802986299999999</v>
      </c>
      <c r="AI14">
        <v>0.11937589799999999</v>
      </c>
      <c r="AJ14">
        <v>-0.87375093299999995</v>
      </c>
      <c r="AK14">
        <v>-0.48392064699999998</v>
      </c>
      <c r="AL14">
        <v>0.61416083099999996</v>
      </c>
      <c r="AM14">
        <v>0.527738806</v>
      </c>
      <c r="AN14">
        <v>0.11081134300000001</v>
      </c>
      <c r="AO14">
        <v>0.47042700900000001</v>
      </c>
      <c r="AP14">
        <v>65</v>
      </c>
      <c r="AQ14">
        <v>50</v>
      </c>
      <c r="AR14">
        <v>0.76923076899999998</v>
      </c>
      <c r="AS14">
        <v>60893</v>
      </c>
      <c r="AT14">
        <v>51658</v>
      </c>
      <c r="AU14">
        <v>0.84834053200000004</v>
      </c>
      <c r="AV14">
        <v>0.72727272700000001</v>
      </c>
      <c r="AW14">
        <v>0.72222222199999997</v>
      </c>
      <c r="AX14">
        <v>0.88888888899999996</v>
      </c>
      <c r="AY14">
        <v>0.83</v>
      </c>
      <c r="AZ14">
        <v>0.91</v>
      </c>
      <c r="BA14">
        <v>0.57999999999999996</v>
      </c>
      <c r="BB14">
        <v>0.83</v>
      </c>
      <c r="BC14">
        <v>8</v>
      </c>
      <c r="BD14">
        <v>26</v>
      </c>
      <c r="BE14">
        <v>16</v>
      </c>
      <c r="BF14">
        <v>10</v>
      </c>
      <c r="BG14">
        <v>21</v>
      </c>
      <c r="BH14">
        <v>14</v>
      </c>
      <c r="BI14">
        <v>5</v>
      </c>
      <c r="BJ14">
        <v>0</v>
      </c>
      <c r="BK14">
        <v>11</v>
      </c>
      <c r="BL14">
        <v>36</v>
      </c>
      <c r="BM14">
        <v>18</v>
      </c>
      <c r="BN14">
        <v>12.04819277</v>
      </c>
      <c r="BO14">
        <v>23.07692308</v>
      </c>
      <c r="BP14">
        <v>24.137931030000001</v>
      </c>
      <c r="BQ14">
        <v>6.0240963860000001</v>
      </c>
      <c r="BR14">
        <v>0</v>
      </c>
      <c r="BS14">
        <v>0.72340425500000005</v>
      </c>
      <c r="BT14">
        <v>0.88888888899999996</v>
      </c>
      <c r="BU14">
        <v>0.88255936700000004</v>
      </c>
      <c r="BV14">
        <v>0.62993112900000003</v>
      </c>
      <c r="BW14">
        <v>1033.1600000000001</v>
      </c>
      <c r="BX14">
        <v>615.66666669999995</v>
      </c>
      <c r="BY14">
        <v>1.2287581700000001</v>
      </c>
      <c r="BZ14">
        <v>-0.142849221</v>
      </c>
      <c r="CA14">
        <v>0.71375496400000005</v>
      </c>
      <c r="CB14">
        <v>-0.47077957599999998</v>
      </c>
      <c r="CC14">
        <v>0.59590641</v>
      </c>
      <c r="CD14">
        <v>6.2153087000000003E-2</v>
      </c>
      <c r="CE14" t="s">
        <v>240</v>
      </c>
      <c r="CF14" t="s">
        <v>241</v>
      </c>
      <c r="CG14">
        <v>60893</v>
      </c>
      <c r="CH14">
        <v>2233</v>
      </c>
      <c r="CI14">
        <v>168</v>
      </c>
      <c r="CJ14">
        <v>74</v>
      </c>
      <c r="CK14">
        <v>0</v>
      </c>
      <c r="CL14">
        <v>0</v>
      </c>
      <c r="CM14">
        <v>16</v>
      </c>
      <c r="CN14">
        <v>6</v>
      </c>
      <c r="CO14">
        <v>81</v>
      </c>
      <c r="CP14">
        <v>49</v>
      </c>
      <c r="CQ14">
        <v>21</v>
      </c>
      <c r="CR14">
        <v>6</v>
      </c>
      <c r="CS14">
        <v>3</v>
      </c>
      <c r="CT14">
        <v>0</v>
      </c>
      <c r="CU14">
        <v>39</v>
      </c>
      <c r="CV14">
        <v>19</v>
      </c>
      <c r="CW14">
        <v>129</v>
      </c>
      <c r="CX14">
        <v>55</v>
      </c>
      <c r="CY14">
        <v>614</v>
      </c>
      <c r="CZ14">
        <v>407</v>
      </c>
      <c r="DA14">
        <v>3</v>
      </c>
      <c r="DB14">
        <v>0</v>
      </c>
      <c r="DC14">
        <v>74</v>
      </c>
      <c r="DD14">
        <v>42</v>
      </c>
      <c r="DE14">
        <v>253</v>
      </c>
      <c r="DF14">
        <v>161</v>
      </c>
      <c r="DG14">
        <v>75</v>
      </c>
      <c r="DH14">
        <v>59</v>
      </c>
      <c r="DI14">
        <v>20</v>
      </c>
      <c r="DJ14">
        <v>15</v>
      </c>
      <c r="DK14">
        <v>197</v>
      </c>
      <c r="DL14">
        <v>132</v>
      </c>
      <c r="DM14">
        <v>417</v>
      </c>
      <c r="DN14">
        <v>275</v>
      </c>
      <c r="DO14">
        <v>782</v>
      </c>
      <c r="DP14">
        <v>481</v>
      </c>
      <c r="DQ14">
        <v>3</v>
      </c>
      <c r="DR14">
        <v>0</v>
      </c>
      <c r="DS14">
        <v>90</v>
      </c>
      <c r="DT14">
        <v>48</v>
      </c>
      <c r="DU14">
        <v>334</v>
      </c>
      <c r="DV14">
        <v>210</v>
      </c>
      <c r="DW14">
        <v>96</v>
      </c>
      <c r="DX14">
        <v>65</v>
      </c>
      <c r="DY14">
        <v>23</v>
      </c>
      <c r="DZ14">
        <v>15</v>
      </c>
      <c r="EA14">
        <v>236</v>
      </c>
      <c r="EB14">
        <v>151</v>
      </c>
      <c r="EC14">
        <v>546</v>
      </c>
      <c r="ED14">
        <v>330</v>
      </c>
      <c r="EE14">
        <v>0.78516624000000002</v>
      </c>
      <c r="EF14">
        <v>1</v>
      </c>
      <c r="EG14">
        <v>0.82222222199999995</v>
      </c>
      <c r="EH14">
        <v>0.78125</v>
      </c>
      <c r="EI14">
        <v>0.83474576300000003</v>
      </c>
      <c r="EJ14">
        <v>0.76373626400000005</v>
      </c>
      <c r="EK14">
        <v>0.44047618999999999</v>
      </c>
      <c r="EM14">
        <v>0.375</v>
      </c>
      <c r="EN14">
        <v>0.28571428599999998</v>
      </c>
      <c r="EO14">
        <v>0.48717948700000002</v>
      </c>
      <c r="EP14">
        <v>0.42635658900000001</v>
      </c>
      <c r="EQ14">
        <v>0.66286645</v>
      </c>
      <c r="ER14">
        <v>0</v>
      </c>
      <c r="ES14">
        <v>0.56756756799999997</v>
      </c>
      <c r="ET14">
        <v>0.78666666699999999</v>
      </c>
      <c r="EU14">
        <v>0.67005076100000005</v>
      </c>
      <c r="EV14">
        <v>0.659472422</v>
      </c>
      <c r="EW14">
        <v>0.615089514</v>
      </c>
      <c r="EX14">
        <v>0</v>
      </c>
      <c r="EY14">
        <v>0.53333333299999997</v>
      </c>
      <c r="EZ14">
        <v>0.67708333300000001</v>
      </c>
      <c r="FA14">
        <v>0.63983050799999996</v>
      </c>
      <c r="FB14">
        <v>0.60439560400000003</v>
      </c>
      <c r="FC14">
        <v>0</v>
      </c>
      <c r="FD14">
        <v>1.3125</v>
      </c>
      <c r="FE14">
        <v>1.142657343</v>
      </c>
      <c r="FF14">
        <v>0</v>
      </c>
      <c r="FG14">
        <v>0.72148419600000002</v>
      </c>
      <c r="FH14">
        <v>1.016040609</v>
      </c>
      <c r="FI14">
        <v>0</v>
      </c>
      <c r="FJ14">
        <v>0.78769230800000001</v>
      </c>
      <c r="FK14">
        <v>1.058628659</v>
      </c>
      <c r="FL14">
        <v>1.3338028449999999</v>
      </c>
      <c r="FM14">
        <v>-0.35981370099999999</v>
      </c>
      <c r="FN14">
        <v>-5.0501943000000001E-2</v>
      </c>
      <c r="FO14">
        <v>-1.64009921</v>
      </c>
      <c r="FP14">
        <v>-1.4537825209999999</v>
      </c>
      <c r="FQ14">
        <v>0.64563506299999995</v>
      </c>
      <c r="FR14">
        <v>0.69723979599999997</v>
      </c>
      <c r="GV14">
        <v>0.76923076899999998</v>
      </c>
      <c r="GW14">
        <v>0.84834053200000004</v>
      </c>
      <c r="GX14">
        <v>0.59590641</v>
      </c>
      <c r="GY14">
        <v>0.71375496400000005</v>
      </c>
      <c r="GZ14">
        <v>1.2287581700000001</v>
      </c>
      <c r="HA14">
        <v>3.6670882000000002E-2</v>
      </c>
      <c r="HB14">
        <v>4.3226606000000001E-2</v>
      </c>
      <c r="HC14">
        <v>1.2842199E-2</v>
      </c>
      <c r="HD14">
        <v>0.35020152300000001</v>
      </c>
      <c r="HE14">
        <v>1.5138023E-2</v>
      </c>
      <c r="HF14">
        <v>0.78516624000000002</v>
      </c>
    </row>
    <row r="15" spans="1:217" x14ac:dyDescent="0.2">
      <c r="A15" t="s">
        <v>242</v>
      </c>
      <c r="B15" t="s">
        <v>243</v>
      </c>
      <c r="C15">
        <v>167016</v>
      </c>
      <c r="D15">
        <v>0.70985915499999996</v>
      </c>
      <c r="E15">
        <v>0.71532068800000004</v>
      </c>
      <c r="F15">
        <v>4.2307324E-2</v>
      </c>
      <c r="G15">
        <v>3.1194619999999999E-3</v>
      </c>
      <c r="H15">
        <v>1.0076938259999999</v>
      </c>
      <c r="I15">
        <v>5.9144555000000001E-2</v>
      </c>
      <c r="J15">
        <v>7.3733371000000006E-2</v>
      </c>
      <c r="K15">
        <v>4.3609269999999997E-3</v>
      </c>
      <c r="L15">
        <v>0.25831954400000001</v>
      </c>
      <c r="M15">
        <v>1.2648569759999999</v>
      </c>
      <c r="N15">
        <v>0.32673727699999999</v>
      </c>
      <c r="O15">
        <v>0.97496475999999999</v>
      </c>
      <c r="P15">
        <v>0.63765307400000004</v>
      </c>
      <c r="Q15">
        <v>1.5576685219999999</v>
      </c>
      <c r="R15">
        <v>0.99325212100000004</v>
      </c>
      <c r="S15">
        <v>0.92770257899999997</v>
      </c>
      <c r="T15">
        <v>0.83658958400000005</v>
      </c>
      <c r="U15">
        <v>0.85423694800000005</v>
      </c>
      <c r="V15">
        <v>0.71464573399999998</v>
      </c>
      <c r="W15">
        <v>0.60853487900000003</v>
      </c>
      <c r="X15">
        <v>-0.33304099500000001</v>
      </c>
      <c r="Y15">
        <v>-0.32254460800000001</v>
      </c>
      <c r="Z15">
        <v>-0.89988428799999998</v>
      </c>
      <c r="AA15">
        <v>-0.89279124200000004</v>
      </c>
      <c r="AB15">
        <v>-0.238805659</v>
      </c>
      <c r="AC15">
        <v>-0.85875616399999999</v>
      </c>
      <c r="AD15">
        <v>-0.89399484299999998</v>
      </c>
      <c r="AE15">
        <v>-1.0668681689999999</v>
      </c>
      <c r="AF15">
        <v>1.020154056</v>
      </c>
      <c r="AG15">
        <v>-0.80017038299999999</v>
      </c>
      <c r="AH15">
        <v>4.7080858000000003E-2</v>
      </c>
      <c r="AI15">
        <v>-0.89845276399999996</v>
      </c>
      <c r="AJ15">
        <v>2.8299940229999998</v>
      </c>
      <c r="AK15">
        <v>0.69585760100000005</v>
      </c>
      <c r="AL15">
        <v>-0.57703079499999999</v>
      </c>
      <c r="AM15">
        <v>-0.235266377</v>
      </c>
      <c r="AN15">
        <v>-2.7726500000000001E-2</v>
      </c>
      <c r="AO15">
        <v>-5.1412899999999997E-3</v>
      </c>
      <c r="AP15">
        <v>355</v>
      </c>
      <c r="AQ15">
        <v>252</v>
      </c>
      <c r="AR15">
        <v>0.70985915499999996</v>
      </c>
      <c r="AS15">
        <v>167016</v>
      </c>
      <c r="AT15">
        <v>119470</v>
      </c>
      <c r="AU15">
        <v>0.71532068800000004</v>
      </c>
      <c r="AV15">
        <v>0.61538461499999997</v>
      </c>
      <c r="AW15">
        <v>0.72297297299999996</v>
      </c>
      <c r="AX15">
        <v>0.764705882</v>
      </c>
      <c r="AY15">
        <v>0.77</v>
      </c>
      <c r="AZ15">
        <v>0.73</v>
      </c>
      <c r="BA15">
        <v>0.66</v>
      </c>
      <c r="BB15">
        <v>0.33</v>
      </c>
      <c r="BC15">
        <v>24</v>
      </c>
      <c r="BD15">
        <v>214</v>
      </c>
      <c r="BE15">
        <v>13</v>
      </c>
      <c r="BF15">
        <v>51</v>
      </c>
      <c r="BG15">
        <v>154</v>
      </c>
      <c r="BH15">
        <v>43</v>
      </c>
      <c r="BI15">
        <v>4</v>
      </c>
      <c r="BJ15">
        <v>0</v>
      </c>
      <c r="BK15">
        <v>39</v>
      </c>
      <c r="BL15">
        <v>296</v>
      </c>
      <c r="BM15">
        <v>17</v>
      </c>
      <c r="BN15">
        <v>66.233766230000001</v>
      </c>
      <c r="BO15">
        <v>210.95890410000001</v>
      </c>
      <c r="BP15">
        <v>65.151515149999994</v>
      </c>
      <c r="BQ15">
        <v>12.121212119999999</v>
      </c>
      <c r="BR15">
        <v>0</v>
      </c>
      <c r="BS15">
        <v>0.71044776099999996</v>
      </c>
      <c r="BT15">
        <v>0.764705882</v>
      </c>
      <c r="BU15">
        <v>0.73955779499999996</v>
      </c>
      <c r="BV15">
        <v>0.60823529399999998</v>
      </c>
      <c r="BW15">
        <v>474.08730159999999</v>
      </c>
      <c r="BX15">
        <v>461.6116505</v>
      </c>
      <c r="BY15">
        <v>1.076371725</v>
      </c>
      <c r="BZ15">
        <v>-0.531984244</v>
      </c>
      <c r="CA15">
        <v>0.82243105100000002</v>
      </c>
      <c r="CB15">
        <v>0.27441387499999997</v>
      </c>
      <c r="CC15">
        <v>0.97368490799999996</v>
      </c>
      <c r="CD15">
        <v>0.93553772300000004</v>
      </c>
      <c r="CE15" t="s">
        <v>242</v>
      </c>
      <c r="CF15" t="s">
        <v>243</v>
      </c>
      <c r="CG15">
        <v>167016</v>
      </c>
      <c r="CH15">
        <v>7066</v>
      </c>
      <c r="CI15">
        <v>247</v>
      </c>
      <c r="CJ15">
        <v>182</v>
      </c>
      <c r="CK15">
        <v>14</v>
      </c>
      <c r="CL15">
        <v>8</v>
      </c>
      <c r="CM15">
        <v>8</v>
      </c>
      <c r="CN15">
        <v>7</v>
      </c>
      <c r="CO15">
        <v>50</v>
      </c>
      <c r="CP15">
        <v>38</v>
      </c>
      <c r="CQ15">
        <v>160</v>
      </c>
      <c r="CR15">
        <v>121</v>
      </c>
      <c r="CS15">
        <v>6</v>
      </c>
      <c r="CT15">
        <v>3</v>
      </c>
      <c r="CU15">
        <v>59</v>
      </c>
      <c r="CV15">
        <v>48</v>
      </c>
      <c r="CW15">
        <v>187</v>
      </c>
      <c r="CX15">
        <v>133</v>
      </c>
      <c r="CY15">
        <v>274</v>
      </c>
      <c r="CZ15">
        <v>207</v>
      </c>
      <c r="DA15">
        <v>11</v>
      </c>
      <c r="DB15">
        <v>7</v>
      </c>
      <c r="DC15">
        <v>24</v>
      </c>
      <c r="DD15">
        <v>12</v>
      </c>
      <c r="DE15">
        <v>42</v>
      </c>
      <c r="DF15">
        <v>30</v>
      </c>
      <c r="DG15">
        <v>172</v>
      </c>
      <c r="DH15">
        <v>139</v>
      </c>
      <c r="DI15">
        <v>10</v>
      </c>
      <c r="DJ15">
        <v>7</v>
      </c>
      <c r="DK15">
        <v>65</v>
      </c>
      <c r="DL15">
        <v>50</v>
      </c>
      <c r="DM15">
        <v>208</v>
      </c>
      <c r="DN15">
        <v>156</v>
      </c>
      <c r="DO15">
        <v>521</v>
      </c>
      <c r="DP15">
        <v>389</v>
      </c>
      <c r="DQ15">
        <v>25</v>
      </c>
      <c r="DR15">
        <v>15</v>
      </c>
      <c r="DS15">
        <v>32</v>
      </c>
      <c r="DT15">
        <v>19</v>
      </c>
      <c r="DU15">
        <v>92</v>
      </c>
      <c r="DV15">
        <v>68</v>
      </c>
      <c r="DW15">
        <v>332</v>
      </c>
      <c r="DX15">
        <v>260</v>
      </c>
      <c r="DY15">
        <v>16</v>
      </c>
      <c r="DZ15">
        <v>10</v>
      </c>
      <c r="EA15">
        <v>124</v>
      </c>
      <c r="EB15">
        <v>98</v>
      </c>
      <c r="EC15">
        <v>395</v>
      </c>
      <c r="ED15">
        <v>289</v>
      </c>
      <c r="EE15">
        <v>0.52591170799999998</v>
      </c>
      <c r="EF15">
        <v>0.44</v>
      </c>
      <c r="EG15">
        <v>0.75</v>
      </c>
      <c r="EH15">
        <v>0.51807228900000002</v>
      </c>
      <c r="EI15">
        <v>0.52419354799999995</v>
      </c>
      <c r="EJ15">
        <v>0.52658227800000001</v>
      </c>
      <c r="EK15">
        <v>0.73684210500000002</v>
      </c>
      <c r="EL15">
        <v>0.571428571</v>
      </c>
      <c r="EM15">
        <v>0.875</v>
      </c>
      <c r="EN15">
        <v>0.75624999999999998</v>
      </c>
      <c r="EO15">
        <v>0.81355932200000003</v>
      </c>
      <c r="EP15">
        <v>0.71122994699999997</v>
      </c>
      <c r="EQ15">
        <v>0.75547445300000005</v>
      </c>
      <c r="ER15">
        <v>0.63636363600000001</v>
      </c>
      <c r="ES15">
        <v>0.5</v>
      </c>
      <c r="ET15">
        <v>0.80813953500000002</v>
      </c>
      <c r="EU15">
        <v>0.76923076899999998</v>
      </c>
      <c r="EV15">
        <v>0.75</v>
      </c>
      <c r="EW15">
        <v>0.74664107499999999</v>
      </c>
      <c r="EX15">
        <v>0.6</v>
      </c>
      <c r="EY15">
        <v>0.59375</v>
      </c>
      <c r="EZ15">
        <v>0.78313253000000005</v>
      </c>
      <c r="FA15">
        <v>0.79032258099999997</v>
      </c>
      <c r="FB15">
        <v>0.73164556999999997</v>
      </c>
      <c r="FC15">
        <v>0.75560802800000004</v>
      </c>
      <c r="FD15">
        <v>1.1570247929999999</v>
      </c>
      <c r="FE15">
        <v>1.1438766410000001</v>
      </c>
      <c r="FF15">
        <v>0.78744277299999998</v>
      </c>
      <c r="FG15">
        <v>0.61870503600000004</v>
      </c>
      <c r="FH15">
        <v>1.025641026</v>
      </c>
      <c r="FI15">
        <v>0.76615384600000003</v>
      </c>
      <c r="FJ15">
        <v>0.75817307700000003</v>
      </c>
      <c r="FK15">
        <v>1.0801986830000001</v>
      </c>
      <c r="FL15">
        <v>-0.94363240500000001</v>
      </c>
      <c r="FM15">
        <v>1.0787963549999999</v>
      </c>
      <c r="FN15">
        <v>0.85715976400000005</v>
      </c>
      <c r="FO15">
        <v>1.0851795900000001</v>
      </c>
      <c r="FP15">
        <v>1.443864472</v>
      </c>
      <c r="FQ15">
        <v>0.53000733700000002</v>
      </c>
      <c r="FR15">
        <v>0.82561159200000001</v>
      </c>
      <c r="GV15">
        <v>0.70985915499999996</v>
      </c>
      <c r="GW15">
        <v>0.71532068800000004</v>
      </c>
      <c r="GX15">
        <v>0.97368490799999996</v>
      </c>
      <c r="GY15">
        <v>0.82243105100000002</v>
      </c>
      <c r="GZ15">
        <v>1.076371725</v>
      </c>
      <c r="HA15">
        <v>4.2307324E-2</v>
      </c>
      <c r="HB15">
        <v>5.9144555000000001E-2</v>
      </c>
      <c r="HC15">
        <v>3.1194619999999999E-3</v>
      </c>
      <c r="HD15">
        <v>7.3733371000000006E-2</v>
      </c>
      <c r="HE15">
        <v>4.3609269999999997E-3</v>
      </c>
      <c r="HF15">
        <v>0.559440559</v>
      </c>
    </row>
    <row r="16" spans="1:217" x14ac:dyDescent="0.2">
      <c r="A16" t="s">
        <v>244</v>
      </c>
      <c r="B16" t="s">
        <v>245</v>
      </c>
      <c r="C16">
        <v>127590</v>
      </c>
      <c r="D16">
        <v>0.37546468399999999</v>
      </c>
      <c r="E16">
        <v>0.53688376800000004</v>
      </c>
      <c r="F16">
        <v>1.3527706E-2</v>
      </c>
      <c r="G16">
        <v>3.362332E-3</v>
      </c>
      <c r="H16">
        <v>1.4299181540000001</v>
      </c>
      <c r="I16">
        <v>2.5196712E-2</v>
      </c>
      <c r="J16">
        <v>0.248551564</v>
      </c>
      <c r="K16">
        <v>6.2626820000000003E-3</v>
      </c>
      <c r="L16">
        <v>0.34213131000000002</v>
      </c>
      <c r="M16">
        <v>1.0618841409999999</v>
      </c>
      <c r="N16">
        <v>0.363303812</v>
      </c>
      <c r="O16">
        <v>1.166340572</v>
      </c>
      <c r="P16">
        <v>0.41770002899999997</v>
      </c>
      <c r="Q16">
        <v>1.3991370009999999</v>
      </c>
      <c r="R16">
        <v>0.584419566</v>
      </c>
      <c r="S16">
        <v>0.99154445400000002</v>
      </c>
      <c r="T16">
        <v>0.99866134299999998</v>
      </c>
      <c r="U16">
        <v>0.52824560200000004</v>
      </c>
      <c r="V16">
        <v>0.52753846299999996</v>
      </c>
      <c r="W16">
        <v>-1.21290879</v>
      </c>
      <c r="X16">
        <v>-1.831885062</v>
      </c>
      <c r="Y16">
        <v>-0.99751682200000003</v>
      </c>
      <c r="Z16">
        <v>-0.85765807100000002</v>
      </c>
      <c r="AA16">
        <v>0.203115402</v>
      </c>
      <c r="AB16">
        <v>-1.019513855</v>
      </c>
      <c r="AC16">
        <v>0.54349355799999999</v>
      </c>
      <c r="AD16">
        <v>-0.62984914400000003</v>
      </c>
      <c r="AE16">
        <v>-0.57961056499999997</v>
      </c>
      <c r="AF16">
        <v>0.202425996</v>
      </c>
      <c r="AG16">
        <v>-0.45044289199999998</v>
      </c>
      <c r="AH16">
        <v>1.5316904229999999</v>
      </c>
      <c r="AI16">
        <v>-1.739139776</v>
      </c>
      <c r="AJ16">
        <v>2.3653688850000001</v>
      </c>
      <c r="AK16">
        <v>3.2899499999999998E-2</v>
      </c>
      <c r="AL16">
        <v>0.161053424</v>
      </c>
      <c r="AM16">
        <v>0.659498209</v>
      </c>
      <c r="AN16">
        <v>-0.41997125000000002</v>
      </c>
      <c r="AO16">
        <v>-0.39152340400000002</v>
      </c>
      <c r="AP16">
        <v>269</v>
      </c>
      <c r="AQ16">
        <v>101</v>
      </c>
      <c r="AR16">
        <v>0.37546468399999999</v>
      </c>
      <c r="AS16">
        <v>127590</v>
      </c>
      <c r="AT16">
        <v>68501</v>
      </c>
      <c r="AU16">
        <v>0.53688376800000004</v>
      </c>
      <c r="AV16">
        <v>0.56410256400000003</v>
      </c>
      <c r="AW16">
        <v>0.348066298</v>
      </c>
      <c r="AX16">
        <v>0.35555555599999999</v>
      </c>
      <c r="AY16">
        <v>0.42</v>
      </c>
      <c r="AZ16">
        <v>0.43</v>
      </c>
      <c r="BA16">
        <v>0.24</v>
      </c>
      <c r="BB16">
        <v>0.22</v>
      </c>
      <c r="BC16">
        <v>22</v>
      </c>
      <c r="BD16">
        <v>63</v>
      </c>
      <c r="BE16">
        <v>16</v>
      </c>
      <c r="BF16">
        <v>38</v>
      </c>
      <c r="BG16">
        <v>51</v>
      </c>
      <c r="BH16">
        <v>10</v>
      </c>
      <c r="BI16">
        <v>2</v>
      </c>
      <c r="BJ16">
        <v>0</v>
      </c>
      <c r="BK16">
        <v>39</v>
      </c>
      <c r="BL16">
        <v>181</v>
      </c>
      <c r="BM16">
        <v>45</v>
      </c>
      <c r="BN16">
        <v>90.47619048</v>
      </c>
      <c r="BO16">
        <v>118.60465120000001</v>
      </c>
      <c r="BP16">
        <v>41.666666669999998</v>
      </c>
      <c r="BQ16">
        <v>9.0909090910000003</v>
      </c>
      <c r="BR16">
        <v>0</v>
      </c>
      <c r="BS16">
        <v>0.38636363600000001</v>
      </c>
      <c r="BT16">
        <v>0.35555555599999999</v>
      </c>
      <c r="BU16">
        <v>0.425672669</v>
      </c>
      <c r="BV16">
        <v>0.23641791000000001</v>
      </c>
      <c r="BW16">
        <v>678.22772280000004</v>
      </c>
      <c r="BX16">
        <v>351.72023810000002</v>
      </c>
      <c r="BY16">
        <v>0.92026143800000004</v>
      </c>
      <c r="BZ16">
        <v>-0.93062849400000003</v>
      </c>
      <c r="CA16">
        <v>0.555398379</v>
      </c>
      <c r="CB16">
        <v>-1.5566329130000001</v>
      </c>
      <c r="CC16">
        <v>0.51858723299999998</v>
      </c>
      <c r="CD16">
        <v>-0.116600817</v>
      </c>
      <c r="CE16" t="s">
        <v>244</v>
      </c>
      <c r="CF16" t="s">
        <v>245</v>
      </c>
      <c r="CG16">
        <v>127590</v>
      </c>
      <c r="CH16">
        <v>1726</v>
      </c>
      <c r="CI16">
        <v>189</v>
      </c>
      <c r="CJ16">
        <v>132</v>
      </c>
      <c r="CK16">
        <v>1</v>
      </c>
      <c r="CL16">
        <v>0</v>
      </c>
      <c r="CM16">
        <v>11</v>
      </c>
      <c r="CN16">
        <v>9</v>
      </c>
      <c r="CO16">
        <v>28</v>
      </c>
      <c r="CP16">
        <v>22</v>
      </c>
      <c r="CQ16">
        <v>130</v>
      </c>
      <c r="CR16">
        <v>87</v>
      </c>
      <c r="CS16">
        <v>8</v>
      </c>
      <c r="CT16">
        <v>6</v>
      </c>
      <c r="CU16">
        <v>48</v>
      </c>
      <c r="CV16">
        <v>36</v>
      </c>
      <c r="CW16">
        <v>141</v>
      </c>
      <c r="CX16">
        <v>96</v>
      </c>
      <c r="CY16">
        <v>240</v>
      </c>
      <c r="CZ16">
        <v>181</v>
      </c>
      <c r="DA16">
        <v>2</v>
      </c>
      <c r="DB16">
        <v>0</v>
      </c>
      <c r="DC16">
        <v>23</v>
      </c>
      <c r="DD16">
        <v>12</v>
      </c>
      <c r="DE16">
        <v>21</v>
      </c>
      <c r="DF16">
        <v>17</v>
      </c>
      <c r="DG16">
        <v>157</v>
      </c>
      <c r="DH16">
        <v>124</v>
      </c>
      <c r="DI16">
        <v>22</v>
      </c>
      <c r="DJ16">
        <v>16</v>
      </c>
      <c r="DK16">
        <v>63</v>
      </c>
      <c r="DL16">
        <v>48</v>
      </c>
      <c r="DM16">
        <v>177</v>
      </c>
      <c r="DN16">
        <v>133</v>
      </c>
      <c r="DO16">
        <v>429</v>
      </c>
      <c r="DP16">
        <v>313</v>
      </c>
      <c r="DQ16">
        <v>3</v>
      </c>
      <c r="DR16">
        <v>0</v>
      </c>
      <c r="DS16">
        <v>34</v>
      </c>
      <c r="DT16">
        <v>21</v>
      </c>
      <c r="DU16">
        <v>49</v>
      </c>
      <c r="DV16">
        <v>39</v>
      </c>
      <c r="DW16">
        <v>287</v>
      </c>
      <c r="DX16">
        <v>211</v>
      </c>
      <c r="DY16">
        <v>30</v>
      </c>
      <c r="DZ16">
        <v>22</v>
      </c>
      <c r="EA16">
        <v>111</v>
      </c>
      <c r="EB16">
        <v>84</v>
      </c>
      <c r="EC16">
        <v>318</v>
      </c>
      <c r="ED16">
        <v>229</v>
      </c>
      <c r="EE16">
        <v>0.559440559</v>
      </c>
      <c r="EF16">
        <v>0.66666666699999999</v>
      </c>
      <c r="EG16">
        <v>0.67647058800000004</v>
      </c>
      <c r="EH16">
        <v>0.54703832799999996</v>
      </c>
      <c r="EI16">
        <v>0.56756756799999997</v>
      </c>
      <c r="EJ16">
        <v>0.55660377400000005</v>
      </c>
      <c r="EK16">
        <v>0.69841269800000005</v>
      </c>
      <c r="EL16">
        <v>0</v>
      </c>
      <c r="EM16">
        <v>0.81818181800000001</v>
      </c>
      <c r="EN16">
        <v>0.669230769</v>
      </c>
      <c r="EO16">
        <v>0.75</v>
      </c>
      <c r="EP16">
        <v>0.68085106399999995</v>
      </c>
      <c r="EQ16">
        <v>0.75416666700000001</v>
      </c>
      <c r="ER16">
        <v>0</v>
      </c>
      <c r="ES16">
        <v>0.52173913000000005</v>
      </c>
      <c r="ET16">
        <v>0.789808917</v>
      </c>
      <c r="EU16">
        <v>0.76190476200000001</v>
      </c>
      <c r="EV16">
        <v>0.75141242900000005</v>
      </c>
      <c r="EW16">
        <v>0.72960373000000001</v>
      </c>
      <c r="EX16">
        <v>0</v>
      </c>
      <c r="EY16">
        <v>0.61764705900000005</v>
      </c>
      <c r="EZ16">
        <v>0.73519163799999998</v>
      </c>
      <c r="FA16">
        <v>0.756756757</v>
      </c>
      <c r="FB16">
        <v>0.72012578599999999</v>
      </c>
      <c r="FC16">
        <v>0</v>
      </c>
      <c r="FD16">
        <v>1.2225705330000001</v>
      </c>
      <c r="FE16">
        <v>1.1015625</v>
      </c>
      <c r="FF16">
        <v>0</v>
      </c>
      <c r="FG16">
        <v>0.66058905999999995</v>
      </c>
      <c r="FH16">
        <v>1.0139634799999999</v>
      </c>
      <c r="FI16">
        <v>0</v>
      </c>
      <c r="FJ16">
        <v>0.84011708900000004</v>
      </c>
      <c r="FK16">
        <v>1.0508674609999999</v>
      </c>
      <c r="FL16">
        <v>-0.64909642499999998</v>
      </c>
      <c r="FM16">
        <v>0.89248084400000005</v>
      </c>
      <c r="FN16">
        <v>0.84434200299999995</v>
      </c>
      <c r="FO16">
        <v>0.73179601000000005</v>
      </c>
      <c r="FP16">
        <v>-1.4537825209999999</v>
      </c>
      <c r="FQ16">
        <v>0.85098452999999996</v>
      </c>
      <c r="FR16">
        <v>0.65104981699999998</v>
      </c>
      <c r="GV16">
        <v>0.37546468399999999</v>
      </c>
      <c r="GW16">
        <v>0.53688376800000004</v>
      </c>
      <c r="GX16">
        <v>0.51858723299999998</v>
      </c>
      <c r="GY16">
        <v>0.555398379</v>
      </c>
      <c r="GZ16">
        <v>0.92026143800000004</v>
      </c>
      <c r="HA16">
        <v>1.3527706E-2</v>
      </c>
      <c r="HB16">
        <v>2.5196712E-2</v>
      </c>
      <c r="HC16">
        <v>3.362332E-3</v>
      </c>
      <c r="HD16">
        <v>0.248551564</v>
      </c>
      <c r="HE16">
        <v>6.2626820000000003E-3</v>
      </c>
      <c r="HF16">
        <v>0.56005130599999997</v>
      </c>
    </row>
    <row r="17" spans="1:214" x14ac:dyDescent="0.2">
      <c r="A17" t="s">
        <v>246</v>
      </c>
      <c r="B17" t="s">
        <v>247</v>
      </c>
      <c r="C17">
        <v>620340</v>
      </c>
      <c r="D17">
        <v>0.43543543499999998</v>
      </c>
      <c r="E17">
        <v>0.79887642299999995</v>
      </c>
      <c r="G17">
        <v>1.3818229E-2</v>
      </c>
      <c r="H17">
        <v>1.834661028</v>
      </c>
      <c r="K17">
        <v>1.7297079E-2</v>
      </c>
      <c r="N17">
        <v>0.480445079</v>
      </c>
      <c r="O17">
        <v>0.97838884199999998</v>
      </c>
      <c r="R17">
        <v>0.43653499499999998</v>
      </c>
      <c r="S17">
        <v>1.119462797</v>
      </c>
      <c r="V17">
        <v>0.80381427500000002</v>
      </c>
      <c r="W17">
        <v>-0.88624864999999997</v>
      </c>
      <c r="X17">
        <v>0.36881497499999999</v>
      </c>
      <c r="Z17">
        <v>0.96023371700000004</v>
      </c>
      <c r="AA17">
        <v>1.2536479629999999</v>
      </c>
      <c r="AD17">
        <v>0.90278186000000005</v>
      </c>
      <c r="AG17">
        <v>0.66991268599999998</v>
      </c>
      <c r="AH17">
        <v>7.3643388000000004E-2</v>
      </c>
      <c r="AK17">
        <v>-0.206908394</v>
      </c>
      <c r="AL17">
        <v>1.6399340229999999</v>
      </c>
      <c r="AO17">
        <v>0.17899441599999999</v>
      </c>
      <c r="AP17">
        <v>999</v>
      </c>
      <c r="AQ17">
        <v>435</v>
      </c>
      <c r="AR17">
        <v>0.43543543499999998</v>
      </c>
      <c r="AS17">
        <v>620340</v>
      </c>
      <c r="AT17">
        <v>495575</v>
      </c>
      <c r="AU17">
        <v>0.79887642299999995</v>
      </c>
      <c r="AV17">
        <v>0.51320754700000004</v>
      </c>
      <c r="AW17">
        <v>0.343387471</v>
      </c>
      <c r="AX17">
        <v>0.580769231</v>
      </c>
      <c r="AY17">
        <v>0.63</v>
      </c>
      <c r="AZ17">
        <v>0.5</v>
      </c>
      <c r="BA17">
        <v>0.37</v>
      </c>
      <c r="BB17">
        <v>0.39</v>
      </c>
      <c r="BC17">
        <v>136</v>
      </c>
      <c r="BD17">
        <v>148</v>
      </c>
      <c r="BE17">
        <v>151</v>
      </c>
      <c r="BF17">
        <v>107</v>
      </c>
      <c r="BG17">
        <v>160</v>
      </c>
      <c r="BH17">
        <v>70</v>
      </c>
      <c r="BI17">
        <v>98</v>
      </c>
      <c r="BJ17">
        <v>0</v>
      </c>
      <c r="BK17">
        <v>265</v>
      </c>
      <c r="BL17">
        <v>431</v>
      </c>
      <c r="BM17">
        <v>260</v>
      </c>
      <c r="BN17">
        <v>169.84126979999999</v>
      </c>
      <c r="BO17">
        <v>320</v>
      </c>
      <c r="BP17">
        <v>189.18918919999999</v>
      </c>
      <c r="BQ17">
        <v>251.28205130000001</v>
      </c>
      <c r="BR17">
        <v>0</v>
      </c>
      <c r="BS17">
        <v>0.408045977</v>
      </c>
      <c r="BT17">
        <v>0.580769231</v>
      </c>
      <c r="BU17">
        <v>0.54507452999999995</v>
      </c>
      <c r="BV17">
        <v>0.38140969200000002</v>
      </c>
      <c r="BW17">
        <v>1139.252874</v>
      </c>
      <c r="BX17">
        <v>221.214539</v>
      </c>
      <c r="BY17">
        <v>1.423293608</v>
      </c>
      <c r="BZ17">
        <v>0.35391774599999998</v>
      </c>
      <c r="CA17">
        <v>0.69973860600000004</v>
      </c>
      <c r="CB17">
        <v>-0.56688994599999998</v>
      </c>
      <c r="CC17">
        <v>0.19417509899999999</v>
      </c>
      <c r="CD17">
        <v>-0.86660796699999998</v>
      </c>
      <c r="CE17" t="s">
        <v>246</v>
      </c>
      <c r="CF17" t="s">
        <v>247</v>
      </c>
      <c r="CG17">
        <v>620340</v>
      </c>
      <c r="CI17">
        <v>3773</v>
      </c>
      <c r="CJ17">
        <v>2479</v>
      </c>
      <c r="CK17">
        <v>117</v>
      </c>
      <c r="CL17">
        <v>29</v>
      </c>
      <c r="CM17">
        <v>458</v>
      </c>
      <c r="CN17">
        <v>131</v>
      </c>
      <c r="CO17">
        <v>1244</v>
      </c>
      <c r="CP17">
        <v>918</v>
      </c>
      <c r="CQ17">
        <v>1565</v>
      </c>
      <c r="CR17">
        <v>1108</v>
      </c>
      <c r="CS17">
        <v>222</v>
      </c>
      <c r="CT17">
        <v>163</v>
      </c>
      <c r="CU17">
        <v>918</v>
      </c>
      <c r="CV17">
        <v>585</v>
      </c>
      <c r="CW17">
        <v>2850</v>
      </c>
      <c r="CX17">
        <v>1893</v>
      </c>
      <c r="CY17">
        <v>4803</v>
      </c>
      <c r="CZ17">
        <v>3165</v>
      </c>
      <c r="DA17">
        <v>357</v>
      </c>
      <c r="DB17">
        <v>101</v>
      </c>
      <c r="DC17">
        <v>1210</v>
      </c>
      <c r="DD17">
        <v>501</v>
      </c>
      <c r="DE17">
        <v>1042</v>
      </c>
      <c r="DF17">
        <v>818</v>
      </c>
      <c r="DG17">
        <v>1720</v>
      </c>
      <c r="DH17">
        <v>1406</v>
      </c>
      <c r="DI17">
        <v>258</v>
      </c>
      <c r="DJ17">
        <v>187</v>
      </c>
      <c r="DK17">
        <v>1787</v>
      </c>
      <c r="DL17">
        <v>1160</v>
      </c>
      <c r="DM17">
        <v>3010</v>
      </c>
      <c r="DN17">
        <v>2001</v>
      </c>
      <c r="DO17">
        <v>8576</v>
      </c>
      <c r="DP17">
        <v>5644</v>
      </c>
      <c r="DQ17">
        <v>474</v>
      </c>
      <c r="DR17">
        <v>130</v>
      </c>
      <c r="DS17">
        <v>1668</v>
      </c>
      <c r="DT17">
        <v>632</v>
      </c>
      <c r="DU17">
        <v>2286</v>
      </c>
      <c r="DV17">
        <v>1736</v>
      </c>
      <c r="DW17">
        <v>3285</v>
      </c>
      <c r="DX17">
        <v>2514</v>
      </c>
      <c r="DY17">
        <v>480</v>
      </c>
      <c r="DZ17">
        <v>350</v>
      </c>
      <c r="EA17">
        <v>2705</v>
      </c>
      <c r="EB17">
        <v>1745</v>
      </c>
      <c r="EC17">
        <v>5860</v>
      </c>
      <c r="ED17">
        <v>3894</v>
      </c>
      <c r="EE17">
        <v>0.56005130599999997</v>
      </c>
      <c r="EF17">
        <v>0.75316455699999996</v>
      </c>
      <c r="EG17">
        <v>0.72541966400000002</v>
      </c>
      <c r="EH17">
        <v>0.52359208499999998</v>
      </c>
      <c r="EI17">
        <v>0.66062846600000003</v>
      </c>
      <c r="EJ17">
        <v>0.51365187700000003</v>
      </c>
      <c r="EK17">
        <v>0.65703684100000004</v>
      </c>
      <c r="EL17">
        <v>0.24786324800000001</v>
      </c>
      <c r="EM17">
        <v>0.28602620099999998</v>
      </c>
      <c r="EN17">
        <v>0.70798722000000003</v>
      </c>
      <c r="EO17">
        <v>0.63725490200000001</v>
      </c>
      <c r="EP17">
        <v>0.66421052599999997</v>
      </c>
      <c r="EQ17">
        <v>0.658963148</v>
      </c>
      <c r="ER17">
        <v>0.28291316500000002</v>
      </c>
      <c r="ES17">
        <v>0.414049587</v>
      </c>
      <c r="ET17">
        <v>0.81744185999999996</v>
      </c>
      <c r="EU17">
        <v>0.64913262500000002</v>
      </c>
      <c r="EV17">
        <v>0.66478405299999999</v>
      </c>
      <c r="EW17">
        <v>0.65811567199999998</v>
      </c>
      <c r="EX17">
        <v>0.27426160300000002</v>
      </c>
      <c r="EY17">
        <v>0.37889688199999999</v>
      </c>
      <c r="EZ17">
        <v>0.765296804</v>
      </c>
      <c r="FA17">
        <v>0.64510166400000002</v>
      </c>
      <c r="FB17">
        <v>0.66450511899999998</v>
      </c>
      <c r="FC17">
        <v>0.35009565199999998</v>
      </c>
      <c r="FD17">
        <v>0.40399910100000003</v>
      </c>
      <c r="FE17">
        <v>0.95941704699999997</v>
      </c>
      <c r="FF17">
        <v>0.34609576399999997</v>
      </c>
      <c r="FG17">
        <v>0.50651869800000004</v>
      </c>
      <c r="FH17">
        <v>0.97645637200000002</v>
      </c>
      <c r="FI17">
        <v>0.35837285899999999</v>
      </c>
      <c r="FJ17">
        <v>0.49509795499999998</v>
      </c>
      <c r="FK17">
        <v>0.97080014100000001</v>
      </c>
      <c r="FL17">
        <v>-0.64373128999999996</v>
      </c>
      <c r="FM17">
        <v>0.11070799100000001</v>
      </c>
      <c r="FN17">
        <v>-8.8758649999999994E-2</v>
      </c>
      <c r="FO17">
        <v>0.35131788400000002</v>
      </c>
      <c r="FP17">
        <v>-9.8391509000000002E-2</v>
      </c>
      <c r="FQ17">
        <v>-0.500465928</v>
      </c>
      <c r="FR17">
        <v>0.174537318</v>
      </c>
      <c r="GV17">
        <v>0.43543543499999998</v>
      </c>
      <c r="GW17">
        <v>0.79887642299999995</v>
      </c>
      <c r="GX17">
        <v>0.19417509899999999</v>
      </c>
      <c r="GY17">
        <v>0.69973860600000004</v>
      </c>
      <c r="GZ17">
        <v>1.423293608</v>
      </c>
      <c r="HC17">
        <v>1.3818229E-2</v>
      </c>
      <c r="HE17">
        <v>1.7297079E-2</v>
      </c>
      <c r="HF17">
        <v>0.69209431300000002</v>
      </c>
    </row>
    <row r="18" spans="1:214" x14ac:dyDescent="0.2">
      <c r="A18" t="s">
        <v>248</v>
      </c>
      <c r="B18" t="s">
        <v>249</v>
      </c>
      <c r="C18">
        <v>365052</v>
      </c>
      <c r="D18">
        <v>0.85467980300000002</v>
      </c>
      <c r="E18">
        <v>0.81859022800000003</v>
      </c>
      <c r="F18">
        <v>5.8345111999999998E-2</v>
      </c>
      <c r="G18">
        <v>7.8975050000000008E-3</v>
      </c>
      <c r="H18">
        <v>0.95777415700000001</v>
      </c>
      <c r="I18">
        <v>7.1275115E-2</v>
      </c>
      <c r="J18">
        <v>0.13535846800000001</v>
      </c>
      <c r="K18">
        <v>9.6476900000000004E-3</v>
      </c>
      <c r="L18">
        <v>0.30068727000000001</v>
      </c>
      <c r="M18">
        <v>1.0547857620000001</v>
      </c>
      <c r="N18">
        <v>0.31716065199999999</v>
      </c>
      <c r="O18">
        <v>0.96148658200000003</v>
      </c>
      <c r="P18">
        <v>1.0401042009999999</v>
      </c>
      <c r="Q18">
        <v>0.44053582499999999</v>
      </c>
      <c r="R18">
        <v>0.458203162</v>
      </c>
      <c r="S18">
        <v>0.97153716899999998</v>
      </c>
      <c r="T18">
        <v>0.98619040800000002</v>
      </c>
      <c r="U18">
        <v>0.77788331700000002</v>
      </c>
      <c r="V18">
        <v>0.76714106599999998</v>
      </c>
      <c r="W18">
        <v>1.3973716430000001</v>
      </c>
      <c r="X18">
        <v>0.53440805800000002</v>
      </c>
      <c r="Y18">
        <v>5.3591786000000002E-2</v>
      </c>
      <c r="Z18">
        <v>-6.9160104999999999E-2</v>
      </c>
      <c r="AA18">
        <v>-1.0223605099999999</v>
      </c>
      <c r="AB18">
        <v>4.0164273E-2</v>
      </c>
      <c r="AC18">
        <v>-0.36444963499999999</v>
      </c>
      <c r="AD18">
        <v>-0.15968586200000001</v>
      </c>
      <c r="AE18">
        <v>-0.82055434100000002</v>
      </c>
      <c r="AF18">
        <v>0.17382835799999999</v>
      </c>
      <c r="AG18">
        <v>-0.89176257800000003</v>
      </c>
      <c r="AH18">
        <v>-5.7476926999999997E-2</v>
      </c>
      <c r="AI18">
        <v>0.63976388100000003</v>
      </c>
      <c r="AJ18">
        <v>-0.44410522699999999</v>
      </c>
      <c r="AK18">
        <v>-0.171771547</v>
      </c>
      <c r="AL18">
        <v>-7.0253404000000005E-2</v>
      </c>
      <c r="AM18">
        <v>0.59064875999999999</v>
      </c>
      <c r="AN18">
        <v>-0.119597992</v>
      </c>
      <c r="AO18">
        <v>0.103263142</v>
      </c>
      <c r="AP18">
        <v>406</v>
      </c>
      <c r="AQ18">
        <v>347</v>
      </c>
      <c r="AR18">
        <v>0.85467980300000002</v>
      </c>
      <c r="AS18">
        <v>365052</v>
      </c>
      <c r="AT18">
        <v>298828</v>
      </c>
      <c r="AU18">
        <v>0.81859022800000003</v>
      </c>
      <c r="AV18">
        <v>0.764705882</v>
      </c>
      <c r="AW18">
        <v>0.89451476799999996</v>
      </c>
      <c r="AX18">
        <v>0.91044776100000002</v>
      </c>
      <c r="AY18">
        <v>0.94</v>
      </c>
      <c r="AZ18">
        <v>0.9</v>
      </c>
      <c r="BA18">
        <v>0.82</v>
      </c>
      <c r="BB18">
        <v>0.5</v>
      </c>
      <c r="BC18">
        <v>65</v>
      </c>
      <c r="BD18">
        <v>212</v>
      </c>
      <c r="BE18">
        <v>61</v>
      </c>
      <c r="BF18">
        <v>48</v>
      </c>
      <c r="BG18">
        <v>190</v>
      </c>
      <c r="BH18">
        <v>94</v>
      </c>
      <c r="BI18">
        <v>14</v>
      </c>
      <c r="BJ18">
        <v>1</v>
      </c>
      <c r="BK18">
        <v>85</v>
      </c>
      <c r="BL18">
        <v>237</v>
      </c>
      <c r="BM18">
        <v>67</v>
      </c>
      <c r="BN18">
        <v>51.06382979</v>
      </c>
      <c r="BO18">
        <v>211.11111109999999</v>
      </c>
      <c r="BP18">
        <v>114.6341463</v>
      </c>
      <c r="BQ18">
        <v>28</v>
      </c>
      <c r="BR18">
        <v>1</v>
      </c>
      <c r="BS18">
        <v>0.86024844700000003</v>
      </c>
      <c r="BT18">
        <v>0.91044776100000002</v>
      </c>
      <c r="BU18">
        <v>0.90779080300000004</v>
      </c>
      <c r="BV18">
        <v>0.75718194299999997</v>
      </c>
      <c r="BW18">
        <v>861.17579249999994</v>
      </c>
      <c r="BX18">
        <v>1122.4406779999999</v>
      </c>
      <c r="BY18">
        <v>1.058354437</v>
      </c>
      <c r="BZ18">
        <v>-0.57799330800000004</v>
      </c>
      <c r="CA18">
        <v>0.83409298799999998</v>
      </c>
      <c r="CB18">
        <v>0.35437994099999998</v>
      </c>
      <c r="CC18">
        <v>1.3033815950000001</v>
      </c>
      <c r="CD18">
        <v>1.69776221</v>
      </c>
      <c r="CE18" t="s">
        <v>248</v>
      </c>
      <c r="CF18" t="s">
        <v>249</v>
      </c>
      <c r="CG18">
        <v>365052</v>
      </c>
      <c r="CH18">
        <v>21299</v>
      </c>
      <c r="CI18">
        <v>888</v>
      </c>
      <c r="CJ18">
        <v>467</v>
      </c>
      <c r="CK18">
        <v>44</v>
      </c>
      <c r="CL18">
        <v>6</v>
      </c>
      <c r="CM18">
        <v>71</v>
      </c>
      <c r="CN18">
        <v>26</v>
      </c>
      <c r="CO18">
        <v>158</v>
      </c>
      <c r="CP18">
        <v>102</v>
      </c>
      <c r="CQ18">
        <v>548</v>
      </c>
      <c r="CR18">
        <v>295</v>
      </c>
      <c r="CS18">
        <v>26</v>
      </c>
      <c r="CT18">
        <v>18</v>
      </c>
      <c r="CU18">
        <v>171</v>
      </c>
      <c r="CV18">
        <v>88</v>
      </c>
      <c r="CW18">
        <v>713</v>
      </c>
      <c r="CX18">
        <v>378</v>
      </c>
      <c r="CY18">
        <v>1996</v>
      </c>
      <c r="CZ18">
        <v>1324</v>
      </c>
      <c r="DA18">
        <v>110</v>
      </c>
      <c r="DB18">
        <v>49</v>
      </c>
      <c r="DC18">
        <v>190</v>
      </c>
      <c r="DD18">
        <v>84</v>
      </c>
      <c r="DE18">
        <v>231</v>
      </c>
      <c r="DF18">
        <v>186</v>
      </c>
      <c r="DG18">
        <v>1314</v>
      </c>
      <c r="DH18">
        <v>913</v>
      </c>
      <c r="DI18">
        <v>56</v>
      </c>
      <c r="DJ18">
        <v>31</v>
      </c>
      <c r="DK18">
        <v>500</v>
      </c>
      <c r="DL18">
        <v>331</v>
      </c>
      <c r="DM18">
        <v>1489</v>
      </c>
      <c r="DN18">
        <v>990</v>
      </c>
      <c r="DO18">
        <v>2884</v>
      </c>
      <c r="DP18">
        <v>1791</v>
      </c>
      <c r="DQ18">
        <v>154</v>
      </c>
      <c r="DR18">
        <v>55</v>
      </c>
      <c r="DS18">
        <v>261</v>
      </c>
      <c r="DT18">
        <v>110</v>
      </c>
      <c r="DU18">
        <v>389</v>
      </c>
      <c r="DV18">
        <v>288</v>
      </c>
      <c r="DW18">
        <v>1862</v>
      </c>
      <c r="DX18">
        <v>1208</v>
      </c>
      <c r="DY18">
        <v>82</v>
      </c>
      <c r="DZ18">
        <v>49</v>
      </c>
      <c r="EA18">
        <v>671</v>
      </c>
      <c r="EB18">
        <v>419</v>
      </c>
      <c r="EC18">
        <v>2202</v>
      </c>
      <c r="ED18">
        <v>1368</v>
      </c>
      <c r="EE18">
        <v>0.69209431300000002</v>
      </c>
      <c r="EF18">
        <v>0.71428571399999996</v>
      </c>
      <c r="EG18">
        <v>0.72796934899999999</v>
      </c>
      <c r="EH18">
        <v>0.70569280300000004</v>
      </c>
      <c r="EI18">
        <v>0.74515648300000004</v>
      </c>
      <c r="EJ18">
        <v>0.67620345100000001</v>
      </c>
      <c r="EK18">
        <v>0.52590090099999998</v>
      </c>
      <c r="EL18">
        <v>0.13636363600000001</v>
      </c>
      <c r="EM18">
        <v>0.36619718299999998</v>
      </c>
      <c r="EN18">
        <v>0.53832116799999996</v>
      </c>
      <c r="EO18">
        <v>0.51461988299999994</v>
      </c>
      <c r="EP18">
        <v>0.53015427800000003</v>
      </c>
      <c r="EQ18">
        <v>0.66332665300000004</v>
      </c>
      <c r="ER18">
        <v>0.44545454499999998</v>
      </c>
      <c r="ES18">
        <v>0.44210526300000003</v>
      </c>
      <c r="ET18">
        <v>0.69482496199999999</v>
      </c>
      <c r="EU18">
        <v>0.66200000000000003</v>
      </c>
      <c r="EV18">
        <v>0.66487575600000004</v>
      </c>
      <c r="EW18">
        <v>0.621012483</v>
      </c>
      <c r="EX18">
        <v>0.35714285699999998</v>
      </c>
      <c r="EY18">
        <v>0.421455939</v>
      </c>
      <c r="EZ18">
        <v>0.64876476900000002</v>
      </c>
      <c r="FA18">
        <v>0.62444113300000004</v>
      </c>
      <c r="FB18">
        <v>0.62125340600000001</v>
      </c>
      <c r="FC18">
        <v>0.25331278899999998</v>
      </c>
      <c r="FD18">
        <v>0.68025781799999996</v>
      </c>
      <c r="FE18">
        <v>0.97069835100000001</v>
      </c>
      <c r="FF18">
        <v>0.64110325599999995</v>
      </c>
      <c r="FG18">
        <v>0.636282931</v>
      </c>
      <c r="FH18">
        <v>0.99567474700000003</v>
      </c>
      <c r="FI18">
        <v>0.55049668900000004</v>
      </c>
      <c r="FJ18">
        <v>0.64962827599999995</v>
      </c>
      <c r="FK18">
        <v>1.005131121</v>
      </c>
      <c r="FL18">
        <v>0.51620754400000002</v>
      </c>
      <c r="FM18">
        <v>-0.29504181800000001</v>
      </c>
      <c r="FN18">
        <v>-4.5991431999999999E-2</v>
      </c>
      <c r="FO18">
        <v>-0.85456301800000001</v>
      </c>
      <c r="FP18">
        <v>0.62823414300000002</v>
      </c>
      <c r="FQ18">
        <v>0.104834047</v>
      </c>
      <c r="FR18">
        <v>0.37885465000000002</v>
      </c>
      <c r="GV18">
        <v>0.85467980300000002</v>
      </c>
      <c r="GW18">
        <v>0.81859022800000003</v>
      </c>
      <c r="GX18">
        <v>1.3033815950000001</v>
      </c>
      <c r="GY18">
        <v>0.83409298799999998</v>
      </c>
      <c r="GZ18">
        <v>1.058354437</v>
      </c>
      <c r="HA18">
        <v>5.8345111999999998E-2</v>
      </c>
      <c r="HB18">
        <v>7.1275115E-2</v>
      </c>
      <c r="HC18">
        <v>7.8975050000000008E-3</v>
      </c>
      <c r="HD18">
        <v>0.13535846800000001</v>
      </c>
      <c r="HE18">
        <v>9.6476900000000004E-3</v>
      </c>
      <c r="HF18">
        <v>0.52591170799999998</v>
      </c>
    </row>
    <row r="19" spans="1:214" x14ac:dyDescent="0.2">
      <c r="A19" t="s">
        <v>250</v>
      </c>
      <c r="B19" t="s">
        <v>251</v>
      </c>
      <c r="C19">
        <v>161625</v>
      </c>
      <c r="D19">
        <v>0.39560439600000002</v>
      </c>
      <c r="E19">
        <v>0.56059396800000005</v>
      </c>
      <c r="F19">
        <v>2.9339520000000001E-2</v>
      </c>
      <c r="G19">
        <v>1.46017E-3</v>
      </c>
      <c r="H19">
        <v>1.417056973</v>
      </c>
      <c r="I19">
        <v>5.2336489999999999E-2</v>
      </c>
      <c r="J19">
        <v>4.9768029999999998E-2</v>
      </c>
      <c r="K19">
        <v>2.6046839999999999E-3</v>
      </c>
      <c r="L19">
        <v>0.182975149</v>
      </c>
      <c r="M19">
        <v>0.99545134000000002</v>
      </c>
      <c r="N19">
        <v>0.18214285699999999</v>
      </c>
      <c r="O19">
        <v>1.160194811</v>
      </c>
      <c r="P19">
        <v>0.66584409200000005</v>
      </c>
      <c r="Q19">
        <v>0.63137714300000003</v>
      </c>
      <c r="R19">
        <v>0.42039874100000002</v>
      </c>
      <c r="S19">
        <v>1.1061716829999999</v>
      </c>
      <c r="T19">
        <v>0.83569423600000003</v>
      </c>
      <c r="U19">
        <v>0.96041003899999999</v>
      </c>
      <c r="V19">
        <v>0.802609134</v>
      </c>
      <c r="W19">
        <v>-1.10320796</v>
      </c>
      <c r="X19">
        <v>-1.632722845</v>
      </c>
      <c r="Y19">
        <v>-0.62668022800000001</v>
      </c>
      <c r="Z19">
        <v>-1.1883734100000001</v>
      </c>
      <c r="AA19">
        <v>0.16973349400000001</v>
      </c>
      <c r="AB19">
        <v>-0.39537267300000001</v>
      </c>
      <c r="AC19">
        <v>-1.050986685</v>
      </c>
      <c r="AD19">
        <v>-1.1379296169999999</v>
      </c>
      <c r="AE19">
        <v>-1.504898904</v>
      </c>
      <c r="AF19">
        <v>-6.5215563000000004E-2</v>
      </c>
      <c r="AG19">
        <v>-2.1830917840000001</v>
      </c>
      <c r="AH19">
        <v>1.484014307</v>
      </c>
      <c r="AI19">
        <v>-0.79070330200000005</v>
      </c>
      <c r="AJ19">
        <v>0.11521366</v>
      </c>
      <c r="AK19">
        <v>-0.23307475699999999</v>
      </c>
      <c r="AL19">
        <v>1.48627373</v>
      </c>
      <c r="AM19">
        <v>-0.24020941000000001</v>
      </c>
      <c r="AN19">
        <v>0.10002485799999999</v>
      </c>
      <c r="AO19">
        <v>0.17650576400000001</v>
      </c>
      <c r="AP19">
        <v>364</v>
      </c>
      <c r="AQ19">
        <v>144</v>
      </c>
      <c r="AR19">
        <v>0.39560439600000002</v>
      </c>
      <c r="AS19">
        <v>161625</v>
      </c>
      <c r="AT19">
        <v>90606</v>
      </c>
      <c r="AU19">
        <v>0.56059396800000005</v>
      </c>
      <c r="AV19">
        <v>0.56097560999999996</v>
      </c>
      <c r="AW19">
        <v>0.36303630399999998</v>
      </c>
      <c r="AX19">
        <v>0.55000000000000004</v>
      </c>
      <c r="AY19">
        <v>0.55000000000000004</v>
      </c>
      <c r="AZ19">
        <v>0.37</v>
      </c>
      <c r="BA19">
        <v>0.36</v>
      </c>
      <c r="BB19">
        <v>0.33</v>
      </c>
      <c r="BC19">
        <v>23</v>
      </c>
      <c r="BD19">
        <v>110</v>
      </c>
      <c r="BE19">
        <v>11</v>
      </c>
      <c r="BF19">
        <v>33</v>
      </c>
      <c r="BG19">
        <v>68</v>
      </c>
      <c r="BH19">
        <v>34</v>
      </c>
      <c r="BI19">
        <v>9</v>
      </c>
      <c r="BJ19">
        <v>0</v>
      </c>
      <c r="BK19">
        <v>41</v>
      </c>
      <c r="BL19">
        <v>303</v>
      </c>
      <c r="BM19">
        <v>20</v>
      </c>
      <c r="BN19">
        <v>60</v>
      </c>
      <c r="BO19">
        <v>183.78378380000001</v>
      </c>
      <c r="BP19">
        <v>94.444444439999998</v>
      </c>
      <c r="BQ19">
        <v>27.272727270000001</v>
      </c>
      <c r="BR19">
        <v>0</v>
      </c>
      <c r="BS19">
        <v>0.38662790699999999</v>
      </c>
      <c r="BT19">
        <v>0.55000000000000004</v>
      </c>
      <c r="BU19">
        <v>0.41430155200000002</v>
      </c>
      <c r="BV19">
        <v>0.35327800799999998</v>
      </c>
      <c r="BW19">
        <v>629.20833330000005</v>
      </c>
      <c r="BX19">
        <v>322.81363640000001</v>
      </c>
      <c r="BY19">
        <v>1.4225563910000001</v>
      </c>
      <c r="BZ19">
        <v>0.352035184</v>
      </c>
      <c r="CA19">
        <v>0.85270742200000005</v>
      </c>
      <c r="CB19">
        <v>0.48201937700000003</v>
      </c>
      <c r="CC19">
        <v>0.51304729999999998</v>
      </c>
      <c r="CD19">
        <v>-0.129408568</v>
      </c>
      <c r="CE19" t="s">
        <v>250</v>
      </c>
      <c r="CF19" t="s">
        <v>251</v>
      </c>
      <c r="CG19">
        <v>161625</v>
      </c>
      <c r="CH19">
        <v>4742</v>
      </c>
      <c r="CI19">
        <v>104</v>
      </c>
      <c r="CJ19">
        <v>73</v>
      </c>
      <c r="CK19">
        <v>3</v>
      </c>
      <c r="CL19">
        <v>0</v>
      </c>
      <c r="CM19">
        <v>13</v>
      </c>
      <c r="CN19">
        <v>3</v>
      </c>
      <c r="CO19">
        <v>24</v>
      </c>
      <c r="CP19">
        <v>19</v>
      </c>
      <c r="CQ19">
        <v>54</v>
      </c>
      <c r="CR19">
        <v>43</v>
      </c>
      <c r="CS19">
        <v>2</v>
      </c>
      <c r="CT19">
        <v>0</v>
      </c>
      <c r="CU19">
        <v>10</v>
      </c>
      <c r="CV19">
        <v>8</v>
      </c>
      <c r="CW19">
        <v>93</v>
      </c>
      <c r="CX19">
        <v>64</v>
      </c>
      <c r="CY19">
        <v>132</v>
      </c>
      <c r="CZ19">
        <v>86</v>
      </c>
      <c r="DA19">
        <v>3</v>
      </c>
      <c r="DB19">
        <v>0</v>
      </c>
      <c r="DC19">
        <v>18</v>
      </c>
      <c r="DD19">
        <v>5</v>
      </c>
      <c r="DE19">
        <v>29</v>
      </c>
      <c r="DF19">
        <v>23</v>
      </c>
      <c r="DG19">
        <v>63</v>
      </c>
      <c r="DH19">
        <v>49</v>
      </c>
      <c r="DI19">
        <v>9</v>
      </c>
      <c r="DJ19">
        <v>3</v>
      </c>
      <c r="DK19">
        <v>25</v>
      </c>
      <c r="DL19">
        <v>17</v>
      </c>
      <c r="DM19">
        <v>107</v>
      </c>
      <c r="DN19">
        <v>69</v>
      </c>
      <c r="DO19">
        <v>236</v>
      </c>
      <c r="DP19">
        <v>159</v>
      </c>
      <c r="DQ19">
        <v>6</v>
      </c>
      <c r="DR19">
        <v>0</v>
      </c>
      <c r="DS19">
        <v>31</v>
      </c>
      <c r="DT19">
        <v>8</v>
      </c>
      <c r="DU19">
        <v>53</v>
      </c>
      <c r="DV19">
        <v>42</v>
      </c>
      <c r="DW19">
        <v>117</v>
      </c>
      <c r="DX19">
        <v>92</v>
      </c>
      <c r="DY19">
        <v>11</v>
      </c>
      <c r="DZ19">
        <v>3</v>
      </c>
      <c r="EA19">
        <v>35</v>
      </c>
      <c r="EB19">
        <v>25</v>
      </c>
      <c r="EC19">
        <v>200</v>
      </c>
      <c r="ED19">
        <v>133</v>
      </c>
      <c r="EE19">
        <v>0.55932203400000002</v>
      </c>
      <c r="EF19">
        <v>0.5</v>
      </c>
      <c r="EG19">
        <v>0.58064516099999997</v>
      </c>
      <c r="EH19">
        <v>0.53846153799999996</v>
      </c>
      <c r="EI19">
        <v>0.71428571399999996</v>
      </c>
      <c r="EJ19">
        <v>0.53500000000000003</v>
      </c>
      <c r="EK19">
        <v>0.70192307700000001</v>
      </c>
      <c r="EL19">
        <v>0</v>
      </c>
      <c r="EM19">
        <v>0.23076923099999999</v>
      </c>
      <c r="EN19">
        <v>0.79629629599999996</v>
      </c>
      <c r="EO19">
        <v>0.8</v>
      </c>
      <c r="EP19">
        <v>0.68817204300000001</v>
      </c>
      <c r="EQ19">
        <v>0.65151515199999999</v>
      </c>
      <c r="ER19">
        <v>0</v>
      </c>
      <c r="ES19">
        <v>0.27777777799999998</v>
      </c>
      <c r="ET19">
        <v>0.77777777800000003</v>
      </c>
      <c r="EU19">
        <v>0.68</v>
      </c>
      <c r="EV19">
        <v>0.64485981299999995</v>
      </c>
      <c r="EW19">
        <v>0.67372881399999995</v>
      </c>
      <c r="EX19">
        <v>0</v>
      </c>
      <c r="EY19">
        <v>0.25806451600000002</v>
      </c>
      <c r="EZ19">
        <v>0.786324786</v>
      </c>
      <c r="FA19">
        <v>0.71428571399999996</v>
      </c>
      <c r="FB19">
        <v>0.66500000000000004</v>
      </c>
      <c r="FC19">
        <v>0</v>
      </c>
      <c r="FD19">
        <v>0.28980321999999997</v>
      </c>
      <c r="FE19">
        <v>1.1625000000000001</v>
      </c>
      <c r="FF19">
        <v>0</v>
      </c>
      <c r="FG19">
        <v>0.35714285699999998</v>
      </c>
      <c r="FH19">
        <v>1.054492754</v>
      </c>
      <c r="FI19">
        <v>0</v>
      </c>
      <c r="FJ19">
        <v>0.32819074300000001</v>
      </c>
      <c r="FK19">
        <v>1.0741138560000001</v>
      </c>
      <c r="FL19">
        <v>-0.650137619</v>
      </c>
      <c r="FM19">
        <v>0.28144882300000001</v>
      </c>
      <c r="FN19">
        <v>-0.16175732200000001</v>
      </c>
      <c r="FO19">
        <v>0.76407624100000004</v>
      </c>
      <c r="FP19">
        <v>-1.4537825209999999</v>
      </c>
      <c r="FQ19">
        <v>-1.15424656</v>
      </c>
      <c r="FR19">
        <v>0.78939836600000002</v>
      </c>
      <c r="GV19">
        <v>0.39560439600000002</v>
      </c>
      <c r="GW19">
        <v>0.56059396800000005</v>
      </c>
      <c r="GX19">
        <v>0.51304729999999998</v>
      </c>
      <c r="GY19">
        <v>0.85270742200000005</v>
      </c>
      <c r="GZ19">
        <v>1.4225563910000001</v>
      </c>
      <c r="HA19">
        <v>2.9339520000000001E-2</v>
      </c>
      <c r="HB19">
        <v>5.2336489999999999E-2</v>
      </c>
      <c r="HC19">
        <v>1.46017E-3</v>
      </c>
      <c r="HD19">
        <v>4.9768029999999998E-2</v>
      </c>
      <c r="HE19">
        <v>2.6046839999999999E-3</v>
      </c>
      <c r="HF19">
        <v>0.55932203400000002</v>
      </c>
    </row>
    <row r="20" spans="1:214" x14ac:dyDescent="0.2">
      <c r="A20" t="s">
        <v>252</v>
      </c>
      <c r="B20" t="s">
        <v>253</v>
      </c>
      <c r="C20">
        <v>214321</v>
      </c>
      <c r="D20">
        <v>0.63190184000000005</v>
      </c>
      <c r="E20">
        <v>0.81342472300000002</v>
      </c>
      <c r="F20">
        <v>9.9686917999999999E-2</v>
      </c>
      <c r="G20">
        <v>6.8215430000000002E-3</v>
      </c>
      <c r="H20">
        <v>1.287264368</v>
      </c>
      <c r="I20">
        <v>0.122552113</v>
      </c>
      <c r="J20">
        <v>6.8429674999999995E-2</v>
      </c>
      <c r="K20">
        <v>8.3862009999999994E-3</v>
      </c>
      <c r="L20">
        <v>0.41888177100000001</v>
      </c>
      <c r="M20">
        <v>1.1487284740000001</v>
      </c>
      <c r="N20">
        <v>0.481181417</v>
      </c>
      <c r="O20">
        <v>1.0056821</v>
      </c>
      <c r="P20">
        <v>1.034156684</v>
      </c>
      <c r="Q20">
        <v>0.24565556699999999</v>
      </c>
      <c r="R20">
        <v>0.25404634700000001</v>
      </c>
      <c r="S20">
        <v>1.006921722</v>
      </c>
      <c r="T20">
        <v>0.99250022599999999</v>
      </c>
      <c r="U20">
        <v>0.72480121399999997</v>
      </c>
      <c r="V20">
        <v>0.71936536900000003</v>
      </c>
      <c r="W20">
        <v>0.18390208699999999</v>
      </c>
      <c r="X20">
        <v>0.49101856999999999</v>
      </c>
      <c r="Y20">
        <v>1.0231866650000001</v>
      </c>
      <c r="Z20">
        <v>-0.25622984599999998</v>
      </c>
      <c r="AA20">
        <v>-0.167150405</v>
      </c>
      <c r="AB20">
        <v>1.2193959809999999</v>
      </c>
      <c r="AC20">
        <v>-0.90129811400000004</v>
      </c>
      <c r="AD20">
        <v>-0.33490135900000001</v>
      </c>
      <c r="AE20">
        <v>-0.133405365</v>
      </c>
      <c r="AF20">
        <v>0.55230063600000001</v>
      </c>
      <c r="AG20">
        <v>0.67695512800000002</v>
      </c>
      <c r="AH20">
        <v>0.28537250600000003</v>
      </c>
      <c r="AI20">
        <v>0.61703175799999999</v>
      </c>
      <c r="AJ20">
        <v>-1.0152614639999999</v>
      </c>
      <c r="AK20">
        <v>-0.50282985700000005</v>
      </c>
      <c r="AL20">
        <v>0.33883202000000001</v>
      </c>
      <c r="AM20">
        <v>0.62548395499999998</v>
      </c>
      <c r="AN20">
        <v>-0.18346832499999999</v>
      </c>
      <c r="AO20">
        <v>4.6048979999999996E-3</v>
      </c>
      <c r="AP20">
        <v>489</v>
      </c>
      <c r="AQ20">
        <v>309</v>
      </c>
      <c r="AR20">
        <v>0.63190184000000005</v>
      </c>
      <c r="AS20">
        <v>214321</v>
      </c>
      <c r="AT20">
        <v>174334</v>
      </c>
      <c r="AU20">
        <v>0.81342472300000002</v>
      </c>
      <c r="AV20">
        <v>0.61250000000000004</v>
      </c>
      <c r="AW20">
        <v>0.625</v>
      </c>
      <c r="AX20">
        <v>0.70967741900000003</v>
      </c>
      <c r="AY20">
        <v>0.47</v>
      </c>
      <c r="AZ20">
        <v>0.71</v>
      </c>
      <c r="BA20">
        <v>0.73</v>
      </c>
      <c r="BB20">
        <v>0.46</v>
      </c>
      <c r="BC20">
        <v>49</v>
      </c>
      <c r="BD20">
        <v>210</v>
      </c>
      <c r="BE20">
        <v>44</v>
      </c>
      <c r="BF20">
        <v>17</v>
      </c>
      <c r="BG20">
        <v>84</v>
      </c>
      <c r="BH20">
        <v>150</v>
      </c>
      <c r="BI20">
        <v>26</v>
      </c>
      <c r="BJ20">
        <v>32</v>
      </c>
      <c r="BK20">
        <v>80</v>
      </c>
      <c r="BL20">
        <v>336</v>
      </c>
      <c r="BM20">
        <v>62</v>
      </c>
      <c r="BN20">
        <v>36.170212769999999</v>
      </c>
      <c r="BO20">
        <v>118.30985920000001</v>
      </c>
      <c r="BP20">
        <v>205.4794521</v>
      </c>
      <c r="BQ20">
        <v>56.52173913</v>
      </c>
      <c r="BR20">
        <v>32</v>
      </c>
      <c r="BS20">
        <v>0.62259615400000001</v>
      </c>
      <c r="BT20">
        <v>0.70967741900000003</v>
      </c>
      <c r="BU20">
        <v>0.65380601400000005</v>
      </c>
      <c r="BV20">
        <v>0.67175267100000002</v>
      </c>
      <c r="BW20">
        <v>564.18770229999996</v>
      </c>
      <c r="BX20">
        <v>222.15</v>
      </c>
      <c r="BY20">
        <v>1.1398679789999999</v>
      </c>
      <c r="BZ20">
        <v>-0.36983979500000003</v>
      </c>
      <c r="CA20">
        <v>1.027449514</v>
      </c>
      <c r="CB20">
        <v>1.680228364</v>
      </c>
      <c r="CC20">
        <v>0.39375193600000002</v>
      </c>
      <c r="CD20">
        <v>-0.40520705400000001</v>
      </c>
      <c r="CE20" t="s">
        <v>252</v>
      </c>
      <c r="CF20" t="s">
        <v>253</v>
      </c>
      <c r="CG20">
        <v>214321</v>
      </c>
      <c r="CH20">
        <v>21365</v>
      </c>
      <c r="CI20">
        <v>430</v>
      </c>
      <c r="CJ20">
        <v>224</v>
      </c>
      <c r="CK20">
        <v>8</v>
      </c>
      <c r="CL20">
        <v>3</v>
      </c>
      <c r="CM20">
        <v>22</v>
      </c>
      <c r="CN20">
        <v>8</v>
      </c>
      <c r="CO20">
        <v>73</v>
      </c>
      <c r="CP20">
        <v>47</v>
      </c>
      <c r="CQ20">
        <v>289</v>
      </c>
      <c r="CR20">
        <v>145</v>
      </c>
      <c r="CS20">
        <v>17</v>
      </c>
      <c r="CT20">
        <v>8</v>
      </c>
      <c r="CU20">
        <v>101</v>
      </c>
      <c r="CV20">
        <v>60</v>
      </c>
      <c r="CW20">
        <v>326</v>
      </c>
      <c r="CX20">
        <v>161</v>
      </c>
      <c r="CY20">
        <v>1032</v>
      </c>
      <c r="CZ20">
        <v>602</v>
      </c>
      <c r="DA20">
        <v>30</v>
      </c>
      <c r="DB20">
        <v>10</v>
      </c>
      <c r="DC20">
        <v>49</v>
      </c>
      <c r="DD20">
        <v>16</v>
      </c>
      <c r="DE20">
        <v>133</v>
      </c>
      <c r="DF20">
        <v>105</v>
      </c>
      <c r="DG20">
        <v>740</v>
      </c>
      <c r="DH20">
        <v>425</v>
      </c>
      <c r="DI20">
        <v>30</v>
      </c>
      <c r="DJ20">
        <v>18</v>
      </c>
      <c r="DK20">
        <v>359</v>
      </c>
      <c r="DL20">
        <v>210</v>
      </c>
      <c r="DM20">
        <v>669</v>
      </c>
      <c r="DN20">
        <v>390</v>
      </c>
      <c r="DO20">
        <v>1462</v>
      </c>
      <c r="DP20">
        <v>826</v>
      </c>
      <c r="DQ20">
        <v>38</v>
      </c>
      <c r="DR20">
        <v>13</v>
      </c>
      <c r="DS20">
        <v>71</v>
      </c>
      <c r="DT20">
        <v>24</v>
      </c>
      <c r="DU20">
        <v>206</v>
      </c>
      <c r="DV20">
        <v>152</v>
      </c>
      <c r="DW20">
        <v>1029</v>
      </c>
      <c r="DX20">
        <v>570</v>
      </c>
      <c r="DY20">
        <v>47</v>
      </c>
      <c r="DZ20">
        <v>26</v>
      </c>
      <c r="EA20">
        <v>460</v>
      </c>
      <c r="EB20">
        <v>270</v>
      </c>
      <c r="EC20">
        <v>995</v>
      </c>
      <c r="ED20">
        <v>551</v>
      </c>
      <c r="EE20">
        <v>0.70588235300000002</v>
      </c>
      <c r="EF20">
        <v>0.78947368399999995</v>
      </c>
      <c r="EG20">
        <v>0.69014084499999995</v>
      </c>
      <c r="EH20">
        <v>0.719144801</v>
      </c>
      <c r="EI20">
        <v>0.78043478300000002</v>
      </c>
      <c r="EJ20">
        <v>0.67236180899999998</v>
      </c>
      <c r="EK20">
        <v>0.52093023299999996</v>
      </c>
      <c r="EL20">
        <v>0.375</v>
      </c>
      <c r="EM20">
        <v>0.36363636399999999</v>
      </c>
      <c r="EN20">
        <v>0.50173010399999995</v>
      </c>
      <c r="EO20">
        <v>0.59405940599999996</v>
      </c>
      <c r="EP20">
        <v>0.49386503100000001</v>
      </c>
      <c r="EQ20">
        <v>0.58333333300000001</v>
      </c>
      <c r="ER20">
        <v>0.33333333300000001</v>
      </c>
      <c r="ES20">
        <v>0.326530612</v>
      </c>
      <c r="ET20">
        <v>0.574324324</v>
      </c>
      <c r="EU20">
        <v>0.58495821699999995</v>
      </c>
      <c r="EV20">
        <v>0.58295964099999997</v>
      </c>
      <c r="EW20">
        <v>0.56497947999999998</v>
      </c>
      <c r="EX20">
        <v>0.34210526299999999</v>
      </c>
      <c r="EY20">
        <v>0.33802816899999999</v>
      </c>
      <c r="EZ20">
        <v>0.55393585999999995</v>
      </c>
      <c r="FA20">
        <v>0.58695652200000004</v>
      </c>
      <c r="FB20">
        <v>0.55376884400000004</v>
      </c>
      <c r="FC20">
        <v>0.74741379299999999</v>
      </c>
      <c r="FD20">
        <v>0.72476488999999999</v>
      </c>
      <c r="FE20">
        <v>1.202878052</v>
      </c>
      <c r="FF20">
        <v>0.58039215700000002</v>
      </c>
      <c r="FG20">
        <v>0.56854741900000005</v>
      </c>
      <c r="FH20">
        <v>1.003428327</v>
      </c>
      <c r="FI20">
        <v>0.61759002799999996</v>
      </c>
      <c r="FJ20">
        <v>0.61022980000000004</v>
      </c>
      <c r="FK20">
        <v>1.059930561</v>
      </c>
      <c r="FL20">
        <v>0.63732931199999998</v>
      </c>
      <c r="FM20">
        <v>-0.907802628</v>
      </c>
      <c r="FN20">
        <v>-0.83001517700000005</v>
      </c>
      <c r="FO20">
        <v>-0.90027157000000002</v>
      </c>
      <c r="FP20">
        <v>0.88198580500000001</v>
      </c>
      <c r="FQ20">
        <v>-4.9490986000000001E-2</v>
      </c>
      <c r="FR20">
        <v>0.70498793100000001</v>
      </c>
      <c r="GV20">
        <v>0.63190184000000005</v>
      </c>
      <c r="GW20">
        <v>0.81342472300000002</v>
      </c>
      <c r="GX20">
        <v>0.39375193600000002</v>
      </c>
      <c r="GY20">
        <v>1.027449514</v>
      </c>
      <c r="GZ20">
        <v>1.1398679789999999</v>
      </c>
      <c r="HA20">
        <v>9.9686917999999999E-2</v>
      </c>
      <c r="HB20">
        <v>0.122552113</v>
      </c>
      <c r="HC20">
        <v>6.8215430000000002E-3</v>
      </c>
      <c r="HD20">
        <v>6.8429674999999995E-2</v>
      </c>
      <c r="HE20">
        <v>8.3862009999999994E-3</v>
      </c>
      <c r="HF20">
        <v>0.70588235300000002</v>
      </c>
    </row>
    <row r="21" spans="1:214" x14ac:dyDescent="0.2">
      <c r="A21" t="s">
        <v>254</v>
      </c>
      <c r="B21" t="s">
        <v>255</v>
      </c>
      <c r="C21">
        <v>250942</v>
      </c>
      <c r="D21">
        <v>0.32397959199999998</v>
      </c>
      <c r="E21">
        <v>0.43923297</v>
      </c>
      <c r="F21">
        <v>1.8243259000000001E-2</v>
      </c>
      <c r="G21">
        <v>4.7461170000000002E-3</v>
      </c>
      <c r="H21">
        <v>1.3557427099999999</v>
      </c>
      <c r="I21">
        <v>4.1534358E-2</v>
      </c>
      <c r="J21">
        <v>0.26015727399999999</v>
      </c>
      <c r="K21">
        <v>1.0805465E-2</v>
      </c>
      <c r="L21">
        <v>0.67624931099999996</v>
      </c>
      <c r="M21">
        <v>0.83585668800000001</v>
      </c>
      <c r="N21">
        <v>0.56524750899999998</v>
      </c>
      <c r="O21">
        <v>1.093064861</v>
      </c>
      <c r="P21">
        <v>1.3681620489999999</v>
      </c>
      <c r="Q21">
        <v>0.24866976499999999</v>
      </c>
      <c r="R21">
        <v>0.34022053600000002</v>
      </c>
      <c r="S21">
        <v>1.0316728340000001</v>
      </c>
      <c r="T21">
        <v>0.96989969899999995</v>
      </c>
      <c r="U21">
        <v>1.1133932639999999</v>
      </c>
      <c r="V21">
        <v>1.079879791</v>
      </c>
      <c r="W21">
        <v>-1.4933476219999999</v>
      </c>
      <c r="X21">
        <v>-2.6521375030000001</v>
      </c>
      <c r="Y21">
        <v>-0.88692231799999999</v>
      </c>
      <c r="Z21">
        <v>-0.61706943000000003</v>
      </c>
      <c r="AA21">
        <v>1.0588925000000001E-2</v>
      </c>
      <c r="AB21">
        <v>-0.643792374</v>
      </c>
      <c r="AC21">
        <v>0.63658514600000005</v>
      </c>
      <c r="AD21">
        <v>1.1241859999999999E-3</v>
      </c>
      <c r="AE21">
        <v>1.3628558040000001</v>
      </c>
      <c r="AF21">
        <v>-0.70818350299999999</v>
      </c>
      <c r="AG21">
        <v>1.480975071</v>
      </c>
      <c r="AH21">
        <v>0.96324962000000003</v>
      </c>
      <c r="AI21">
        <v>1.8936404630000001</v>
      </c>
      <c r="AJ21">
        <v>-1.0064274339999999</v>
      </c>
      <c r="AK21">
        <v>-0.36309079799999999</v>
      </c>
      <c r="AL21">
        <v>0.62498284500000001</v>
      </c>
      <c r="AM21">
        <v>0.50071113</v>
      </c>
      <c r="AN21">
        <v>0.284099887</v>
      </c>
      <c r="AO21">
        <v>0.74907796900000001</v>
      </c>
      <c r="AP21">
        <v>392</v>
      </c>
      <c r="AQ21">
        <v>127</v>
      </c>
      <c r="AR21">
        <v>0.32397959199999998</v>
      </c>
      <c r="AS21">
        <v>250942</v>
      </c>
      <c r="AT21">
        <v>110222</v>
      </c>
      <c r="AU21">
        <v>0.43923297</v>
      </c>
      <c r="AV21">
        <v>0.41</v>
      </c>
      <c r="AW21">
        <v>0.26956521700000002</v>
      </c>
      <c r="AX21">
        <v>0.42105263199999998</v>
      </c>
      <c r="AY21">
        <v>0.44</v>
      </c>
      <c r="AZ21">
        <v>0.4</v>
      </c>
      <c r="BA21">
        <v>0.32</v>
      </c>
      <c r="BB21">
        <v>0.16</v>
      </c>
      <c r="BC21">
        <v>41</v>
      </c>
      <c r="BD21">
        <v>62</v>
      </c>
      <c r="BE21">
        <v>24</v>
      </c>
      <c r="BF21">
        <v>8</v>
      </c>
      <c r="BG21">
        <v>52</v>
      </c>
      <c r="BH21">
        <v>54</v>
      </c>
      <c r="BI21">
        <v>10</v>
      </c>
      <c r="BJ21">
        <v>3</v>
      </c>
      <c r="BK21">
        <v>100</v>
      </c>
      <c r="BL21">
        <v>230</v>
      </c>
      <c r="BM21">
        <v>57</v>
      </c>
      <c r="BN21">
        <v>18.18181818</v>
      </c>
      <c r="BO21">
        <v>130</v>
      </c>
      <c r="BP21">
        <v>168.75</v>
      </c>
      <c r="BQ21">
        <v>62.5</v>
      </c>
      <c r="BR21">
        <v>3</v>
      </c>
      <c r="BS21">
        <v>0.31212121199999998</v>
      </c>
      <c r="BT21">
        <v>0.42105263199999998</v>
      </c>
      <c r="BU21">
        <v>0.40490797499999998</v>
      </c>
      <c r="BV21">
        <v>0.27675675700000002</v>
      </c>
      <c r="BW21">
        <v>867.88976379999997</v>
      </c>
      <c r="BX21">
        <v>531.01886790000003</v>
      </c>
      <c r="BY21">
        <v>1.349003577</v>
      </c>
      <c r="BZ21">
        <v>0.16421023700000001</v>
      </c>
      <c r="CA21">
        <v>0.68350532399999997</v>
      </c>
      <c r="CB21">
        <v>-0.67820179000000003</v>
      </c>
      <c r="CC21">
        <v>0.61185059399999997</v>
      </c>
      <c r="CD21">
        <v>9.9014384999999996E-2</v>
      </c>
      <c r="CE21" t="s">
        <v>254</v>
      </c>
      <c r="CF21" t="s">
        <v>255</v>
      </c>
      <c r="CG21">
        <v>250942</v>
      </c>
      <c r="CH21">
        <v>4578</v>
      </c>
      <c r="CI21">
        <v>291</v>
      </c>
      <c r="CJ21">
        <v>103</v>
      </c>
      <c r="CK21">
        <v>50</v>
      </c>
      <c r="CL21">
        <v>4</v>
      </c>
      <c r="CM21">
        <v>23</v>
      </c>
      <c r="CN21">
        <v>4</v>
      </c>
      <c r="CO21">
        <v>38</v>
      </c>
      <c r="CP21">
        <v>28</v>
      </c>
      <c r="CQ21">
        <v>155</v>
      </c>
      <c r="CR21">
        <v>63</v>
      </c>
      <c r="CS21">
        <v>7</v>
      </c>
      <c r="CT21">
        <v>0</v>
      </c>
      <c r="CU21">
        <v>71</v>
      </c>
      <c r="CV21">
        <v>16</v>
      </c>
      <c r="CW21">
        <v>218</v>
      </c>
      <c r="CX21">
        <v>87</v>
      </c>
      <c r="CY21">
        <v>901</v>
      </c>
      <c r="CZ21">
        <v>365</v>
      </c>
      <c r="DA21">
        <v>153</v>
      </c>
      <c r="DB21">
        <v>31</v>
      </c>
      <c r="DC21">
        <v>83</v>
      </c>
      <c r="DD21">
        <v>26</v>
      </c>
      <c r="DE21">
        <v>67</v>
      </c>
      <c r="DF21">
        <v>39</v>
      </c>
      <c r="DG21">
        <v>497</v>
      </c>
      <c r="DH21">
        <v>229</v>
      </c>
      <c r="DI21">
        <v>37</v>
      </c>
      <c r="DJ21">
        <v>12</v>
      </c>
      <c r="DK21">
        <v>345</v>
      </c>
      <c r="DL21">
        <v>145</v>
      </c>
      <c r="DM21">
        <v>548</v>
      </c>
      <c r="DN21">
        <v>218</v>
      </c>
      <c r="DO21">
        <v>1192</v>
      </c>
      <c r="DP21">
        <v>468</v>
      </c>
      <c r="DQ21">
        <v>203</v>
      </c>
      <c r="DR21">
        <v>35</v>
      </c>
      <c r="DS21">
        <v>106</v>
      </c>
      <c r="DT21">
        <v>30</v>
      </c>
      <c r="DU21">
        <v>105</v>
      </c>
      <c r="DV21">
        <v>67</v>
      </c>
      <c r="DW21">
        <v>652</v>
      </c>
      <c r="DX21">
        <v>292</v>
      </c>
      <c r="DY21">
        <v>44</v>
      </c>
      <c r="DZ21">
        <v>12</v>
      </c>
      <c r="EA21">
        <v>416</v>
      </c>
      <c r="EB21">
        <v>161</v>
      </c>
      <c r="EC21">
        <v>766</v>
      </c>
      <c r="ED21">
        <v>305</v>
      </c>
      <c r="EE21">
        <v>0.75587248299999998</v>
      </c>
      <c r="EF21">
        <v>0.75369458099999997</v>
      </c>
      <c r="EG21">
        <v>0.78301886799999998</v>
      </c>
      <c r="EH21">
        <v>0.76226993899999995</v>
      </c>
      <c r="EI21">
        <v>0.82932692299999999</v>
      </c>
      <c r="EJ21">
        <v>0.7154047</v>
      </c>
      <c r="EK21">
        <v>0.35395188999999999</v>
      </c>
      <c r="EL21">
        <v>0.08</v>
      </c>
      <c r="EM21">
        <v>0.17391304299999999</v>
      </c>
      <c r="EN21">
        <v>0.40645161299999999</v>
      </c>
      <c r="EO21">
        <v>0.22535211299999999</v>
      </c>
      <c r="EP21">
        <v>0.399082569</v>
      </c>
      <c r="EQ21">
        <v>0.40510543799999998</v>
      </c>
      <c r="ER21">
        <v>0.20261437900000001</v>
      </c>
      <c r="ES21">
        <v>0.313253012</v>
      </c>
      <c r="ET21">
        <v>0.46076458799999997</v>
      </c>
      <c r="EU21">
        <v>0.42028985499999999</v>
      </c>
      <c r="EV21">
        <v>0.39781021900000002</v>
      </c>
      <c r="EW21">
        <v>0.39261744999999998</v>
      </c>
      <c r="EX21">
        <v>0.17241379300000001</v>
      </c>
      <c r="EY21">
        <v>0.28301886799999998</v>
      </c>
      <c r="EZ21">
        <v>0.44785276099999999</v>
      </c>
      <c r="FA21">
        <v>0.38701923100000002</v>
      </c>
      <c r="FB21">
        <v>0.39817232400000002</v>
      </c>
      <c r="FC21">
        <v>0.19682539700000001</v>
      </c>
      <c r="FD21">
        <v>0.42788129699999999</v>
      </c>
      <c r="FE21">
        <v>0.56467540900000002</v>
      </c>
      <c r="FF21">
        <v>0.439735137</v>
      </c>
      <c r="FG21">
        <v>0.67985479000000004</v>
      </c>
      <c r="FH21">
        <v>1.056508443</v>
      </c>
      <c r="FI21">
        <v>0.38497874399999998</v>
      </c>
      <c r="FJ21">
        <v>0.63194623900000002</v>
      </c>
      <c r="FK21">
        <v>0.97198928100000004</v>
      </c>
      <c r="FL21">
        <v>1.0764702749999999</v>
      </c>
      <c r="FM21">
        <v>-2.7927042489999998</v>
      </c>
      <c r="FN21">
        <v>-2.576847307</v>
      </c>
      <c r="FO21">
        <v>-2.435746854</v>
      </c>
      <c r="FP21">
        <v>2.2337920000000001E-3</v>
      </c>
      <c r="FQ21">
        <v>3.5572969000000003E-2</v>
      </c>
      <c r="FR21">
        <v>0.181614366</v>
      </c>
      <c r="GV21">
        <v>0.32397959199999998</v>
      </c>
      <c r="GW21">
        <v>0.43923297</v>
      </c>
      <c r="GX21">
        <v>0.61185059399999997</v>
      </c>
      <c r="GY21">
        <v>0.68350532399999997</v>
      </c>
      <c r="GZ21">
        <v>1.349003577</v>
      </c>
      <c r="HA21">
        <v>1.8243259000000001E-2</v>
      </c>
      <c r="HB21">
        <v>4.1534358E-2</v>
      </c>
      <c r="HC21">
        <v>4.7461170000000002E-3</v>
      </c>
      <c r="HD21">
        <v>0.26015727399999999</v>
      </c>
      <c r="HE21">
        <v>1.0805465E-2</v>
      </c>
      <c r="HF21">
        <v>0.75587248299999998</v>
      </c>
    </row>
    <row r="22" spans="1:214" x14ac:dyDescent="0.2">
      <c r="A22" t="s">
        <v>256</v>
      </c>
      <c r="B22" t="s">
        <v>257</v>
      </c>
      <c r="C22">
        <v>327732</v>
      </c>
      <c r="D22">
        <v>0.77634961400000002</v>
      </c>
      <c r="E22">
        <v>0.89520095700000002</v>
      </c>
      <c r="F22">
        <v>5.8416633000000003E-2</v>
      </c>
      <c r="G22">
        <v>1.6632491999999999E-2</v>
      </c>
      <c r="H22">
        <v>1.1530899750000001</v>
      </c>
      <c r="I22">
        <v>6.5255329000000001E-2</v>
      </c>
      <c r="J22">
        <v>0.28472185900000002</v>
      </c>
      <c r="K22">
        <v>1.8579618999999999E-2</v>
      </c>
      <c r="L22">
        <v>0.41405958700000001</v>
      </c>
      <c r="M22">
        <v>1.05905286</v>
      </c>
      <c r="N22">
        <v>0.43851098999999999</v>
      </c>
      <c r="O22">
        <v>0.91278187200000005</v>
      </c>
      <c r="P22">
        <v>0.90985481099999999</v>
      </c>
      <c r="Q22">
        <v>0.80411277699999995</v>
      </c>
      <c r="R22">
        <v>0.73162587800000001</v>
      </c>
      <c r="S22">
        <v>0.87867746400000002</v>
      </c>
      <c r="T22">
        <v>0.77341794799999997</v>
      </c>
      <c r="U22">
        <v>0.66748690300000002</v>
      </c>
      <c r="V22">
        <v>0.51624635100000005</v>
      </c>
      <c r="W22">
        <v>0.97070780999999995</v>
      </c>
      <c r="X22">
        <v>1.177926992</v>
      </c>
      <c r="Y22">
        <v>5.5269168E-2</v>
      </c>
      <c r="Z22">
        <v>1.4495295880000001</v>
      </c>
      <c r="AA22">
        <v>-0.51540748000000003</v>
      </c>
      <c r="AB22">
        <v>-9.8274449999999999E-2</v>
      </c>
      <c r="AC22">
        <v>0.83362232300000005</v>
      </c>
      <c r="AD22">
        <v>1.0809211679999999</v>
      </c>
      <c r="AE22">
        <v>-0.161440163</v>
      </c>
      <c r="AF22">
        <v>0.191019455</v>
      </c>
      <c r="AG22">
        <v>0.26884914799999998</v>
      </c>
      <c r="AH22">
        <v>-0.43530669700000002</v>
      </c>
      <c r="AI22">
        <v>0.14193503599999999</v>
      </c>
      <c r="AJ22">
        <v>0.62146829699999995</v>
      </c>
      <c r="AK22">
        <v>0.27160753799999998</v>
      </c>
      <c r="AL22">
        <v>-1.143816535</v>
      </c>
      <c r="AM22">
        <v>-0.58402388999999999</v>
      </c>
      <c r="AN22">
        <v>-0.25243100699999999</v>
      </c>
      <c r="AO22">
        <v>-0.41484195299999999</v>
      </c>
      <c r="AP22">
        <v>389</v>
      </c>
      <c r="AQ22">
        <v>302</v>
      </c>
      <c r="AR22">
        <v>0.77634961400000002</v>
      </c>
      <c r="AS22">
        <v>327732</v>
      </c>
      <c r="AT22">
        <v>293386</v>
      </c>
      <c r="AU22">
        <v>0.89520095700000002</v>
      </c>
      <c r="AV22">
        <v>0.71428571399999996</v>
      </c>
      <c r="AW22">
        <v>0.8125</v>
      </c>
      <c r="AX22">
        <v>0.79268292699999998</v>
      </c>
      <c r="AY22">
        <v>0.78</v>
      </c>
      <c r="AZ22">
        <v>0</v>
      </c>
      <c r="BA22">
        <v>0</v>
      </c>
      <c r="BB22">
        <v>0</v>
      </c>
      <c r="BC22">
        <v>55</v>
      </c>
      <c r="BD22">
        <v>52</v>
      </c>
      <c r="BE22">
        <v>195</v>
      </c>
      <c r="BF22">
        <v>302</v>
      </c>
      <c r="BG22">
        <v>0</v>
      </c>
      <c r="BH22">
        <v>0</v>
      </c>
      <c r="BI22">
        <v>0</v>
      </c>
      <c r="BJ22">
        <v>0</v>
      </c>
      <c r="BK22">
        <v>77</v>
      </c>
      <c r="BL22">
        <v>64</v>
      </c>
      <c r="BM22">
        <v>246</v>
      </c>
      <c r="BN22">
        <v>387.17948719999998</v>
      </c>
      <c r="BO22">
        <v>0</v>
      </c>
      <c r="BP22">
        <v>0</v>
      </c>
      <c r="BQ22">
        <v>0</v>
      </c>
      <c r="BR22">
        <v>0</v>
      </c>
      <c r="BS22">
        <v>0.75886524799999999</v>
      </c>
      <c r="BT22">
        <v>0.79268292699999998</v>
      </c>
      <c r="BU22">
        <v>0.78</v>
      </c>
      <c r="BW22">
        <v>971.47682120000002</v>
      </c>
      <c r="BX22">
        <v>394.78160919999999</v>
      </c>
      <c r="BY22">
        <v>1.0445634829999999</v>
      </c>
      <c r="BZ22">
        <v>-0.61320997899999996</v>
      </c>
      <c r="CC22">
        <v>0.40637264899999997</v>
      </c>
      <c r="CD22">
        <v>-0.376029277</v>
      </c>
      <c r="CE22" t="s">
        <v>256</v>
      </c>
      <c r="CF22" t="s">
        <v>257</v>
      </c>
      <c r="CG22">
        <v>327732</v>
      </c>
      <c r="CH22">
        <v>19145</v>
      </c>
      <c r="CI22">
        <v>2484</v>
      </c>
      <c r="CJ22">
        <v>1694</v>
      </c>
      <c r="CK22">
        <v>105</v>
      </c>
      <c r="CL22">
        <v>33</v>
      </c>
      <c r="CM22">
        <v>154</v>
      </c>
      <c r="CN22">
        <v>69</v>
      </c>
      <c r="CO22">
        <v>722</v>
      </c>
      <c r="CP22">
        <v>551</v>
      </c>
      <c r="CQ22">
        <v>1262</v>
      </c>
      <c r="CR22">
        <v>866</v>
      </c>
      <c r="CS22">
        <v>112</v>
      </c>
      <c r="CT22">
        <v>86</v>
      </c>
      <c r="CU22">
        <v>639</v>
      </c>
      <c r="CV22">
        <v>434</v>
      </c>
      <c r="CW22">
        <v>1831</v>
      </c>
      <c r="CX22">
        <v>1252</v>
      </c>
      <c r="CY22">
        <v>2968</v>
      </c>
      <c r="CZ22">
        <v>2050</v>
      </c>
      <c r="DA22">
        <v>256</v>
      </c>
      <c r="DB22">
        <v>92</v>
      </c>
      <c r="DC22">
        <v>326</v>
      </c>
      <c r="DD22">
        <v>147</v>
      </c>
      <c r="DE22">
        <v>559</v>
      </c>
      <c r="DF22">
        <v>467</v>
      </c>
      <c r="DG22">
        <v>1554</v>
      </c>
      <c r="DH22">
        <v>1140</v>
      </c>
      <c r="DI22">
        <v>127</v>
      </c>
      <c r="DJ22">
        <v>96</v>
      </c>
      <c r="DK22">
        <v>970</v>
      </c>
      <c r="DL22">
        <v>683</v>
      </c>
      <c r="DM22">
        <v>1988</v>
      </c>
      <c r="DN22">
        <v>1362</v>
      </c>
      <c r="DO22">
        <v>5452</v>
      </c>
      <c r="DP22">
        <v>3744</v>
      </c>
      <c r="DQ22">
        <v>361</v>
      </c>
      <c r="DR22">
        <v>125</v>
      </c>
      <c r="DS22">
        <v>480</v>
      </c>
      <c r="DT22">
        <v>216</v>
      </c>
      <c r="DU22">
        <v>1281</v>
      </c>
      <c r="DV22">
        <v>1018</v>
      </c>
      <c r="DW22">
        <v>2816</v>
      </c>
      <c r="DX22">
        <v>2006</v>
      </c>
      <c r="DY22">
        <v>239</v>
      </c>
      <c r="DZ22">
        <v>182</v>
      </c>
      <c r="EA22">
        <v>1609</v>
      </c>
      <c r="EB22">
        <v>1117</v>
      </c>
      <c r="EC22">
        <v>3819</v>
      </c>
      <c r="ED22">
        <v>2614</v>
      </c>
      <c r="EE22">
        <v>0.54438738099999995</v>
      </c>
      <c r="EF22">
        <v>0.70914127400000004</v>
      </c>
      <c r="EG22">
        <v>0.67916666699999995</v>
      </c>
      <c r="EH22">
        <v>0.551846591</v>
      </c>
      <c r="EI22">
        <v>0.60285891899999999</v>
      </c>
      <c r="EJ22">
        <v>0.52055511899999996</v>
      </c>
      <c r="EK22">
        <v>0.68196457300000002</v>
      </c>
      <c r="EL22">
        <v>0.31428571399999999</v>
      </c>
      <c r="EM22">
        <v>0.44805194799999998</v>
      </c>
      <c r="EN22">
        <v>0.68621236100000005</v>
      </c>
      <c r="EO22">
        <v>0.67918622799999995</v>
      </c>
      <c r="EP22">
        <v>0.68377935599999995</v>
      </c>
      <c r="EQ22">
        <v>0.69070080899999997</v>
      </c>
      <c r="ER22">
        <v>0.359375</v>
      </c>
      <c r="ES22">
        <v>0.450920245</v>
      </c>
      <c r="ET22">
        <v>0.73359073399999997</v>
      </c>
      <c r="EU22">
        <v>0.70412371100000004</v>
      </c>
      <c r="EV22">
        <v>0.68511066399999998</v>
      </c>
      <c r="EW22">
        <v>0.68672047000000003</v>
      </c>
      <c r="EX22">
        <v>0.34626038799999997</v>
      </c>
      <c r="EY22">
        <v>0.45</v>
      </c>
      <c r="EZ22">
        <v>0.71235795499999999</v>
      </c>
      <c r="FA22">
        <v>0.69422001200000005</v>
      </c>
      <c r="FB22">
        <v>0.68447237500000002</v>
      </c>
      <c r="FC22">
        <v>0.45800066</v>
      </c>
      <c r="FD22">
        <v>0.652934825</v>
      </c>
      <c r="FE22">
        <v>0.99328273499999997</v>
      </c>
      <c r="FF22">
        <v>0.48988486799999997</v>
      </c>
      <c r="FG22">
        <v>0.61467549200000005</v>
      </c>
      <c r="FH22">
        <v>1.0277517899999999</v>
      </c>
      <c r="FI22">
        <v>0.48607639699999999</v>
      </c>
      <c r="FJ22">
        <v>0.63170488499999999</v>
      </c>
      <c r="FK22">
        <v>1.014241097</v>
      </c>
      <c r="FL22">
        <v>-0.78133187500000001</v>
      </c>
      <c r="FM22">
        <v>0.42352183900000001</v>
      </c>
      <c r="FN22">
        <v>0.22230581799999999</v>
      </c>
      <c r="FO22">
        <v>0.58054472099999999</v>
      </c>
      <c r="FP22">
        <v>0.38459212999999998</v>
      </c>
      <c r="FQ22">
        <v>3.4627577999999999E-2</v>
      </c>
      <c r="FR22">
        <v>0.43307174199999998</v>
      </c>
      <c r="GV22">
        <v>0.77634961400000002</v>
      </c>
      <c r="GW22">
        <v>0.89520095700000002</v>
      </c>
      <c r="GX22">
        <v>0.40637264899999997</v>
      </c>
      <c r="GZ22">
        <v>1.0445634829999999</v>
      </c>
      <c r="HA22">
        <v>5.8416633000000003E-2</v>
      </c>
      <c r="HB22">
        <v>6.5255329000000001E-2</v>
      </c>
      <c r="HC22">
        <v>1.6632491999999999E-2</v>
      </c>
      <c r="HD22">
        <v>0.28472185900000002</v>
      </c>
      <c r="HE22">
        <v>1.8579618999999999E-2</v>
      </c>
      <c r="HF22">
        <v>0.61157024800000004</v>
      </c>
    </row>
    <row r="23" spans="1:214" x14ac:dyDescent="0.2">
      <c r="A23" t="s">
        <v>258</v>
      </c>
      <c r="B23" t="s">
        <v>259</v>
      </c>
      <c r="C23">
        <v>276026</v>
      </c>
      <c r="D23">
        <v>0.97787610599999997</v>
      </c>
      <c r="E23">
        <v>0.94264308399999996</v>
      </c>
      <c r="F23">
        <v>0.142450349</v>
      </c>
      <c r="G23">
        <v>2.7758254999999999E-2</v>
      </c>
      <c r="H23">
        <v>0.96396985099999999</v>
      </c>
      <c r="I23">
        <v>0.151118012</v>
      </c>
      <c r="J23">
        <v>0.19486266499999999</v>
      </c>
      <c r="K23">
        <v>2.9447259E-2</v>
      </c>
      <c r="L23">
        <v>0.76753937800000005</v>
      </c>
      <c r="M23">
        <v>0.74568606699999995</v>
      </c>
      <c r="N23">
        <v>0.57234342000000005</v>
      </c>
      <c r="O23">
        <v>0.93637704399999999</v>
      </c>
      <c r="P23">
        <v>1.169005109</v>
      </c>
      <c r="Q23">
        <v>0.28170780000000001</v>
      </c>
      <c r="R23">
        <v>0.32931785699999999</v>
      </c>
      <c r="S23">
        <v>0.94615765600000001</v>
      </c>
      <c r="T23">
        <v>0.87774824799999995</v>
      </c>
      <c r="U23">
        <v>0.41549320000000001</v>
      </c>
      <c r="V23">
        <v>0.36469842800000002</v>
      </c>
      <c r="W23">
        <v>2.0684207950000002</v>
      </c>
      <c r="X23">
        <v>1.5764339300000001</v>
      </c>
      <c r="Y23">
        <v>2.0261231030000002</v>
      </c>
      <c r="Z23">
        <v>3.3838861819999999</v>
      </c>
      <c r="AA23">
        <v>-1.006279243</v>
      </c>
      <c r="AB23">
        <v>1.876334095</v>
      </c>
      <c r="AC23">
        <v>0.112844766</v>
      </c>
      <c r="AD23">
        <v>2.590390341</v>
      </c>
      <c r="AE23">
        <v>1.893590114</v>
      </c>
      <c r="AF23">
        <v>-1.0714589510000001</v>
      </c>
      <c r="AG23">
        <v>1.5488413649999999</v>
      </c>
      <c r="AH23">
        <v>-0.25226570399999998</v>
      </c>
      <c r="AI23">
        <v>1.132438667</v>
      </c>
      <c r="AJ23">
        <v>-0.90959936299999999</v>
      </c>
      <c r="AK23">
        <v>-0.38077045500000001</v>
      </c>
      <c r="AL23">
        <v>-0.36366925</v>
      </c>
      <c r="AM23">
        <v>-8.0379289999999992E-3</v>
      </c>
      <c r="AN23">
        <v>-0.55563907700000004</v>
      </c>
      <c r="AO23">
        <v>-0.72779294900000002</v>
      </c>
      <c r="AP23">
        <v>226</v>
      </c>
      <c r="AQ23">
        <v>221</v>
      </c>
      <c r="AR23">
        <v>0.97787610599999997</v>
      </c>
      <c r="AS23">
        <v>276026</v>
      </c>
      <c r="AT23">
        <v>260194</v>
      </c>
      <c r="AU23">
        <v>0.94264308399999996</v>
      </c>
      <c r="AV23">
        <v>1</v>
      </c>
      <c r="AW23">
        <v>0.98181818200000004</v>
      </c>
      <c r="AX23">
        <v>0.96296296299999995</v>
      </c>
      <c r="AY23">
        <v>1</v>
      </c>
      <c r="AZ23">
        <v>0.99</v>
      </c>
      <c r="BA23">
        <v>0.95</v>
      </c>
      <c r="BB23">
        <v>0.9</v>
      </c>
      <c r="BC23">
        <v>62</v>
      </c>
      <c r="BD23">
        <v>54</v>
      </c>
      <c r="BE23">
        <v>104</v>
      </c>
      <c r="BF23">
        <v>66</v>
      </c>
      <c r="BG23">
        <v>84</v>
      </c>
      <c r="BH23">
        <v>62</v>
      </c>
      <c r="BI23">
        <v>9</v>
      </c>
      <c r="BJ23">
        <v>0</v>
      </c>
      <c r="BK23">
        <v>62</v>
      </c>
      <c r="BL23">
        <v>55</v>
      </c>
      <c r="BM23">
        <v>108</v>
      </c>
      <c r="BN23">
        <v>66</v>
      </c>
      <c r="BO23">
        <v>84.848484850000006</v>
      </c>
      <c r="BP23">
        <v>65.263157890000002</v>
      </c>
      <c r="BQ23">
        <v>10</v>
      </c>
      <c r="BR23">
        <v>0</v>
      </c>
      <c r="BS23">
        <v>0.99145299099999995</v>
      </c>
      <c r="BT23">
        <v>0.96296296299999995</v>
      </c>
      <c r="BU23">
        <v>0.99437525100000002</v>
      </c>
      <c r="BV23">
        <v>0.94335664299999999</v>
      </c>
      <c r="BW23">
        <v>1177.348416</v>
      </c>
      <c r="BX23">
        <v>3166.4</v>
      </c>
      <c r="BY23">
        <v>0.97126436800000004</v>
      </c>
      <c r="BZ23">
        <v>-0.80038707899999995</v>
      </c>
      <c r="CA23">
        <v>0.94869280199999995</v>
      </c>
      <c r="CB23">
        <v>1.1401924809999999</v>
      </c>
      <c r="CC23">
        <v>2.6894332689999998</v>
      </c>
      <c r="CD23">
        <v>4.9021696730000004</v>
      </c>
      <c r="CE23" t="s">
        <v>258</v>
      </c>
      <c r="CF23" t="s">
        <v>259</v>
      </c>
      <c r="CG23">
        <v>276026</v>
      </c>
      <c r="CH23">
        <v>39320</v>
      </c>
      <c r="CI23">
        <v>2204</v>
      </c>
      <c r="CJ23">
        <v>1386</v>
      </c>
      <c r="CK23">
        <v>262</v>
      </c>
      <c r="CL23">
        <v>84</v>
      </c>
      <c r="CM23">
        <v>156</v>
      </c>
      <c r="CN23">
        <v>73</v>
      </c>
      <c r="CO23">
        <v>689</v>
      </c>
      <c r="CP23">
        <v>513</v>
      </c>
      <c r="CQ23">
        <v>869</v>
      </c>
      <c r="CR23">
        <v>557</v>
      </c>
      <c r="CS23">
        <v>89</v>
      </c>
      <c r="CT23">
        <v>72</v>
      </c>
      <c r="CU23">
        <v>589</v>
      </c>
      <c r="CV23">
        <v>377</v>
      </c>
      <c r="CW23">
        <v>1609</v>
      </c>
      <c r="CX23">
        <v>1004</v>
      </c>
      <c r="CY23">
        <v>5463</v>
      </c>
      <c r="CZ23">
        <v>3976</v>
      </c>
      <c r="DA23">
        <v>701</v>
      </c>
      <c r="DB23">
        <v>316</v>
      </c>
      <c r="DC23">
        <v>418</v>
      </c>
      <c r="DD23">
        <v>239</v>
      </c>
      <c r="DE23">
        <v>1383</v>
      </c>
      <c r="DF23">
        <v>1184</v>
      </c>
      <c r="DG23">
        <v>2400</v>
      </c>
      <c r="DH23">
        <v>1833</v>
      </c>
      <c r="DI23">
        <v>214</v>
      </c>
      <c r="DJ23">
        <v>170</v>
      </c>
      <c r="DK23">
        <v>2122</v>
      </c>
      <c r="DL23">
        <v>1590</v>
      </c>
      <c r="DM23">
        <v>3321</v>
      </c>
      <c r="DN23">
        <v>2370</v>
      </c>
      <c r="DO23">
        <v>7667</v>
      </c>
      <c r="DP23">
        <v>5362</v>
      </c>
      <c r="DQ23">
        <v>963</v>
      </c>
      <c r="DR23">
        <v>400</v>
      </c>
      <c r="DS23">
        <v>574</v>
      </c>
      <c r="DT23">
        <v>312</v>
      </c>
      <c r="DU23">
        <v>2072</v>
      </c>
      <c r="DV23">
        <v>1697</v>
      </c>
      <c r="DW23">
        <v>3269</v>
      </c>
      <c r="DX23">
        <v>2390</v>
      </c>
      <c r="DY23">
        <v>303</v>
      </c>
      <c r="DZ23">
        <v>242</v>
      </c>
      <c r="EA23">
        <v>2711</v>
      </c>
      <c r="EB23">
        <v>1967</v>
      </c>
      <c r="EC23">
        <v>4930</v>
      </c>
      <c r="ED23">
        <v>3374</v>
      </c>
      <c r="EE23">
        <v>0.71253423800000004</v>
      </c>
      <c r="EF23">
        <v>0.72793354099999996</v>
      </c>
      <c r="EG23">
        <v>0.72822299700000004</v>
      </c>
      <c r="EH23">
        <v>0.73416947099999996</v>
      </c>
      <c r="EI23">
        <v>0.78273699699999999</v>
      </c>
      <c r="EJ23">
        <v>0.67363083199999996</v>
      </c>
      <c r="EK23">
        <v>0.62885662399999998</v>
      </c>
      <c r="EL23">
        <v>0.32061068700000001</v>
      </c>
      <c r="EM23">
        <v>0.46794871799999999</v>
      </c>
      <c r="EN23">
        <v>0.64096662800000004</v>
      </c>
      <c r="EO23">
        <v>0.64006791200000002</v>
      </c>
      <c r="EP23">
        <v>0.62399005600000002</v>
      </c>
      <c r="EQ23">
        <v>0.72780523500000005</v>
      </c>
      <c r="ER23">
        <v>0.45078459300000001</v>
      </c>
      <c r="ES23">
        <v>0.57177033499999996</v>
      </c>
      <c r="ET23">
        <v>0.76375000000000004</v>
      </c>
      <c r="EU23">
        <v>0.74929312000000003</v>
      </c>
      <c r="EV23">
        <v>0.71364046999999997</v>
      </c>
      <c r="EW23">
        <v>0.69936089700000004</v>
      </c>
      <c r="EX23">
        <v>0.41536864000000001</v>
      </c>
      <c r="EY23">
        <v>0.54355400700000001</v>
      </c>
      <c r="EZ23">
        <v>0.73111043099999995</v>
      </c>
      <c r="FA23">
        <v>0.72556252300000001</v>
      </c>
      <c r="FB23">
        <v>0.68438133899999998</v>
      </c>
      <c r="FC23">
        <v>0.50019871999999999</v>
      </c>
      <c r="FD23">
        <v>0.73006720999999997</v>
      </c>
      <c r="FE23">
        <v>1.025766205</v>
      </c>
      <c r="FF23">
        <v>0.59022532699999997</v>
      </c>
      <c r="FG23">
        <v>0.74863546299999995</v>
      </c>
      <c r="FH23">
        <v>1.0499588399999999</v>
      </c>
      <c r="FI23">
        <v>0.56813392600000001</v>
      </c>
      <c r="FJ23">
        <v>0.74346361900000002</v>
      </c>
      <c r="FK23">
        <v>1.060172863</v>
      </c>
      <c r="FL23">
        <v>0.69576314699999997</v>
      </c>
      <c r="FM23">
        <v>0.56175392400000002</v>
      </c>
      <c r="FN23">
        <v>0.58597057699999999</v>
      </c>
      <c r="FO23">
        <v>9.2182327999999994E-2</v>
      </c>
      <c r="FP23">
        <v>0.69493939699999996</v>
      </c>
      <c r="FQ23">
        <v>0.47238994099999998</v>
      </c>
      <c r="FR23">
        <v>0.70642996400000002</v>
      </c>
      <c r="GV23">
        <v>0.97787610599999997</v>
      </c>
      <c r="GW23">
        <v>0.94264308399999996</v>
      </c>
      <c r="GX23">
        <v>2.6894332689999998</v>
      </c>
      <c r="GY23">
        <v>0.94869280199999995</v>
      </c>
      <c r="GZ23">
        <v>0.97126436800000004</v>
      </c>
      <c r="HA23">
        <v>0.142450349</v>
      </c>
      <c r="HB23">
        <v>0.151118012</v>
      </c>
      <c r="HC23">
        <v>2.7758254999999999E-2</v>
      </c>
      <c r="HD23">
        <v>0.19486266499999999</v>
      </c>
      <c r="HE23">
        <v>2.9447259E-2</v>
      </c>
      <c r="HF23">
        <v>0.71253423800000004</v>
      </c>
    </row>
    <row r="24" spans="1:214" x14ac:dyDescent="0.2">
      <c r="A24" t="s">
        <v>260</v>
      </c>
      <c r="B24" t="s">
        <v>261</v>
      </c>
      <c r="C24">
        <v>54104</v>
      </c>
      <c r="D24">
        <v>0.60317460300000003</v>
      </c>
      <c r="E24">
        <v>0.72181354399999997</v>
      </c>
      <c r="G24">
        <v>4.4728670000000002E-3</v>
      </c>
      <c r="H24">
        <v>1.1966908759999999</v>
      </c>
      <c r="K24">
        <v>6.1967070000000001E-3</v>
      </c>
      <c r="N24">
        <v>0.39253644300000001</v>
      </c>
      <c r="O24">
        <v>1.1343485390000001</v>
      </c>
      <c r="R24">
        <v>0.22576534200000001</v>
      </c>
      <c r="S24">
        <v>1.0238882380000001</v>
      </c>
      <c r="V24">
        <v>3.6358456210000001</v>
      </c>
      <c r="W24">
        <v>2.7425086000000001E-2</v>
      </c>
      <c r="X24">
        <v>-0.27850195300000002</v>
      </c>
      <c r="Z24">
        <v>-0.66457737400000005</v>
      </c>
      <c r="AA24">
        <v>-0.40223892500000002</v>
      </c>
      <c r="AD24">
        <v>-0.63901282800000003</v>
      </c>
      <c r="AG24">
        <v>-0.17085789100000001</v>
      </c>
      <c r="AH24">
        <v>1.283510277</v>
      </c>
      <c r="AK24">
        <v>-0.54869000499999998</v>
      </c>
      <c r="AL24">
        <v>0.53498411499999998</v>
      </c>
      <c r="AO24">
        <v>6.0272239059999997</v>
      </c>
      <c r="AP24">
        <v>126</v>
      </c>
      <c r="AQ24">
        <v>76</v>
      </c>
      <c r="AR24">
        <v>0.60317460300000003</v>
      </c>
      <c r="AS24">
        <v>54104</v>
      </c>
      <c r="AT24">
        <v>39053</v>
      </c>
      <c r="AU24">
        <v>0.72181354399999997</v>
      </c>
      <c r="AV24">
        <v>0.88888888899999996</v>
      </c>
      <c r="AW24">
        <v>0.55000000000000004</v>
      </c>
      <c r="AX24">
        <v>0.8125</v>
      </c>
      <c r="AY24">
        <v>0.78</v>
      </c>
      <c r="AZ24">
        <v>0.57999999999999996</v>
      </c>
      <c r="BA24">
        <v>0.53</v>
      </c>
      <c r="BB24">
        <v>0</v>
      </c>
      <c r="BC24">
        <v>8</v>
      </c>
      <c r="BD24">
        <v>55</v>
      </c>
      <c r="BE24">
        <v>13</v>
      </c>
      <c r="BF24">
        <v>18</v>
      </c>
      <c r="BG24">
        <v>42</v>
      </c>
      <c r="BH24">
        <v>16</v>
      </c>
      <c r="BI24">
        <v>0</v>
      </c>
      <c r="BJ24">
        <v>0</v>
      </c>
      <c r="BK24">
        <v>9</v>
      </c>
      <c r="BL24">
        <v>100</v>
      </c>
      <c r="BM24">
        <v>16</v>
      </c>
      <c r="BN24">
        <v>23.07692308</v>
      </c>
      <c r="BO24">
        <v>72.413793100000007</v>
      </c>
      <c r="BP24">
        <v>30.18867925</v>
      </c>
      <c r="BQ24">
        <v>0</v>
      </c>
      <c r="BR24">
        <v>0</v>
      </c>
      <c r="BS24">
        <v>0.57798165099999999</v>
      </c>
      <c r="BT24">
        <v>0.8125</v>
      </c>
      <c r="BU24">
        <v>0.62833333300000005</v>
      </c>
      <c r="BV24">
        <v>0.53</v>
      </c>
      <c r="BW24">
        <v>513.85526319999997</v>
      </c>
      <c r="BX24">
        <v>301.02</v>
      </c>
      <c r="BY24">
        <v>1.405753968</v>
      </c>
      <c r="BZ24">
        <v>0.30912840699999999</v>
      </c>
      <c r="CA24">
        <v>0.84350132600000005</v>
      </c>
      <c r="CB24">
        <v>0.41889305199999999</v>
      </c>
      <c r="CC24">
        <v>0.58580697999999998</v>
      </c>
      <c r="CD24">
        <v>3.8804254000000003E-2</v>
      </c>
      <c r="CE24" t="s">
        <v>260</v>
      </c>
      <c r="CF24" t="s">
        <v>261</v>
      </c>
      <c r="CG24">
        <v>54104</v>
      </c>
      <c r="CI24">
        <v>94</v>
      </c>
      <c r="CJ24">
        <v>57</v>
      </c>
      <c r="CK24">
        <v>2</v>
      </c>
      <c r="CL24">
        <v>0</v>
      </c>
      <c r="CM24">
        <v>5</v>
      </c>
      <c r="CN24">
        <v>4</v>
      </c>
      <c r="CO24">
        <v>22</v>
      </c>
      <c r="CP24">
        <v>14</v>
      </c>
      <c r="CQ24">
        <v>57</v>
      </c>
      <c r="CR24">
        <v>35</v>
      </c>
      <c r="CS24">
        <v>8</v>
      </c>
      <c r="CT24">
        <v>4</v>
      </c>
      <c r="CU24">
        <v>24</v>
      </c>
      <c r="CV24">
        <v>13</v>
      </c>
      <c r="CW24">
        <v>70</v>
      </c>
      <c r="CX24">
        <v>44</v>
      </c>
      <c r="CY24">
        <v>148</v>
      </c>
      <c r="CZ24">
        <v>113</v>
      </c>
      <c r="DA24">
        <v>0</v>
      </c>
      <c r="DB24">
        <v>0</v>
      </c>
      <c r="DC24">
        <v>13</v>
      </c>
      <c r="DD24">
        <v>11</v>
      </c>
      <c r="DE24">
        <v>7</v>
      </c>
      <c r="DF24">
        <v>7</v>
      </c>
      <c r="DG24">
        <v>108</v>
      </c>
      <c r="DH24">
        <v>80</v>
      </c>
      <c r="DI24">
        <v>10</v>
      </c>
      <c r="DJ24">
        <v>8</v>
      </c>
      <c r="DK24">
        <v>42</v>
      </c>
      <c r="DL24">
        <v>26</v>
      </c>
      <c r="DM24">
        <v>105</v>
      </c>
      <c r="DN24">
        <v>87</v>
      </c>
      <c r="DO24">
        <v>242</v>
      </c>
      <c r="DP24">
        <v>170</v>
      </c>
      <c r="DQ24">
        <v>2</v>
      </c>
      <c r="DR24">
        <v>0</v>
      </c>
      <c r="DS24">
        <v>18</v>
      </c>
      <c r="DT24">
        <v>15</v>
      </c>
      <c r="DU24">
        <v>29</v>
      </c>
      <c r="DV24">
        <v>21</v>
      </c>
      <c r="DW24">
        <v>165</v>
      </c>
      <c r="DX24">
        <v>115</v>
      </c>
      <c r="DY24">
        <v>18</v>
      </c>
      <c r="DZ24">
        <v>12</v>
      </c>
      <c r="EA24">
        <v>66</v>
      </c>
      <c r="EB24">
        <v>39</v>
      </c>
      <c r="EC24">
        <v>175</v>
      </c>
      <c r="ED24">
        <v>131</v>
      </c>
      <c r="EE24">
        <v>0.61157024800000004</v>
      </c>
      <c r="EF24">
        <v>0</v>
      </c>
      <c r="EG24">
        <v>0.72222222199999997</v>
      </c>
      <c r="EH24">
        <v>0.65454545500000005</v>
      </c>
      <c r="EI24">
        <v>0.63636363600000001</v>
      </c>
      <c r="EJ24">
        <v>0.6</v>
      </c>
      <c r="EK24">
        <v>0.60638297900000004</v>
      </c>
      <c r="EL24">
        <v>0</v>
      </c>
      <c r="EM24">
        <v>0.8</v>
      </c>
      <c r="EN24">
        <v>0.61403508799999995</v>
      </c>
      <c r="EO24">
        <v>0.54166666699999999</v>
      </c>
      <c r="EP24">
        <v>0.62857142899999996</v>
      </c>
      <c r="EQ24">
        <v>0.763513514</v>
      </c>
      <c r="ES24">
        <v>0.84615384599999999</v>
      </c>
      <c r="ET24">
        <v>0.74074074099999998</v>
      </c>
      <c r="EU24">
        <v>0.61904761900000005</v>
      </c>
      <c r="EV24">
        <v>0.82857142900000003</v>
      </c>
      <c r="EW24">
        <v>0.70247933900000004</v>
      </c>
      <c r="EX24">
        <v>0</v>
      </c>
      <c r="EY24">
        <v>0.83333333300000001</v>
      </c>
      <c r="EZ24">
        <v>0.696969697</v>
      </c>
      <c r="FA24">
        <v>0.590909091</v>
      </c>
      <c r="FB24">
        <v>0.74857142899999995</v>
      </c>
      <c r="FC24">
        <v>0</v>
      </c>
      <c r="FD24">
        <v>1.302857143</v>
      </c>
      <c r="FE24">
        <v>0.86174242400000001</v>
      </c>
      <c r="FF24">
        <v>0</v>
      </c>
      <c r="FG24">
        <v>1.1423076919999999</v>
      </c>
      <c r="FH24">
        <v>0.74712643700000003</v>
      </c>
      <c r="FI24">
        <v>0</v>
      </c>
      <c r="FJ24">
        <v>1.1956521739999999</v>
      </c>
      <c r="FK24">
        <v>0.78938237300000003</v>
      </c>
      <c r="FL24">
        <v>-0.19116039900000001</v>
      </c>
      <c r="FM24">
        <v>0.595856304</v>
      </c>
      <c r="FN24">
        <v>0.93595152599999998</v>
      </c>
      <c r="FO24">
        <v>-0.114477571</v>
      </c>
      <c r="FP24">
        <v>-1.4537825209999999</v>
      </c>
      <c r="FQ24">
        <v>2.2436262849999999</v>
      </c>
      <c r="FR24">
        <v>-0.90515203700000002</v>
      </c>
      <c r="GV24">
        <v>0.60317460300000003</v>
      </c>
      <c r="GW24">
        <v>0.72181354399999997</v>
      </c>
      <c r="GX24">
        <v>0.58580697999999998</v>
      </c>
      <c r="GY24">
        <v>0.84350132600000005</v>
      </c>
      <c r="GZ24">
        <v>1.405753968</v>
      </c>
      <c r="HC24">
        <v>4.4728670000000002E-3</v>
      </c>
      <c r="HE24">
        <v>6.1967070000000001E-3</v>
      </c>
      <c r="HF24">
        <v>0.54438738099999995</v>
      </c>
    </row>
    <row r="25" spans="1:214" x14ac:dyDescent="0.2">
      <c r="A25" t="s">
        <v>262</v>
      </c>
      <c r="B25" t="s">
        <v>263</v>
      </c>
      <c r="C25">
        <v>549563</v>
      </c>
      <c r="D25">
        <v>0.46042618000000002</v>
      </c>
      <c r="E25">
        <v>0.71535565499999998</v>
      </c>
      <c r="G25">
        <v>8.1956029999999992E-3</v>
      </c>
      <c r="H25">
        <v>1.5536815369999999</v>
      </c>
      <c r="K25">
        <v>1.1456683E-2</v>
      </c>
      <c r="N25">
        <v>0.44037070499999997</v>
      </c>
      <c r="O25">
        <v>0.81672366500000004</v>
      </c>
      <c r="R25">
        <v>0.20377356599999999</v>
      </c>
      <c r="S25">
        <v>0.98942337999999996</v>
      </c>
      <c r="V25">
        <v>0.60666383000000002</v>
      </c>
      <c r="W25">
        <v>-0.750124287</v>
      </c>
      <c r="X25">
        <v>-0.33274727799999998</v>
      </c>
      <c r="Z25">
        <v>-1.7331996999999998E-2</v>
      </c>
      <c r="AA25">
        <v>0.524350121</v>
      </c>
      <c r="AD25">
        <v>9.1575507E-2</v>
      </c>
      <c r="AG25">
        <v>0.28663572999999998</v>
      </c>
      <c r="AH25">
        <v>-1.180484109</v>
      </c>
      <c r="AK25">
        <v>-0.58435161199999996</v>
      </c>
      <c r="AL25">
        <v>0.13653140899999999</v>
      </c>
      <c r="AO25">
        <v>-0.228127152</v>
      </c>
      <c r="AP25">
        <v>1314</v>
      </c>
      <c r="AQ25">
        <v>605</v>
      </c>
      <c r="AR25">
        <v>0.46042618000000002</v>
      </c>
      <c r="AS25">
        <v>549563</v>
      </c>
      <c r="AT25">
        <v>393133</v>
      </c>
      <c r="AU25">
        <v>0.71535565499999998</v>
      </c>
      <c r="AV25">
        <v>0.41004184100000002</v>
      </c>
      <c r="AW25">
        <v>0.482758621</v>
      </c>
      <c r="AX25">
        <v>0.462790698</v>
      </c>
      <c r="AY25">
        <v>0.66</v>
      </c>
      <c r="AZ25">
        <v>0.64</v>
      </c>
      <c r="BA25">
        <v>0.42</v>
      </c>
      <c r="BB25">
        <v>0.25</v>
      </c>
      <c r="BC25">
        <v>98</v>
      </c>
      <c r="BD25">
        <v>308</v>
      </c>
      <c r="BE25">
        <v>199</v>
      </c>
      <c r="BF25">
        <v>98</v>
      </c>
      <c r="BG25">
        <v>208</v>
      </c>
      <c r="BH25">
        <v>193</v>
      </c>
      <c r="BI25">
        <v>77</v>
      </c>
      <c r="BJ25">
        <v>29</v>
      </c>
      <c r="BK25">
        <v>239</v>
      </c>
      <c r="BL25">
        <v>638</v>
      </c>
      <c r="BM25">
        <v>430</v>
      </c>
      <c r="BN25">
        <v>148.4848485</v>
      </c>
      <c r="BO25">
        <v>325</v>
      </c>
      <c r="BP25">
        <v>459.52380950000003</v>
      </c>
      <c r="BQ25">
        <v>308</v>
      </c>
      <c r="BR25">
        <v>29</v>
      </c>
      <c r="BS25">
        <v>0.46294184700000002</v>
      </c>
      <c r="BT25">
        <v>0.462790698</v>
      </c>
      <c r="BU25">
        <v>0.64627199999999996</v>
      </c>
      <c r="BV25">
        <v>0.35178061799999999</v>
      </c>
      <c r="BW25">
        <v>649.8066116</v>
      </c>
      <c r="BX25">
        <v>220.6346968</v>
      </c>
      <c r="BY25">
        <v>0.99967350200000005</v>
      </c>
      <c r="BZ25">
        <v>-0.72784132800000001</v>
      </c>
      <c r="CA25">
        <v>0.54432285199999997</v>
      </c>
      <c r="CB25">
        <v>-1.6325779570000001</v>
      </c>
      <c r="CC25">
        <v>0.339539015</v>
      </c>
      <c r="CD25">
        <v>-0.53054169500000004</v>
      </c>
      <c r="CE25" t="s">
        <v>262</v>
      </c>
      <c r="CF25" t="s">
        <v>263</v>
      </c>
      <c r="CG25">
        <v>549563</v>
      </c>
      <c r="CI25">
        <v>1442</v>
      </c>
      <c r="CJ25">
        <v>989</v>
      </c>
      <c r="CK25">
        <v>33</v>
      </c>
      <c r="CL25">
        <v>9</v>
      </c>
      <c r="CM25">
        <v>64</v>
      </c>
      <c r="CN25">
        <v>32</v>
      </c>
      <c r="CO25">
        <v>455</v>
      </c>
      <c r="CP25">
        <v>336</v>
      </c>
      <c r="CQ25">
        <v>800</v>
      </c>
      <c r="CR25">
        <v>558</v>
      </c>
      <c r="CS25">
        <v>40</v>
      </c>
      <c r="CT25">
        <v>25</v>
      </c>
      <c r="CU25">
        <v>350</v>
      </c>
      <c r="CV25">
        <v>240</v>
      </c>
      <c r="CW25">
        <v>1090</v>
      </c>
      <c r="CX25">
        <v>748</v>
      </c>
      <c r="CY25">
        <v>3062</v>
      </c>
      <c r="CZ25">
        <v>2264</v>
      </c>
      <c r="DA25">
        <v>94</v>
      </c>
      <c r="DB25">
        <v>32</v>
      </c>
      <c r="DC25">
        <v>158</v>
      </c>
      <c r="DD25">
        <v>100</v>
      </c>
      <c r="DE25">
        <v>452</v>
      </c>
      <c r="DF25">
        <v>392</v>
      </c>
      <c r="DG25">
        <v>2209</v>
      </c>
      <c r="DH25">
        <v>1634</v>
      </c>
      <c r="DI25">
        <v>68</v>
      </c>
      <c r="DJ25">
        <v>46</v>
      </c>
      <c r="DK25">
        <v>987</v>
      </c>
      <c r="DL25">
        <v>720</v>
      </c>
      <c r="DM25">
        <v>2070</v>
      </c>
      <c r="DN25">
        <v>1541</v>
      </c>
      <c r="DO25">
        <v>4504</v>
      </c>
      <c r="DP25">
        <v>3253</v>
      </c>
      <c r="DQ25">
        <v>127</v>
      </c>
      <c r="DR25">
        <v>41</v>
      </c>
      <c r="DS25">
        <v>222</v>
      </c>
      <c r="DT25">
        <v>132</v>
      </c>
      <c r="DU25">
        <v>907</v>
      </c>
      <c r="DV25">
        <v>728</v>
      </c>
      <c r="DW25">
        <v>3009</v>
      </c>
      <c r="DX25">
        <v>2192</v>
      </c>
      <c r="DY25">
        <v>108</v>
      </c>
      <c r="DZ25">
        <v>71</v>
      </c>
      <c r="EA25">
        <v>1337</v>
      </c>
      <c r="EB25">
        <v>960</v>
      </c>
      <c r="EC25">
        <v>3160</v>
      </c>
      <c r="ED25">
        <v>2289</v>
      </c>
      <c r="EE25">
        <v>0.67984014199999998</v>
      </c>
      <c r="EF25">
        <v>0.74015748000000003</v>
      </c>
      <c r="EG25">
        <v>0.71171171200000005</v>
      </c>
      <c r="EH25">
        <v>0.73413094099999998</v>
      </c>
      <c r="EI25">
        <v>0.73821989499999996</v>
      </c>
      <c r="EJ25">
        <v>0.65506329100000005</v>
      </c>
      <c r="EK25">
        <v>0.685852982</v>
      </c>
      <c r="EL25">
        <v>0.27272727299999999</v>
      </c>
      <c r="EM25">
        <v>0.5</v>
      </c>
      <c r="EN25">
        <v>0.69750000000000001</v>
      </c>
      <c r="EO25">
        <v>0.68571428599999995</v>
      </c>
      <c r="EP25">
        <v>0.68623853199999996</v>
      </c>
      <c r="EQ25">
        <v>0.73938602200000003</v>
      </c>
      <c r="ER25">
        <v>0.34042553199999998</v>
      </c>
      <c r="ES25">
        <v>0.63291139200000002</v>
      </c>
      <c r="ET25">
        <v>0.73970122199999999</v>
      </c>
      <c r="EU25">
        <v>0.72948328299999998</v>
      </c>
      <c r="EV25">
        <v>0.74444444399999998</v>
      </c>
      <c r="EW25">
        <v>0.72224689200000003</v>
      </c>
      <c r="EX25">
        <v>0.322834646</v>
      </c>
      <c r="EY25">
        <v>0.594594595</v>
      </c>
      <c r="EZ25">
        <v>0.72848122299999996</v>
      </c>
      <c r="FA25">
        <v>0.71802542999999996</v>
      </c>
      <c r="FB25">
        <v>0.72436708900000002</v>
      </c>
      <c r="FC25">
        <v>0.39100684299999999</v>
      </c>
      <c r="FD25">
        <v>0.71684587799999999</v>
      </c>
      <c r="FE25">
        <v>0.99923605800000004</v>
      </c>
      <c r="FF25">
        <v>0.46022031800000002</v>
      </c>
      <c r="FG25">
        <v>0.85563113000000002</v>
      </c>
      <c r="FH25">
        <v>0.97990291699999998</v>
      </c>
      <c r="FI25">
        <v>0.44316124499999998</v>
      </c>
      <c r="FJ25">
        <v>0.81621128399999998</v>
      </c>
      <c r="FK25">
        <v>0.99124524199999997</v>
      </c>
      <c r="FL25">
        <v>0.408560123</v>
      </c>
      <c r="FM25">
        <v>0.81202857900000003</v>
      </c>
      <c r="FN25">
        <v>0.69947520399999996</v>
      </c>
      <c r="FO25">
        <v>0.61630118700000003</v>
      </c>
      <c r="FP25">
        <v>0.22228404800000001</v>
      </c>
      <c r="FQ25">
        <v>0.75734476299999998</v>
      </c>
      <c r="FR25">
        <v>0.29621425400000001</v>
      </c>
      <c r="GV25">
        <v>0.46042618000000002</v>
      </c>
      <c r="GW25">
        <v>0.71535565499999998</v>
      </c>
      <c r="GX25">
        <v>0.339539015</v>
      </c>
      <c r="GY25">
        <v>0.54432285199999997</v>
      </c>
      <c r="GZ25">
        <v>0.99967350200000005</v>
      </c>
      <c r="HC25">
        <v>8.1956029999999992E-3</v>
      </c>
      <c r="HE25">
        <v>1.1456683E-2</v>
      </c>
      <c r="HF25">
        <v>0.67984014199999998</v>
      </c>
    </row>
    <row r="26" spans="1:214" x14ac:dyDescent="0.2">
      <c r="A26" t="s">
        <v>264</v>
      </c>
      <c r="B26" t="s">
        <v>265</v>
      </c>
      <c r="C26">
        <v>314767</v>
      </c>
      <c r="D26">
        <v>0.20727272699999999</v>
      </c>
      <c r="E26">
        <v>0.68084011300000002</v>
      </c>
      <c r="G26">
        <v>4.5493970000000002E-3</v>
      </c>
      <c r="H26">
        <v>3.284754935</v>
      </c>
      <c r="K26">
        <v>6.6820339999999999E-3</v>
      </c>
      <c r="N26">
        <v>0.31490877900000003</v>
      </c>
      <c r="O26">
        <v>0.88511618599999997</v>
      </c>
      <c r="R26">
        <v>0.46356605899999997</v>
      </c>
      <c r="S26">
        <v>0.98345596499999999</v>
      </c>
      <c r="V26">
        <v>0.52152252899999996</v>
      </c>
      <c r="W26">
        <v>-2.129048863</v>
      </c>
      <c r="X26">
        <v>-0.622672789</v>
      </c>
      <c r="Z26">
        <v>-0.65127168899999999</v>
      </c>
      <c r="AA26">
        <v>5.0174470649999998</v>
      </c>
      <c r="AD26">
        <v>-0.57160295400000005</v>
      </c>
      <c r="AG26">
        <v>-0.91329980700000002</v>
      </c>
      <c r="AH26">
        <v>-0.64992494199999995</v>
      </c>
      <c r="AK26">
        <v>-0.16307513600000001</v>
      </c>
      <c r="AL26">
        <v>6.7541351999999999E-2</v>
      </c>
      <c r="AO26">
        <v>-0.40394648799999999</v>
      </c>
      <c r="AP26">
        <v>1100</v>
      </c>
      <c r="AQ26">
        <v>228</v>
      </c>
      <c r="AR26">
        <v>0.20727272699999999</v>
      </c>
      <c r="AS26">
        <v>314767</v>
      </c>
      <c r="AT26">
        <v>214306</v>
      </c>
      <c r="AU26">
        <v>0.68084011300000002</v>
      </c>
      <c r="AV26">
        <v>0.122641509</v>
      </c>
      <c r="AW26">
        <v>0.25</v>
      </c>
      <c r="AX26">
        <v>0.177606178</v>
      </c>
      <c r="AY26">
        <v>0.25</v>
      </c>
      <c r="AZ26">
        <v>0.31</v>
      </c>
      <c r="BA26">
        <v>0.18</v>
      </c>
      <c r="BB26">
        <v>0.09</v>
      </c>
      <c r="BC26">
        <v>26</v>
      </c>
      <c r="BD26">
        <v>155</v>
      </c>
      <c r="BE26">
        <v>46</v>
      </c>
      <c r="BF26">
        <v>77</v>
      </c>
      <c r="BG26">
        <v>101</v>
      </c>
      <c r="BH26">
        <v>37</v>
      </c>
      <c r="BI26">
        <v>9</v>
      </c>
      <c r="BJ26">
        <v>4</v>
      </c>
      <c r="BK26">
        <v>212</v>
      </c>
      <c r="BL26">
        <v>620</v>
      </c>
      <c r="BM26">
        <v>259</v>
      </c>
      <c r="BN26">
        <v>308</v>
      </c>
      <c r="BO26">
        <v>325.8064516</v>
      </c>
      <c r="BP26">
        <v>205.55555559999999</v>
      </c>
      <c r="BQ26">
        <v>100</v>
      </c>
      <c r="BR26">
        <v>4</v>
      </c>
      <c r="BS26">
        <v>0.21754807700000001</v>
      </c>
      <c r="BT26">
        <v>0.177606178</v>
      </c>
      <c r="BU26">
        <v>0.28084283399999999</v>
      </c>
      <c r="BV26">
        <v>0.15054545499999999</v>
      </c>
      <c r="BW26">
        <v>939.93859650000002</v>
      </c>
      <c r="BX26">
        <v>115.2075688</v>
      </c>
      <c r="BY26">
        <v>0.816399667</v>
      </c>
      <c r="BZ26">
        <v>-1.1958505909999999</v>
      </c>
      <c r="CA26">
        <v>0.53604876599999995</v>
      </c>
      <c r="CB26">
        <v>-1.6893134780000001</v>
      </c>
      <c r="CC26">
        <v>0.12256925</v>
      </c>
      <c r="CD26">
        <v>-1.0321532490000001</v>
      </c>
      <c r="CE26" t="s">
        <v>264</v>
      </c>
      <c r="CF26" t="s">
        <v>265</v>
      </c>
      <c r="CG26">
        <v>314767</v>
      </c>
      <c r="CI26">
        <v>781</v>
      </c>
      <c r="CJ26">
        <v>513</v>
      </c>
      <c r="CK26">
        <v>24</v>
      </c>
      <c r="CL26">
        <v>5</v>
      </c>
      <c r="CM26">
        <v>35</v>
      </c>
      <c r="CN26">
        <v>16</v>
      </c>
      <c r="CO26">
        <v>206</v>
      </c>
      <c r="CP26">
        <v>146</v>
      </c>
      <c r="CQ26">
        <v>448</v>
      </c>
      <c r="CR26">
        <v>298</v>
      </c>
      <c r="CS26">
        <v>28</v>
      </c>
      <c r="CT26">
        <v>20</v>
      </c>
      <c r="CU26">
        <v>168</v>
      </c>
      <c r="CV26">
        <v>112</v>
      </c>
      <c r="CW26">
        <v>609</v>
      </c>
      <c r="CX26">
        <v>398</v>
      </c>
      <c r="CY26">
        <v>651</v>
      </c>
      <c r="CZ26">
        <v>531</v>
      </c>
      <c r="DA26">
        <v>30</v>
      </c>
      <c r="DB26">
        <v>12</v>
      </c>
      <c r="DC26">
        <v>26</v>
      </c>
      <c r="DD26">
        <v>14</v>
      </c>
      <c r="DE26">
        <v>158</v>
      </c>
      <c r="DF26">
        <v>133</v>
      </c>
      <c r="DG26">
        <v>365</v>
      </c>
      <c r="DH26">
        <v>308</v>
      </c>
      <c r="DI26">
        <v>32</v>
      </c>
      <c r="DJ26">
        <v>30</v>
      </c>
      <c r="DK26">
        <v>163</v>
      </c>
      <c r="DL26">
        <v>142</v>
      </c>
      <c r="DM26">
        <v>485</v>
      </c>
      <c r="DN26">
        <v>386</v>
      </c>
      <c r="DO26">
        <v>1432</v>
      </c>
      <c r="DP26">
        <v>1044</v>
      </c>
      <c r="DQ26">
        <v>54</v>
      </c>
      <c r="DR26">
        <v>17</v>
      </c>
      <c r="DS26">
        <v>61</v>
      </c>
      <c r="DT26">
        <v>30</v>
      </c>
      <c r="DU26">
        <v>364</v>
      </c>
      <c r="DV26">
        <v>279</v>
      </c>
      <c r="DW26">
        <v>813</v>
      </c>
      <c r="DX26">
        <v>606</v>
      </c>
      <c r="DY26">
        <v>60</v>
      </c>
      <c r="DZ26">
        <v>50</v>
      </c>
      <c r="EA26">
        <v>331</v>
      </c>
      <c r="EB26">
        <v>254</v>
      </c>
      <c r="EC26">
        <v>1094</v>
      </c>
      <c r="ED26">
        <v>784</v>
      </c>
      <c r="EE26">
        <v>0.45460893899999999</v>
      </c>
      <c r="EF26">
        <v>0.55555555599999995</v>
      </c>
      <c r="EG26">
        <v>0.42622950799999998</v>
      </c>
      <c r="EH26">
        <v>0.44895448999999998</v>
      </c>
      <c r="EI26">
        <v>0.49244713000000001</v>
      </c>
      <c r="EJ26">
        <v>0.44332723899999998</v>
      </c>
      <c r="EK26">
        <v>0.65685019200000005</v>
      </c>
      <c r="EL26">
        <v>0.20833333300000001</v>
      </c>
      <c r="EM26">
        <v>0.45714285700000001</v>
      </c>
      <c r="EN26">
        <v>0.665178571</v>
      </c>
      <c r="EO26">
        <v>0.66666666699999999</v>
      </c>
      <c r="EP26">
        <v>0.65353037800000002</v>
      </c>
      <c r="EQ26">
        <v>0.81566820299999998</v>
      </c>
      <c r="ER26">
        <v>0.4</v>
      </c>
      <c r="ES26">
        <v>0.53846153799999996</v>
      </c>
      <c r="ET26">
        <v>0.84383561600000001</v>
      </c>
      <c r="EU26">
        <v>0.87116564399999996</v>
      </c>
      <c r="EV26">
        <v>0.79587628899999996</v>
      </c>
      <c r="EW26">
        <v>0.72905027899999997</v>
      </c>
      <c r="EX26">
        <v>0.31481481500000003</v>
      </c>
      <c r="EY26">
        <v>0.49180327899999998</v>
      </c>
      <c r="EZ26">
        <v>0.74538745399999995</v>
      </c>
      <c r="FA26">
        <v>0.76737160100000001</v>
      </c>
      <c r="FB26">
        <v>0.71663619700000003</v>
      </c>
      <c r="FC26">
        <v>0.31319910499999998</v>
      </c>
      <c r="FD26">
        <v>0.68724832199999997</v>
      </c>
      <c r="FE26">
        <v>1.0201005030000001</v>
      </c>
      <c r="FF26">
        <v>0.47402597400000002</v>
      </c>
      <c r="FG26">
        <v>0.63811188799999996</v>
      </c>
      <c r="FH26">
        <v>1.0945993199999999</v>
      </c>
      <c r="FI26">
        <v>0.42235056799999998</v>
      </c>
      <c r="FJ26">
        <v>0.65979548799999999</v>
      </c>
      <c r="FK26">
        <v>1.070796597</v>
      </c>
      <c r="FL26">
        <v>-1.569995384</v>
      </c>
      <c r="FM26">
        <v>0.886428471</v>
      </c>
      <c r="FN26">
        <v>1.447125644</v>
      </c>
      <c r="FO26">
        <v>0.34960152799999999</v>
      </c>
      <c r="FP26">
        <v>0.14357662600000001</v>
      </c>
      <c r="FQ26">
        <v>0.14465932400000001</v>
      </c>
      <c r="FR26">
        <v>0.76965603400000004</v>
      </c>
      <c r="GV26">
        <v>0.20727272699999999</v>
      </c>
      <c r="GW26">
        <v>0.68084011300000002</v>
      </c>
      <c r="GX26">
        <v>0.12256925</v>
      </c>
      <c r="GY26">
        <v>0.53604876599999995</v>
      </c>
      <c r="GZ26">
        <v>0.816399667</v>
      </c>
      <c r="HC26">
        <v>4.5493970000000002E-3</v>
      </c>
      <c r="HE26">
        <v>6.6820339999999999E-3</v>
      </c>
      <c r="HF26">
        <v>0.45460893899999999</v>
      </c>
    </row>
    <row r="27" spans="1:214" x14ac:dyDescent="0.2">
      <c r="A27" t="s">
        <v>266</v>
      </c>
      <c r="B27" t="s">
        <v>267</v>
      </c>
      <c r="C27">
        <v>284189</v>
      </c>
      <c r="D27">
        <v>0.48895899100000001</v>
      </c>
      <c r="E27">
        <v>0.72801903000000001</v>
      </c>
      <c r="F27">
        <v>3.2495980000000001E-2</v>
      </c>
      <c r="G27">
        <v>4.2190229999999997E-3</v>
      </c>
      <c r="H27">
        <v>1.488916337</v>
      </c>
      <c r="I27">
        <v>4.4636167999999997E-2</v>
      </c>
      <c r="J27">
        <v>0.12983216</v>
      </c>
      <c r="K27">
        <v>5.7952100000000003E-3</v>
      </c>
      <c r="L27">
        <v>0.34140092599999999</v>
      </c>
      <c r="M27">
        <v>0.87714761399999996</v>
      </c>
      <c r="N27">
        <v>0.29945900800000003</v>
      </c>
      <c r="O27">
        <v>0.95007139299999999</v>
      </c>
      <c r="P27">
        <v>0.87495078500000001</v>
      </c>
      <c r="Q27">
        <v>0.59871008199999998</v>
      </c>
      <c r="R27">
        <v>0.52384185599999999</v>
      </c>
      <c r="S27">
        <v>1.003409558</v>
      </c>
      <c r="T27">
        <v>0.86648298199999996</v>
      </c>
      <c r="U27">
        <v>1.057532763</v>
      </c>
      <c r="V27">
        <v>0.91633414300000005</v>
      </c>
      <c r="W27">
        <v>-0.59470632300000004</v>
      </c>
      <c r="X27">
        <v>-0.226376777</v>
      </c>
      <c r="Y27">
        <v>-0.55265136800000003</v>
      </c>
      <c r="Z27">
        <v>-0.70871138</v>
      </c>
      <c r="AA27">
        <v>0.35624845599999999</v>
      </c>
      <c r="AB27">
        <v>-0.57245916299999999</v>
      </c>
      <c r="AC27">
        <v>-0.40877718800000001</v>
      </c>
      <c r="AD27">
        <v>-0.69477904800000001</v>
      </c>
      <c r="AE27">
        <v>-0.58385680600000001</v>
      </c>
      <c r="AF27">
        <v>-0.541832431</v>
      </c>
      <c r="AG27">
        <v>-1.0610635939999999</v>
      </c>
      <c r="AH27">
        <v>-0.14603095799999999</v>
      </c>
      <c r="AI27">
        <v>8.527649E-3</v>
      </c>
      <c r="AJ27">
        <v>1.9472838999999999E-2</v>
      </c>
      <c r="AK27">
        <v>-6.5332607000000001E-2</v>
      </c>
      <c r="AL27">
        <v>0.29822743699999998</v>
      </c>
      <c r="AM27">
        <v>-7.0231125000000005E-2</v>
      </c>
      <c r="AN27">
        <v>0.21688648399999999</v>
      </c>
      <c r="AO27">
        <v>0.411351311</v>
      </c>
      <c r="AP27">
        <v>634</v>
      </c>
      <c r="AQ27">
        <v>310</v>
      </c>
      <c r="AR27">
        <v>0.48895899100000001</v>
      </c>
      <c r="AS27">
        <v>284189</v>
      </c>
      <c r="AT27">
        <v>206895</v>
      </c>
      <c r="AU27">
        <v>0.72801903000000001</v>
      </c>
      <c r="AV27">
        <v>0.52500000000000002</v>
      </c>
      <c r="AW27">
        <v>0.44776119399999997</v>
      </c>
      <c r="AX27">
        <v>0.69047619000000005</v>
      </c>
      <c r="AY27">
        <v>0.69</v>
      </c>
      <c r="AZ27">
        <v>0.54</v>
      </c>
      <c r="BA27">
        <v>0.49</v>
      </c>
      <c r="BB27">
        <v>0.38</v>
      </c>
      <c r="BC27">
        <v>42</v>
      </c>
      <c r="BD27">
        <v>210</v>
      </c>
      <c r="BE27">
        <v>58</v>
      </c>
      <c r="BF27">
        <v>52</v>
      </c>
      <c r="BG27">
        <v>115</v>
      </c>
      <c r="BH27">
        <v>84</v>
      </c>
      <c r="BI27">
        <v>35</v>
      </c>
      <c r="BJ27">
        <v>24</v>
      </c>
      <c r="BK27">
        <v>80</v>
      </c>
      <c r="BL27">
        <v>469</v>
      </c>
      <c r="BM27">
        <v>84</v>
      </c>
      <c r="BN27">
        <v>75.36231884</v>
      </c>
      <c r="BO27">
        <v>212.962963</v>
      </c>
      <c r="BP27">
        <v>171.42857140000001</v>
      </c>
      <c r="BQ27">
        <v>92.105263160000007</v>
      </c>
      <c r="BR27">
        <v>24</v>
      </c>
      <c r="BS27">
        <v>0.45901639300000002</v>
      </c>
      <c r="BT27">
        <v>0.69047619000000005</v>
      </c>
      <c r="BU27">
        <v>0.57920692500000004</v>
      </c>
      <c r="BV27">
        <v>0.45155492200000003</v>
      </c>
      <c r="BW27">
        <v>667.40322579999997</v>
      </c>
      <c r="BX27">
        <v>238.56172839999999</v>
      </c>
      <c r="BY27">
        <v>1.5042517010000001</v>
      </c>
      <c r="BZ27">
        <v>0.560652861</v>
      </c>
      <c r="CA27">
        <v>0.77960898199999995</v>
      </c>
      <c r="CB27">
        <v>-1.9217650999999999E-2</v>
      </c>
      <c r="CC27">
        <v>0.35744767100000002</v>
      </c>
      <c r="CD27">
        <v>-0.48913874400000001</v>
      </c>
      <c r="CE27" t="s">
        <v>266</v>
      </c>
      <c r="CF27" t="s">
        <v>267</v>
      </c>
      <c r="CG27">
        <v>284189</v>
      </c>
      <c r="CH27">
        <v>9235</v>
      </c>
      <c r="CI27">
        <v>631</v>
      </c>
      <c r="CJ27">
        <v>421</v>
      </c>
      <c r="CK27">
        <v>23</v>
      </c>
      <c r="CL27">
        <v>9</v>
      </c>
      <c r="CM27">
        <v>31</v>
      </c>
      <c r="CN27">
        <v>17</v>
      </c>
      <c r="CO27">
        <v>136</v>
      </c>
      <c r="CP27">
        <v>104</v>
      </c>
      <c r="CQ27">
        <v>392</v>
      </c>
      <c r="CR27">
        <v>262</v>
      </c>
      <c r="CS27">
        <v>9</v>
      </c>
      <c r="CT27">
        <v>5</v>
      </c>
      <c r="CU27">
        <v>123</v>
      </c>
      <c r="CV27">
        <v>80</v>
      </c>
      <c r="CW27">
        <v>506</v>
      </c>
      <c r="CX27">
        <v>341</v>
      </c>
      <c r="CY27">
        <v>568</v>
      </c>
      <c r="CZ27">
        <v>390</v>
      </c>
      <c r="DA27">
        <v>51</v>
      </c>
      <c r="DB27">
        <v>11</v>
      </c>
      <c r="DC27">
        <v>34</v>
      </c>
      <c r="DD27">
        <v>20</v>
      </c>
      <c r="DE27">
        <v>53</v>
      </c>
      <c r="DF27">
        <v>45</v>
      </c>
      <c r="DG27">
        <v>358</v>
      </c>
      <c r="DH27">
        <v>267</v>
      </c>
      <c r="DI27">
        <v>27</v>
      </c>
      <c r="DJ27">
        <v>17</v>
      </c>
      <c r="DK27">
        <v>144</v>
      </c>
      <c r="DL27">
        <v>94</v>
      </c>
      <c r="DM27">
        <v>422</v>
      </c>
      <c r="DN27">
        <v>295</v>
      </c>
      <c r="DO27">
        <v>1199</v>
      </c>
      <c r="DP27">
        <v>811</v>
      </c>
      <c r="DQ27">
        <v>74</v>
      </c>
      <c r="DR27">
        <v>20</v>
      </c>
      <c r="DS27">
        <v>65</v>
      </c>
      <c r="DT27">
        <v>37</v>
      </c>
      <c r="DU27">
        <v>189</v>
      </c>
      <c r="DV27">
        <v>149</v>
      </c>
      <c r="DW27">
        <v>750</v>
      </c>
      <c r="DX27">
        <v>529</v>
      </c>
      <c r="DY27">
        <v>36</v>
      </c>
      <c r="DZ27">
        <v>22</v>
      </c>
      <c r="EA27">
        <v>267</v>
      </c>
      <c r="EB27">
        <v>174</v>
      </c>
      <c r="EC27">
        <v>928</v>
      </c>
      <c r="ED27">
        <v>636</v>
      </c>
      <c r="EE27">
        <v>0.47372810700000001</v>
      </c>
      <c r="EF27">
        <v>0.68918918900000004</v>
      </c>
      <c r="EG27">
        <v>0.52307692299999997</v>
      </c>
      <c r="EH27">
        <v>0.47733333300000003</v>
      </c>
      <c r="EI27">
        <v>0.53932584299999997</v>
      </c>
      <c r="EJ27">
        <v>0.454741379</v>
      </c>
      <c r="EK27">
        <v>0.66719492899999999</v>
      </c>
      <c r="EL27">
        <v>0.39130434800000002</v>
      </c>
      <c r="EM27">
        <v>0.54838709699999999</v>
      </c>
      <c r="EN27">
        <v>0.668367347</v>
      </c>
      <c r="EO27">
        <v>0.650406504</v>
      </c>
      <c r="EP27">
        <v>0.67391304299999999</v>
      </c>
      <c r="EQ27">
        <v>0.68661971799999999</v>
      </c>
      <c r="ER27">
        <v>0.21568627500000001</v>
      </c>
      <c r="ES27">
        <v>0.58823529399999996</v>
      </c>
      <c r="ET27">
        <v>0.74581005600000005</v>
      </c>
      <c r="EU27">
        <v>0.65277777800000003</v>
      </c>
      <c r="EV27">
        <v>0.69905213300000002</v>
      </c>
      <c r="EW27">
        <v>0.676396997</v>
      </c>
      <c r="EX27">
        <v>0.27027026999999998</v>
      </c>
      <c r="EY27">
        <v>0.56923076900000003</v>
      </c>
      <c r="EZ27">
        <v>0.70533333300000001</v>
      </c>
      <c r="FA27">
        <v>0.65168539299999995</v>
      </c>
      <c r="FB27">
        <v>0.68534482799999996</v>
      </c>
      <c r="FC27">
        <v>0.58546299400000001</v>
      </c>
      <c r="FD27">
        <v>0.82048756499999997</v>
      </c>
      <c r="FE27">
        <v>0.96511932899999997</v>
      </c>
      <c r="FF27">
        <v>0.289197327</v>
      </c>
      <c r="FG27">
        <v>0.78871998200000004</v>
      </c>
      <c r="FH27">
        <v>0.93380414300000003</v>
      </c>
      <c r="FI27">
        <v>0.38318091199999998</v>
      </c>
      <c r="FJ27">
        <v>0.80703795300000003</v>
      </c>
      <c r="FK27">
        <v>0.95088686300000003</v>
      </c>
      <c r="FL27">
        <v>-1.402042032</v>
      </c>
      <c r="FM27">
        <v>0.31062731599999999</v>
      </c>
      <c r="FN27">
        <v>0.182306581</v>
      </c>
      <c r="FO27">
        <v>0.44472815999999998</v>
      </c>
      <c r="FP27">
        <v>-4.5657290000000001E-3</v>
      </c>
      <c r="FQ27">
        <v>0.72141254300000002</v>
      </c>
      <c r="FR27">
        <v>5.6025474999999998E-2</v>
      </c>
      <c r="GV27">
        <v>0.48895899100000001</v>
      </c>
      <c r="GW27">
        <v>0.72801903000000001</v>
      </c>
      <c r="GX27">
        <v>0.35744767100000002</v>
      </c>
      <c r="GY27">
        <v>0.77960898199999995</v>
      </c>
      <c r="GZ27">
        <v>1.5042517010000001</v>
      </c>
      <c r="HA27">
        <v>3.2495980000000001E-2</v>
      </c>
      <c r="HB27">
        <v>4.4636167999999997E-2</v>
      </c>
      <c r="HC27">
        <v>4.2190229999999997E-3</v>
      </c>
      <c r="HD27">
        <v>0.12983216</v>
      </c>
      <c r="HE27">
        <v>5.7952100000000003E-3</v>
      </c>
      <c r="HF27">
        <v>0.92749999999999999</v>
      </c>
    </row>
    <row r="28" spans="1:214" x14ac:dyDescent="0.2">
      <c r="A28" t="s">
        <v>268</v>
      </c>
      <c r="B28" t="s">
        <v>269</v>
      </c>
      <c r="C28">
        <v>154010</v>
      </c>
      <c r="D28">
        <v>0.60483871</v>
      </c>
      <c r="E28">
        <v>0.76550224</v>
      </c>
      <c r="F28">
        <v>6.4476332999999997E-2</v>
      </c>
      <c r="G28">
        <v>2.5972339999999999E-3</v>
      </c>
      <c r="H28">
        <v>1.2656303689999999</v>
      </c>
      <c r="I28">
        <v>8.4227491000000002E-2</v>
      </c>
      <c r="J28">
        <v>4.0281973999999998E-2</v>
      </c>
      <c r="K28">
        <v>3.3928500000000002E-3</v>
      </c>
      <c r="L28">
        <v>0.92332394799999995</v>
      </c>
      <c r="M28">
        <v>0.54895786499999999</v>
      </c>
      <c r="N28">
        <v>0.50686594299999999</v>
      </c>
      <c r="O28">
        <v>0.95612966399999999</v>
      </c>
      <c r="P28">
        <v>1.2821134789999999</v>
      </c>
      <c r="Q28">
        <v>0.243007525</v>
      </c>
      <c r="R28">
        <v>0.311563223</v>
      </c>
      <c r="S28">
        <v>1.0384942859999999</v>
      </c>
      <c r="T28">
        <v>1.1399327379999999</v>
      </c>
      <c r="U28">
        <v>0.96821795600000005</v>
      </c>
      <c r="V28">
        <v>1.103703345</v>
      </c>
      <c r="W28">
        <v>3.6489462E-2</v>
      </c>
      <c r="X28">
        <v>8.8476711999999999E-2</v>
      </c>
      <c r="Y28">
        <v>0.197388111</v>
      </c>
      <c r="Z28">
        <v>-0.99068027199999997</v>
      </c>
      <c r="AA28">
        <v>-0.22330264899999999</v>
      </c>
      <c r="AB28">
        <v>0.33803374400000002</v>
      </c>
      <c r="AC28">
        <v>-1.127076135</v>
      </c>
      <c r="AD28">
        <v>-1.028456759</v>
      </c>
      <c r="AE28">
        <v>2.799276984</v>
      </c>
      <c r="AF28">
        <v>-1.864028907</v>
      </c>
      <c r="AG28">
        <v>0.92260555399999999</v>
      </c>
      <c r="AH28">
        <v>-9.9033547E-2</v>
      </c>
      <c r="AI28">
        <v>1.5647524719999999</v>
      </c>
      <c r="AJ28">
        <v>-1.0230223629999999</v>
      </c>
      <c r="AK28">
        <v>-0.40956116199999998</v>
      </c>
      <c r="AL28">
        <v>0.70384654099999999</v>
      </c>
      <c r="AM28">
        <v>1.4394282940000001</v>
      </c>
      <c r="AN28">
        <v>0.10941963</v>
      </c>
      <c r="AO28">
        <v>0.79827432200000004</v>
      </c>
      <c r="AP28">
        <v>248</v>
      </c>
      <c r="AQ28">
        <v>150</v>
      </c>
      <c r="AR28">
        <v>0.60483871</v>
      </c>
      <c r="AS28">
        <v>154010</v>
      </c>
      <c r="AT28">
        <v>117895</v>
      </c>
      <c r="AU28">
        <v>0.76550224</v>
      </c>
      <c r="AV28">
        <v>0.909090909</v>
      </c>
      <c r="AW28">
        <v>0.59069767399999995</v>
      </c>
      <c r="AX28">
        <v>0.70588235300000002</v>
      </c>
      <c r="AY28">
        <v>0.5</v>
      </c>
      <c r="AZ28">
        <v>0.78</v>
      </c>
      <c r="BA28">
        <v>0.65</v>
      </c>
      <c r="BB28">
        <v>0.56000000000000005</v>
      </c>
      <c r="BC28">
        <v>10</v>
      </c>
      <c r="BD28">
        <v>127</v>
      </c>
      <c r="BE28">
        <v>12</v>
      </c>
      <c r="BF28">
        <v>2</v>
      </c>
      <c r="BG28">
        <v>21</v>
      </c>
      <c r="BH28">
        <v>57</v>
      </c>
      <c r="BI28">
        <v>70</v>
      </c>
      <c r="BJ28">
        <v>0</v>
      </c>
      <c r="BK28">
        <v>11</v>
      </c>
      <c r="BL28">
        <v>215</v>
      </c>
      <c r="BM28">
        <v>17</v>
      </c>
      <c r="BN28">
        <v>4</v>
      </c>
      <c r="BO28">
        <v>26.92307692</v>
      </c>
      <c r="BP28">
        <v>87.692307690000007</v>
      </c>
      <c r="BQ28">
        <v>125</v>
      </c>
      <c r="BR28">
        <v>0</v>
      </c>
      <c r="BS28">
        <v>0.60619469000000004</v>
      </c>
      <c r="BT28">
        <v>0.70588235300000002</v>
      </c>
      <c r="BU28">
        <v>0.743781095</v>
      </c>
      <c r="BV28">
        <v>0.59710669100000002</v>
      </c>
      <c r="BW28">
        <v>785.96666670000002</v>
      </c>
      <c r="BX28">
        <v>368.52040820000002</v>
      </c>
      <c r="BY28">
        <v>1.164448261</v>
      </c>
      <c r="BZ28">
        <v>-0.30707142500000001</v>
      </c>
      <c r="CA28">
        <v>0.802798962</v>
      </c>
      <c r="CB28">
        <v>0.139796369</v>
      </c>
      <c r="CC28">
        <v>0.46887536600000002</v>
      </c>
      <c r="CD28">
        <v>-0.23152949</v>
      </c>
      <c r="CE28" t="s">
        <v>268</v>
      </c>
      <c r="CF28" t="s">
        <v>269</v>
      </c>
      <c r="CG28">
        <v>154010</v>
      </c>
      <c r="CH28">
        <v>9930</v>
      </c>
      <c r="CI28">
        <v>29</v>
      </c>
      <c r="CJ28">
        <v>17</v>
      </c>
      <c r="CK28">
        <v>2</v>
      </c>
      <c r="CL28">
        <v>0</v>
      </c>
      <c r="CM28">
        <v>2</v>
      </c>
      <c r="CN28">
        <v>0</v>
      </c>
      <c r="CO28">
        <v>4</v>
      </c>
      <c r="CP28">
        <v>0</v>
      </c>
      <c r="CQ28">
        <v>18</v>
      </c>
      <c r="CR28">
        <v>11</v>
      </c>
      <c r="CS28">
        <v>1</v>
      </c>
      <c r="CT28">
        <v>0</v>
      </c>
      <c r="CU28">
        <v>10</v>
      </c>
      <c r="CV28">
        <v>5</v>
      </c>
      <c r="CW28">
        <v>19</v>
      </c>
      <c r="CX28">
        <v>12</v>
      </c>
      <c r="CY28">
        <v>371</v>
      </c>
      <c r="CZ28">
        <v>189</v>
      </c>
      <c r="DA28">
        <v>67</v>
      </c>
      <c r="DB28">
        <v>12</v>
      </c>
      <c r="DC28">
        <v>21</v>
      </c>
      <c r="DD28">
        <v>7</v>
      </c>
      <c r="DE28">
        <v>26</v>
      </c>
      <c r="DF28">
        <v>20</v>
      </c>
      <c r="DG28">
        <v>230</v>
      </c>
      <c r="DH28">
        <v>141</v>
      </c>
      <c r="DI28">
        <v>8</v>
      </c>
      <c r="DJ28">
        <v>3</v>
      </c>
      <c r="DK28">
        <v>121</v>
      </c>
      <c r="DL28">
        <v>51</v>
      </c>
      <c r="DM28">
        <v>250</v>
      </c>
      <c r="DN28">
        <v>138</v>
      </c>
      <c r="DO28">
        <v>400</v>
      </c>
      <c r="DP28">
        <v>206</v>
      </c>
      <c r="DQ28">
        <v>69</v>
      </c>
      <c r="DR28">
        <v>12</v>
      </c>
      <c r="DS28">
        <v>23</v>
      </c>
      <c r="DT28">
        <v>7</v>
      </c>
      <c r="DU28">
        <v>30</v>
      </c>
      <c r="DV28">
        <v>20</v>
      </c>
      <c r="DW28">
        <v>248</v>
      </c>
      <c r="DX28">
        <v>152</v>
      </c>
      <c r="DY28">
        <v>9</v>
      </c>
      <c r="DZ28">
        <v>3</v>
      </c>
      <c r="EA28">
        <v>131</v>
      </c>
      <c r="EB28">
        <v>56</v>
      </c>
      <c r="EC28">
        <v>269</v>
      </c>
      <c r="ED28">
        <v>150</v>
      </c>
      <c r="EE28">
        <v>0.92749999999999999</v>
      </c>
      <c r="EF28">
        <v>0.97101449299999998</v>
      </c>
      <c r="EG28">
        <v>0.91304347799999996</v>
      </c>
      <c r="EH28">
        <v>0.92741935499999995</v>
      </c>
      <c r="EI28">
        <v>0.92366412200000003</v>
      </c>
      <c r="EJ28">
        <v>0.92936803000000001</v>
      </c>
      <c r="EK28">
        <v>0.58620689699999995</v>
      </c>
      <c r="EL28">
        <v>0</v>
      </c>
      <c r="EM28">
        <v>0</v>
      </c>
      <c r="EN28">
        <v>0.61111111100000004</v>
      </c>
      <c r="EO28">
        <v>0.5</v>
      </c>
      <c r="EP28">
        <v>0.63157894699999995</v>
      </c>
      <c r="EQ28">
        <v>0.50943396200000002</v>
      </c>
      <c r="ER28">
        <v>0.17910447800000001</v>
      </c>
      <c r="ES28">
        <v>0.33333333300000001</v>
      </c>
      <c r="ET28">
        <v>0.61304347800000003</v>
      </c>
      <c r="EU28">
        <v>0.42148760299999999</v>
      </c>
      <c r="EV28">
        <v>0.55200000000000005</v>
      </c>
      <c r="EW28">
        <v>0.51500000000000001</v>
      </c>
      <c r="EX28">
        <v>0.17391304299999999</v>
      </c>
      <c r="EY28">
        <v>0.30434782599999999</v>
      </c>
      <c r="EZ28">
        <v>0.61290322600000002</v>
      </c>
      <c r="FA28">
        <v>0.42748091599999999</v>
      </c>
      <c r="FB28">
        <v>0.55762081799999996</v>
      </c>
      <c r="FC28">
        <v>0</v>
      </c>
      <c r="FD28">
        <v>0</v>
      </c>
      <c r="FE28">
        <v>0.79166666699999999</v>
      </c>
      <c r="FF28">
        <v>0.29215624000000001</v>
      </c>
      <c r="FG28">
        <v>0.54373522500000004</v>
      </c>
      <c r="FH28">
        <v>0.76356449900000001</v>
      </c>
      <c r="FI28">
        <v>0.28375286</v>
      </c>
      <c r="FJ28">
        <v>0.49656750599999999</v>
      </c>
      <c r="FK28">
        <v>0.76661577599999997</v>
      </c>
      <c r="FL28">
        <v>2.58414134</v>
      </c>
      <c r="FM28">
        <v>-1.4543638569999999</v>
      </c>
      <c r="FN28">
        <v>-1.5543114259999999</v>
      </c>
      <c r="FO28">
        <v>-0.30000986800000001</v>
      </c>
      <c r="FP28">
        <v>-0.38060951900000001</v>
      </c>
      <c r="FQ28">
        <v>-0.494709654</v>
      </c>
      <c r="FR28">
        <v>-1.0406451210000001</v>
      </c>
      <c r="GV28">
        <v>0.60483871</v>
      </c>
      <c r="GW28">
        <v>0.76550224</v>
      </c>
      <c r="GX28">
        <v>0.46887536600000002</v>
      </c>
      <c r="GY28">
        <v>0.802798962</v>
      </c>
      <c r="GZ28">
        <v>1.164448261</v>
      </c>
      <c r="HA28">
        <v>6.4476332999999997E-2</v>
      </c>
      <c r="HB28">
        <v>8.4227491000000002E-2</v>
      </c>
      <c r="HC28">
        <v>2.5972339999999999E-3</v>
      </c>
      <c r="HD28">
        <v>4.0281973999999998E-2</v>
      </c>
      <c r="HE28">
        <v>3.3928500000000002E-3</v>
      </c>
      <c r="HF28">
        <v>0.47372810700000001</v>
      </c>
    </row>
    <row r="29" spans="1:214" x14ac:dyDescent="0.2">
      <c r="A29" t="s">
        <v>270</v>
      </c>
      <c r="B29" t="s">
        <v>271</v>
      </c>
      <c r="C29">
        <v>43789</v>
      </c>
      <c r="D29">
        <v>0.36</v>
      </c>
      <c r="E29">
        <v>0.63486263700000001</v>
      </c>
      <c r="G29">
        <v>9.5914500000000001E-4</v>
      </c>
      <c r="H29">
        <v>1.763507325</v>
      </c>
      <c r="K29">
        <v>1.510791E-3</v>
      </c>
      <c r="N29">
        <v>0.28385899799999997</v>
      </c>
      <c r="O29">
        <v>1.2174420100000001</v>
      </c>
      <c r="R29">
        <v>2.2268135899999999</v>
      </c>
      <c r="S29">
        <v>1.1114401389999999</v>
      </c>
      <c r="V29">
        <v>0.84573354999999995</v>
      </c>
      <c r="W29">
        <v>-1.2971447840000001</v>
      </c>
      <c r="X29">
        <v>-1.0088768720000001</v>
      </c>
      <c r="Z29">
        <v>-1.275483065</v>
      </c>
      <c r="AA29">
        <v>1.068964582</v>
      </c>
      <c r="AD29">
        <v>-1.2898666750000001</v>
      </c>
      <c r="AG29">
        <v>-1.210264284</v>
      </c>
      <c r="AH29">
        <v>1.92811296</v>
      </c>
      <c r="AK29">
        <v>2.6961864860000002</v>
      </c>
      <c r="AL29">
        <v>1.547183033</v>
      </c>
      <c r="AO29">
        <v>0.26555897499999997</v>
      </c>
      <c r="AP29">
        <v>175</v>
      </c>
      <c r="AQ29">
        <v>63</v>
      </c>
      <c r="AR29">
        <v>0.36</v>
      </c>
      <c r="AS29">
        <v>43789</v>
      </c>
      <c r="AT29">
        <v>27800</v>
      </c>
      <c r="AU29">
        <v>0.63486263700000001</v>
      </c>
      <c r="AV29">
        <v>0.77777777800000003</v>
      </c>
      <c r="AW29">
        <v>0.32926829299999999</v>
      </c>
      <c r="AX29">
        <v>1</v>
      </c>
      <c r="AY29">
        <v>0.46</v>
      </c>
      <c r="AZ29">
        <v>0.32</v>
      </c>
      <c r="BA29">
        <v>0.41</v>
      </c>
      <c r="BB29">
        <v>0.28000000000000003</v>
      </c>
      <c r="BC29">
        <v>7</v>
      </c>
      <c r="BD29">
        <v>54</v>
      </c>
      <c r="BE29">
        <v>1</v>
      </c>
      <c r="BF29">
        <v>21</v>
      </c>
      <c r="BG29">
        <v>26</v>
      </c>
      <c r="BH29">
        <v>9</v>
      </c>
      <c r="BI29">
        <v>7</v>
      </c>
      <c r="BJ29">
        <v>0</v>
      </c>
      <c r="BK29">
        <v>9</v>
      </c>
      <c r="BL29">
        <v>164</v>
      </c>
      <c r="BM29">
        <v>1</v>
      </c>
      <c r="BN29">
        <v>45.652173910000002</v>
      </c>
      <c r="BO29">
        <v>81.25</v>
      </c>
      <c r="BP29">
        <v>21.951219510000001</v>
      </c>
      <c r="BQ29">
        <v>25</v>
      </c>
      <c r="BR29">
        <v>0</v>
      </c>
      <c r="BS29">
        <v>0.35260115600000003</v>
      </c>
      <c r="BT29">
        <v>1</v>
      </c>
      <c r="BU29">
        <v>0.37036402600000001</v>
      </c>
      <c r="BV29">
        <v>0.34077922100000002</v>
      </c>
      <c r="BW29">
        <v>441.2698413</v>
      </c>
      <c r="BX29">
        <v>142.75892859999999</v>
      </c>
      <c r="BY29">
        <v>2.836065574</v>
      </c>
      <c r="BZ29">
        <v>3.96158148</v>
      </c>
      <c r="CA29">
        <v>0.92011965799999995</v>
      </c>
      <c r="CB29">
        <v>0.94426603200000003</v>
      </c>
      <c r="CC29">
        <v>0.32351843499999999</v>
      </c>
      <c r="CD29">
        <v>-0.56757961099999998</v>
      </c>
      <c r="CE29" t="s">
        <v>270</v>
      </c>
      <c r="CF29" t="s">
        <v>271</v>
      </c>
      <c r="CG29">
        <v>43789</v>
      </c>
      <c r="CI29">
        <v>17</v>
      </c>
      <c r="CJ29">
        <v>14</v>
      </c>
      <c r="CK29">
        <v>0</v>
      </c>
      <c r="CL29">
        <v>0</v>
      </c>
      <c r="CM29">
        <v>0</v>
      </c>
      <c r="CN29">
        <v>0</v>
      </c>
      <c r="CO29">
        <v>1</v>
      </c>
      <c r="CP29">
        <v>0</v>
      </c>
      <c r="CQ29">
        <v>15</v>
      </c>
      <c r="CR29">
        <v>13</v>
      </c>
      <c r="CS29">
        <v>0</v>
      </c>
      <c r="CT29">
        <v>0</v>
      </c>
      <c r="CU29">
        <v>5</v>
      </c>
      <c r="CV29">
        <v>4</v>
      </c>
      <c r="CW29">
        <v>12</v>
      </c>
      <c r="CX29">
        <v>10</v>
      </c>
      <c r="CY29">
        <v>25</v>
      </c>
      <c r="CZ29">
        <v>18</v>
      </c>
      <c r="DA29">
        <v>1</v>
      </c>
      <c r="DB29">
        <v>0</v>
      </c>
      <c r="DC29">
        <v>2</v>
      </c>
      <c r="DD29">
        <v>0</v>
      </c>
      <c r="DE29">
        <v>2</v>
      </c>
      <c r="DF29">
        <v>0</v>
      </c>
      <c r="DG29">
        <v>16</v>
      </c>
      <c r="DH29">
        <v>14</v>
      </c>
      <c r="DI29">
        <v>3</v>
      </c>
      <c r="DJ29">
        <v>0</v>
      </c>
      <c r="DK29">
        <v>4</v>
      </c>
      <c r="DL29">
        <v>0</v>
      </c>
      <c r="DM29">
        <v>21</v>
      </c>
      <c r="DN29">
        <v>14</v>
      </c>
      <c r="DO29">
        <v>42</v>
      </c>
      <c r="DP29">
        <v>32</v>
      </c>
      <c r="DQ29">
        <v>1</v>
      </c>
      <c r="DR29">
        <v>0</v>
      </c>
      <c r="DS29">
        <v>2</v>
      </c>
      <c r="DT29">
        <v>0</v>
      </c>
      <c r="DU29">
        <v>3</v>
      </c>
      <c r="DV29">
        <v>0</v>
      </c>
      <c r="DW29">
        <v>31</v>
      </c>
      <c r="DX29">
        <v>27</v>
      </c>
      <c r="DY29">
        <v>3</v>
      </c>
      <c r="DZ29">
        <v>0</v>
      </c>
      <c r="EA29">
        <v>9</v>
      </c>
      <c r="EB29">
        <v>4</v>
      </c>
      <c r="EC29">
        <v>33</v>
      </c>
      <c r="ED29">
        <v>24</v>
      </c>
      <c r="EE29">
        <v>0.59523809500000002</v>
      </c>
      <c r="EF29">
        <v>1</v>
      </c>
      <c r="EG29">
        <v>1</v>
      </c>
      <c r="EH29">
        <v>0.51612903200000004</v>
      </c>
      <c r="EI29">
        <v>0.44444444399999999</v>
      </c>
      <c r="EJ29">
        <v>0.63636363600000001</v>
      </c>
      <c r="EK29">
        <v>0.82352941199999996</v>
      </c>
      <c r="EN29">
        <v>0.86666666699999995</v>
      </c>
      <c r="EO29">
        <v>0.8</v>
      </c>
      <c r="EP29">
        <v>0.83333333300000001</v>
      </c>
      <c r="EQ29">
        <v>0.72</v>
      </c>
      <c r="ER29">
        <v>0</v>
      </c>
      <c r="ES29">
        <v>0</v>
      </c>
      <c r="ET29">
        <v>0.875</v>
      </c>
      <c r="EU29">
        <v>0</v>
      </c>
      <c r="EV29">
        <v>0.66666666699999999</v>
      </c>
      <c r="EW29">
        <v>0.76190476200000001</v>
      </c>
      <c r="EX29">
        <v>0</v>
      </c>
      <c r="EY29">
        <v>0</v>
      </c>
      <c r="EZ29">
        <v>0.87096774200000004</v>
      </c>
      <c r="FA29">
        <v>0.44444444399999999</v>
      </c>
      <c r="FB29">
        <v>0.72727272700000001</v>
      </c>
      <c r="FC29">
        <v>0</v>
      </c>
      <c r="FD29">
        <v>0</v>
      </c>
      <c r="FE29">
        <v>0.96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0.61111111100000004</v>
      </c>
      <c r="FL29">
        <v>-0.33463106500000001</v>
      </c>
      <c r="FM29">
        <v>1.2457156490000001</v>
      </c>
      <c r="FN29">
        <v>0.50947056700000004</v>
      </c>
      <c r="FO29">
        <v>1.882326181</v>
      </c>
      <c r="FP29">
        <v>-1.4537825209999999</v>
      </c>
      <c r="FQ29">
        <v>-2.4397796980000002</v>
      </c>
      <c r="FR29">
        <v>-1.966115287</v>
      </c>
      <c r="GV29">
        <v>0.36</v>
      </c>
      <c r="GW29">
        <v>0.63486263700000001</v>
      </c>
      <c r="GX29">
        <v>0.32351843499999999</v>
      </c>
      <c r="GY29">
        <v>0.92011965799999995</v>
      </c>
      <c r="GZ29">
        <v>2.836065574</v>
      </c>
      <c r="HC29">
        <v>9.5914500000000001E-4</v>
      </c>
      <c r="HE29">
        <v>1.510791E-3</v>
      </c>
      <c r="HF29">
        <v>0.59523809500000002</v>
      </c>
    </row>
    <row r="30" spans="1:214" x14ac:dyDescent="0.2">
      <c r="A30" t="s">
        <v>272</v>
      </c>
      <c r="B30" t="s">
        <v>273</v>
      </c>
      <c r="C30">
        <v>534254</v>
      </c>
      <c r="D30">
        <v>0.61267605599999997</v>
      </c>
      <c r="E30">
        <v>0.76151793000000001</v>
      </c>
      <c r="G30">
        <v>1.1741606E-2</v>
      </c>
      <c r="H30">
        <v>1.242937312</v>
      </c>
      <c r="K30">
        <v>1.5418685999999999E-2</v>
      </c>
      <c r="N30">
        <v>0.46668083900000001</v>
      </c>
      <c r="O30">
        <v>0.92037071400000003</v>
      </c>
      <c r="R30">
        <v>0.39100525600000002</v>
      </c>
      <c r="S30">
        <v>0.97279500299999999</v>
      </c>
      <c r="V30">
        <v>0.56443733600000001</v>
      </c>
      <c r="W30">
        <v>7.9179415000000003E-2</v>
      </c>
      <c r="X30">
        <v>5.5009089999999997E-2</v>
      </c>
      <c r="Z30">
        <v>0.59918620899999997</v>
      </c>
      <c r="AA30">
        <v>-0.28220373799999998</v>
      </c>
      <c r="AD30">
        <v>0.64188104300000004</v>
      </c>
      <c r="AG30">
        <v>0.53826955499999996</v>
      </c>
      <c r="AH30">
        <v>-0.37643579100000002</v>
      </c>
      <c r="AK30">
        <v>-0.28073888899999999</v>
      </c>
      <c r="AL30">
        <v>-5.5711418999999998E-2</v>
      </c>
      <c r="AO30">
        <v>-0.31532612799999998</v>
      </c>
      <c r="AP30">
        <v>710</v>
      </c>
      <c r="AQ30">
        <v>435</v>
      </c>
      <c r="AR30">
        <v>0.61267605599999997</v>
      </c>
      <c r="AS30">
        <v>534254</v>
      </c>
      <c r="AT30">
        <v>406844</v>
      </c>
      <c r="AU30">
        <v>0.76151793000000001</v>
      </c>
      <c r="AV30">
        <v>0.62189054700000002</v>
      </c>
      <c r="AW30">
        <v>0.57934508799999995</v>
      </c>
      <c r="AX30">
        <v>0.71428571399999996</v>
      </c>
      <c r="AY30">
        <v>0.74</v>
      </c>
      <c r="AZ30">
        <v>0.71</v>
      </c>
      <c r="BA30">
        <v>0.53</v>
      </c>
      <c r="BB30">
        <v>0.44</v>
      </c>
      <c r="BC30">
        <v>125</v>
      </c>
      <c r="BD30">
        <v>230</v>
      </c>
      <c r="BE30">
        <v>80</v>
      </c>
      <c r="BF30">
        <v>121</v>
      </c>
      <c r="BG30">
        <v>167</v>
      </c>
      <c r="BH30">
        <v>58</v>
      </c>
      <c r="BI30">
        <v>87</v>
      </c>
      <c r="BJ30">
        <v>2</v>
      </c>
      <c r="BK30">
        <v>201</v>
      </c>
      <c r="BL30">
        <v>397</v>
      </c>
      <c r="BM30">
        <v>112</v>
      </c>
      <c r="BN30">
        <v>163.51351349999999</v>
      </c>
      <c r="BO30">
        <v>235.21126760000001</v>
      </c>
      <c r="BP30">
        <v>109.4339623</v>
      </c>
      <c r="BQ30">
        <v>197.72727269999999</v>
      </c>
      <c r="BR30">
        <v>2</v>
      </c>
      <c r="BS30">
        <v>0.59364548500000003</v>
      </c>
      <c r="BT30">
        <v>0.71428571399999996</v>
      </c>
      <c r="BU30">
        <v>0.72230273499999997</v>
      </c>
      <c r="BV30">
        <v>0.47206477699999999</v>
      </c>
      <c r="BW30">
        <v>935.27356320000001</v>
      </c>
      <c r="BX30">
        <v>463.3090909</v>
      </c>
      <c r="BY30">
        <v>1.203219316</v>
      </c>
      <c r="BZ30">
        <v>-0.20806540600000001</v>
      </c>
      <c r="CA30">
        <v>0.65355529499999998</v>
      </c>
      <c r="CB30">
        <v>-0.88356955500000001</v>
      </c>
      <c r="CC30">
        <v>0.495372808</v>
      </c>
      <c r="CD30">
        <v>-0.17027015700000001</v>
      </c>
      <c r="CE30" t="s">
        <v>272</v>
      </c>
      <c r="CF30" t="s">
        <v>273</v>
      </c>
      <c r="CG30">
        <v>534254</v>
      </c>
      <c r="CI30">
        <v>1631</v>
      </c>
      <c r="CJ30">
        <v>849</v>
      </c>
      <c r="CK30">
        <v>142</v>
      </c>
      <c r="CL30">
        <v>22</v>
      </c>
      <c r="CM30">
        <v>128</v>
      </c>
      <c r="CN30">
        <v>34</v>
      </c>
      <c r="CO30">
        <v>422</v>
      </c>
      <c r="CP30">
        <v>294</v>
      </c>
      <c r="CQ30">
        <v>808</v>
      </c>
      <c r="CR30">
        <v>423</v>
      </c>
      <c r="CS30">
        <v>46</v>
      </c>
      <c r="CT30">
        <v>35</v>
      </c>
      <c r="CU30">
        <v>381</v>
      </c>
      <c r="CV30">
        <v>191</v>
      </c>
      <c r="CW30">
        <v>1243</v>
      </c>
      <c r="CX30">
        <v>657</v>
      </c>
      <c r="CY30">
        <v>4644</v>
      </c>
      <c r="CZ30">
        <v>2749</v>
      </c>
      <c r="DA30">
        <v>425</v>
      </c>
      <c r="DB30">
        <v>108</v>
      </c>
      <c r="DC30">
        <v>482</v>
      </c>
      <c r="DD30">
        <v>202</v>
      </c>
      <c r="DE30">
        <v>1024</v>
      </c>
      <c r="DF30">
        <v>778</v>
      </c>
      <c r="DG30">
        <v>2324</v>
      </c>
      <c r="DH30">
        <v>1434</v>
      </c>
      <c r="DI30">
        <v>161</v>
      </c>
      <c r="DJ30">
        <v>106</v>
      </c>
      <c r="DK30">
        <v>1556</v>
      </c>
      <c r="DL30">
        <v>910</v>
      </c>
      <c r="DM30">
        <v>3077</v>
      </c>
      <c r="DN30">
        <v>1833</v>
      </c>
      <c r="DO30">
        <v>6275</v>
      </c>
      <c r="DP30">
        <v>3598</v>
      </c>
      <c r="DQ30">
        <v>567</v>
      </c>
      <c r="DR30">
        <v>130</v>
      </c>
      <c r="DS30">
        <v>610</v>
      </c>
      <c r="DT30">
        <v>236</v>
      </c>
      <c r="DU30">
        <v>1446</v>
      </c>
      <c r="DV30">
        <v>1072</v>
      </c>
      <c r="DW30">
        <v>3132</v>
      </c>
      <c r="DX30">
        <v>1857</v>
      </c>
      <c r="DY30">
        <v>207</v>
      </c>
      <c r="DZ30">
        <v>141</v>
      </c>
      <c r="EA30">
        <v>1937</v>
      </c>
      <c r="EB30">
        <v>1101</v>
      </c>
      <c r="EC30">
        <v>4320</v>
      </c>
      <c r="ED30">
        <v>2490</v>
      </c>
      <c r="EE30">
        <v>0.74007968099999999</v>
      </c>
      <c r="EF30">
        <v>0.74955908299999996</v>
      </c>
      <c r="EG30">
        <v>0.79016393399999996</v>
      </c>
      <c r="EH30">
        <v>0.74201788000000002</v>
      </c>
      <c r="EI30">
        <v>0.80330407800000003</v>
      </c>
      <c r="EJ30">
        <v>0.71226851899999999</v>
      </c>
      <c r="EK30">
        <v>0.52053954599999996</v>
      </c>
      <c r="EL30">
        <v>0.15492957700000001</v>
      </c>
      <c r="EM30">
        <v>0.265625</v>
      </c>
      <c r="EN30">
        <v>0.52351485099999995</v>
      </c>
      <c r="EO30">
        <v>0.50131233600000003</v>
      </c>
      <c r="EP30">
        <v>0.52855993599999995</v>
      </c>
      <c r="EQ30">
        <v>0.59194659800000005</v>
      </c>
      <c r="ER30">
        <v>0.254117647</v>
      </c>
      <c r="ES30">
        <v>0.419087137</v>
      </c>
      <c r="ET30">
        <v>0.61703958699999994</v>
      </c>
      <c r="EU30">
        <v>0.58483290499999996</v>
      </c>
      <c r="EV30">
        <v>0.59571010700000004</v>
      </c>
      <c r="EW30">
        <v>0.57338645399999999</v>
      </c>
      <c r="EX30">
        <v>0.22927689600000001</v>
      </c>
      <c r="EY30">
        <v>0.38688524600000002</v>
      </c>
      <c r="EZ30">
        <v>0.59291187700000003</v>
      </c>
      <c r="FA30">
        <v>0.56840475000000001</v>
      </c>
      <c r="FB30">
        <v>0.57638888899999996</v>
      </c>
      <c r="FC30">
        <v>0.29594113100000002</v>
      </c>
      <c r="FD30">
        <v>0.50738770700000002</v>
      </c>
      <c r="FE30">
        <v>0.94844936599999996</v>
      </c>
      <c r="FF30">
        <v>0.41183362000000001</v>
      </c>
      <c r="FG30">
        <v>0.67919003200000005</v>
      </c>
      <c r="FH30">
        <v>0.98174077900000001</v>
      </c>
      <c r="FI30">
        <v>0.38669641300000002</v>
      </c>
      <c r="FJ30">
        <v>0.65251728099999995</v>
      </c>
      <c r="FK30">
        <v>0.98614799900000005</v>
      </c>
      <c r="FL30">
        <v>0.93773756500000005</v>
      </c>
      <c r="FM30">
        <v>-0.815866376</v>
      </c>
      <c r="FN30">
        <v>-0.74559558000000004</v>
      </c>
      <c r="FO30">
        <v>-0.90386418700000004</v>
      </c>
      <c r="FP30">
        <v>8.7301359999999995E-3</v>
      </c>
      <c r="FQ30">
        <v>0.11615036500000001</v>
      </c>
      <c r="FR30">
        <v>0.265878534</v>
      </c>
      <c r="GV30">
        <v>0.61267605599999997</v>
      </c>
      <c r="GW30">
        <v>0.76151793000000001</v>
      </c>
      <c r="GX30">
        <v>0.495372808</v>
      </c>
      <c r="GY30">
        <v>0.65355529499999998</v>
      </c>
      <c r="GZ30">
        <v>1.203219316</v>
      </c>
      <c r="HC30">
        <v>1.1741606E-2</v>
      </c>
      <c r="HE30">
        <v>1.5418685999999999E-2</v>
      </c>
      <c r="HF30">
        <v>0.64466019399999996</v>
      </c>
    </row>
    <row r="31" spans="1:214" x14ac:dyDescent="0.2">
      <c r="A31" t="s">
        <v>274</v>
      </c>
      <c r="B31" t="s">
        <v>275</v>
      </c>
      <c r="C31">
        <v>37809</v>
      </c>
      <c r="D31">
        <v>0.44444444399999999</v>
      </c>
      <c r="E31">
        <v>0.69716205099999995</v>
      </c>
      <c r="F31">
        <v>4.3851992999999999E-2</v>
      </c>
      <c r="G31">
        <v>2.8829110000000002E-3</v>
      </c>
      <c r="H31">
        <v>1.5686146160000001</v>
      </c>
      <c r="I31">
        <v>6.2900716999999995E-2</v>
      </c>
      <c r="J31">
        <v>6.5741858E-2</v>
      </c>
      <c r="K31">
        <v>4.1352100000000003E-3</v>
      </c>
      <c r="L31">
        <v>0.213306834</v>
      </c>
      <c r="M31">
        <v>0.92167060700000003</v>
      </c>
      <c r="N31">
        <v>0.19659863899999999</v>
      </c>
      <c r="O31">
        <v>1.2012544030000001</v>
      </c>
      <c r="R31">
        <v>0.34376747800000002</v>
      </c>
      <c r="S31">
        <v>0.87064236800000006</v>
      </c>
      <c r="V31">
        <v>1.3688499350000001</v>
      </c>
      <c r="W31">
        <v>-0.83717665900000005</v>
      </c>
      <c r="X31">
        <v>-0.48557089399999998</v>
      </c>
      <c r="Y31">
        <v>-0.28631727899999998</v>
      </c>
      <c r="Z31">
        <v>-0.94101156600000002</v>
      </c>
      <c r="AA31">
        <v>0.56310975600000002</v>
      </c>
      <c r="AB31">
        <v>-0.15242413499999999</v>
      </c>
      <c r="AC31">
        <v>-0.922857602</v>
      </c>
      <c r="AD31">
        <v>-0.92534603999999998</v>
      </c>
      <c r="AE31">
        <v>-1.3285591720000001</v>
      </c>
      <c r="AF31">
        <v>-0.36246014700000001</v>
      </c>
      <c r="AG31">
        <v>-2.044834646</v>
      </c>
      <c r="AH31">
        <v>1.8025366039999999</v>
      </c>
      <c r="AK31">
        <v>-0.35733911800000001</v>
      </c>
      <c r="AL31">
        <v>-1.2367113240000001</v>
      </c>
      <c r="AO31">
        <v>1.345809966</v>
      </c>
      <c r="AP31">
        <v>171</v>
      </c>
      <c r="AQ31">
        <v>76</v>
      </c>
      <c r="AR31">
        <v>0.44444444399999999</v>
      </c>
      <c r="AS31">
        <v>37809</v>
      </c>
      <c r="AT31">
        <v>26359</v>
      </c>
      <c r="AU31">
        <v>0.69716205099999995</v>
      </c>
      <c r="AV31">
        <v>0.7</v>
      </c>
      <c r="AW31">
        <v>0.42307692299999999</v>
      </c>
      <c r="AX31">
        <v>0.75</v>
      </c>
      <c r="AY31">
        <v>0.5</v>
      </c>
      <c r="AZ31">
        <v>0.47</v>
      </c>
      <c r="BA31">
        <v>0.44</v>
      </c>
      <c r="BB31">
        <v>0.15</v>
      </c>
      <c r="BC31">
        <v>7</v>
      </c>
      <c r="BD31">
        <v>66</v>
      </c>
      <c r="BE31">
        <v>3</v>
      </c>
      <c r="BF31">
        <v>34</v>
      </c>
      <c r="BG31">
        <v>35</v>
      </c>
      <c r="BH31">
        <v>4</v>
      </c>
      <c r="BI31">
        <v>3</v>
      </c>
      <c r="BJ31">
        <v>0</v>
      </c>
      <c r="BK31">
        <v>10</v>
      </c>
      <c r="BL31">
        <v>156</v>
      </c>
      <c r="BM31">
        <v>4</v>
      </c>
      <c r="BN31">
        <v>68</v>
      </c>
      <c r="BO31">
        <v>74.468085110000004</v>
      </c>
      <c r="BP31">
        <v>9.0909090910000003</v>
      </c>
      <c r="BQ31">
        <v>20</v>
      </c>
      <c r="BR31">
        <v>0</v>
      </c>
      <c r="BS31">
        <v>0.43975903599999999</v>
      </c>
      <c r="BT31">
        <v>0.75</v>
      </c>
      <c r="BU31">
        <v>0.484318996</v>
      </c>
      <c r="BV31">
        <v>0.24062500000000001</v>
      </c>
      <c r="BW31">
        <v>346.8289474</v>
      </c>
      <c r="BX31">
        <v>120.52631580000001</v>
      </c>
      <c r="BY31">
        <v>1.7054794520000001</v>
      </c>
      <c r="BZ31">
        <v>1.074509363</v>
      </c>
      <c r="CA31">
        <v>0.49683163699999999</v>
      </c>
      <c r="CB31">
        <v>-1.9582258809999999</v>
      </c>
      <c r="CC31">
        <v>0.34750938999999997</v>
      </c>
      <c r="CD31">
        <v>-0.51211501699999995</v>
      </c>
      <c r="CE31" t="s">
        <v>274</v>
      </c>
      <c r="CF31" t="s">
        <v>275</v>
      </c>
      <c r="CG31">
        <v>37809</v>
      </c>
      <c r="CH31">
        <v>1658</v>
      </c>
      <c r="CI31">
        <v>52</v>
      </c>
      <c r="CJ31">
        <v>39</v>
      </c>
      <c r="CK31">
        <v>0</v>
      </c>
      <c r="CL31">
        <v>0</v>
      </c>
      <c r="CM31">
        <v>4</v>
      </c>
      <c r="CN31">
        <v>0</v>
      </c>
      <c r="CO31">
        <v>1</v>
      </c>
      <c r="CP31">
        <v>0</v>
      </c>
      <c r="CQ31">
        <v>40</v>
      </c>
      <c r="CR31">
        <v>32</v>
      </c>
      <c r="CS31">
        <v>1</v>
      </c>
      <c r="CT31">
        <v>0</v>
      </c>
      <c r="CU31">
        <v>6</v>
      </c>
      <c r="CV31">
        <v>4</v>
      </c>
      <c r="CW31">
        <v>45</v>
      </c>
      <c r="CX31">
        <v>34</v>
      </c>
      <c r="CY31">
        <v>57</v>
      </c>
      <c r="CZ31">
        <v>41</v>
      </c>
      <c r="DA31">
        <v>2</v>
      </c>
      <c r="DB31">
        <v>0</v>
      </c>
      <c r="DC31">
        <v>3</v>
      </c>
      <c r="DD31">
        <v>0</v>
      </c>
      <c r="DE31">
        <v>0</v>
      </c>
      <c r="DF31">
        <v>0</v>
      </c>
      <c r="DG31">
        <v>44</v>
      </c>
      <c r="DH31">
        <v>34</v>
      </c>
      <c r="DI31">
        <v>1</v>
      </c>
      <c r="DJ31">
        <v>0</v>
      </c>
      <c r="DK31">
        <v>11</v>
      </c>
      <c r="DL31">
        <v>9</v>
      </c>
      <c r="DM31">
        <v>45</v>
      </c>
      <c r="DN31">
        <v>31</v>
      </c>
      <c r="DO31">
        <v>109</v>
      </c>
      <c r="DP31">
        <v>80</v>
      </c>
      <c r="DQ31">
        <v>2</v>
      </c>
      <c r="DR31">
        <v>0</v>
      </c>
      <c r="DS31">
        <v>7</v>
      </c>
      <c r="DT31">
        <v>0</v>
      </c>
      <c r="DU31">
        <v>1</v>
      </c>
      <c r="DV31">
        <v>0</v>
      </c>
      <c r="DW31">
        <v>84</v>
      </c>
      <c r="DX31">
        <v>66</v>
      </c>
      <c r="DY31">
        <v>2</v>
      </c>
      <c r="DZ31">
        <v>0</v>
      </c>
      <c r="EA31">
        <v>17</v>
      </c>
      <c r="EB31">
        <v>13</v>
      </c>
      <c r="EC31">
        <v>90</v>
      </c>
      <c r="ED31">
        <v>65</v>
      </c>
      <c r="EE31">
        <v>0.52293577999999996</v>
      </c>
      <c r="EF31">
        <v>1</v>
      </c>
      <c r="EG31">
        <v>0.428571429</v>
      </c>
      <c r="EH31">
        <v>0.52380952400000003</v>
      </c>
      <c r="EI31">
        <v>0.64705882400000003</v>
      </c>
      <c r="EJ31">
        <v>0.5</v>
      </c>
      <c r="EK31">
        <v>0.75</v>
      </c>
      <c r="EM31">
        <v>0</v>
      </c>
      <c r="EN31">
        <v>0.8</v>
      </c>
      <c r="EO31">
        <v>0.66666666699999999</v>
      </c>
      <c r="EP31">
        <v>0.75555555600000002</v>
      </c>
      <c r="EQ31">
        <v>0.71929824600000003</v>
      </c>
      <c r="ER31">
        <v>0</v>
      </c>
      <c r="ES31">
        <v>0</v>
      </c>
      <c r="ET31">
        <v>0.77272727299999999</v>
      </c>
      <c r="EU31">
        <v>0.81818181800000001</v>
      </c>
      <c r="EV31">
        <v>0.688888889</v>
      </c>
      <c r="EW31">
        <v>0.73394495400000004</v>
      </c>
      <c r="EX31">
        <v>0</v>
      </c>
      <c r="EY31">
        <v>0</v>
      </c>
      <c r="EZ31">
        <v>0.78571428600000004</v>
      </c>
      <c r="FA31">
        <v>0.764705882</v>
      </c>
      <c r="FB31">
        <v>0.72222222199999997</v>
      </c>
      <c r="FC31">
        <v>0</v>
      </c>
      <c r="FD31">
        <v>0</v>
      </c>
      <c r="FE31">
        <v>0.88235294099999995</v>
      </c>
      <c r="FF31">
        <v>0</v>
      </c>
      <c r="FG31">
        <v>0</v>
      </c>
      <c r="FH31">
        <v>1.187683284</v>
      </c>
      <c r="FI31">
        <v>0</v>
      </c>
      <c r="FJ31">
        <v>0</v>
      </c>
      <c r="FK31">
        <v>1.0588235290000001</v>
      </c>
      <c r="FL31">
        <v>-0.96977460599999998</v>
      </c>
      <c r="FM31">
        <v>0.93995522799999998</v>
      </c>
      <c r="FN31">
        <v>0.50259259199999995</v>
      </c>
      <c r="FO31">
        <v>1.206175054</v>
      </c>
      <c r="FP31">
        <v>-1.4537825209999999</v>
      </c>
      <c r="FQ31">
        <v>-2.4397796980000002</v>
      </c>
      <c r="FR31">
        <v>0.69839954500000001</v>
      </c>
      <c r="GV31">
        <v>0.44444444399999999</v>
      </c>
      <c r="GW31">
        <v>0.69716205099999995</v>
      </c>
      <c r="GX31">
        <v>0.34750938999999997</v>
      </c>
      <c r="GY31">
        <v>0.49683163699999999</v>
      </c>
      <c r="GZ31">
        <v>1.7054794520000001</v>
      </c>
      <c r="HA31">
        <v>4.3851992999999999E-2</v>
      </c>
      <c r="HB31">
        <v>6.2900716999999995E-2</v>
      </c>
      <c r="HC31">
        <v>2.8829110000000002E-3</v>
      </c>
      <c r="HD31">
        <v>6.5741858E-2</v>
      </c>
      <c r="HE31">
        <v>4.1352100000000003E-3</v>
      </c>
      <c r="HF31">
        <v>0.82245737799999996</v>
      </c>
    </row>
    <row r="32" spans="1:214" x14ac:dyDescent="0.2">
      <c r="A32" t="s">
        <v>276</v>
      </c>
      <c r="B32" t="s">
        <v>277</v>
      </c>
      <c r="C32">
        <v>105420</v>
      </c>
      <c r="D32">
        <v>0.520446097</v>
      </c>
      <c r="E32">
        <v>0.77256687499999999</v>
      </c>
      <c r="F32">
        <v>3.5571998000000001E-2</v>
      </c>
      <c r="G32">
        <v>4.875735E-3</v>
      </c>
      <c r="H32">
        <v>1.4844320660000001</v>
      </c>
      <c r="I32">
        <v>4.6043907000000002E-2</v>
      </c>
      <c r="J32">
        <v>0.137066667</v>
      </c>
      <c r="K32">
        <v>6.3110850000000001E-3</v>
      </c>
      <c r="L32">
        <v>0.23178270300000001</v>
      </c>
      <c r="M32">
        <v>1.5321858559999999</v>
      </c>
      <c r="N32">
        <v>0.35513418000000002</v>
      </c>
      <c r="O32">
        <v>1.286446336</v>
      </c>
      <c r="P32">
        <v>0.54892012199999995</v>
      </c>
      <c r="Q32">
        <v>0.94852519400000002</v>
      </c>
      <c r="R32">
        <v>0.52066456500000002</v>
      </c>
      <c r="S32">
        <v>1.144244955</v>
      </c>
      <c r="T32">
        <v>0.56869729899999999</v>
      </c>
      <c r="U32">
        <v>0.51479178400000003</v>
      </c>
      <c r="V32">
        <v>0.29276069700000001</v>
      </c>
      <c r="W32">
        <v>-0.42319634</v>
      </c>
      <c r="X32">
        <v>0.14781861399999999</v>
      </c>
      <c r="Y32">
        <v>-0.48050910899999999</v>
      </c>
      <c r="Z32">
        <v>-0.59453358599999995</v>
      </c>
      <c r="AA32">
        <v>0.34460928099999999</v>
      </c>
      <c r="AB32">
        <v>-0.54008498000000005</v>
      </c>
      <c r="AC32">
        <v>-0.350747847</v>
      </c>
      <c r="AD32">
        <v>-0.62312622500000003</v>
      </c>
      <c r="AE32">
        <v>-1.2211457610000001</v>
      </c>
      <c r="AF32">
        <v>2.0971569350000001</v>
      </c>
      <c r="AG32">
        <v>-0.528578408</v>
      </c>
      <c r="AH32">
        <v>2.4634182330000001</v>
      </c>
      <c r="AI32">
        <v>-1.237600786</v>
      </c>
      <c r="AJ32">
        <v>1.044713081</v>
      </c>
      <c r="AK32">
        <v>-7.0484864999999994E-2</v>
      </c>
      <c r="AL32">
        <v>1.926443774</v>
      </c>
      <c r="AM32">
        <v>-1.714244157</v>
      </c>
      <c r="AN32">
        <v>-0.43615937700000001</v>
      </c>
      <c r="AO32">
        <v>-0.87634651699999999</v>
      </c>
      <c r="AP32">
        <v>269</v>
      </c>
      <c r="AQ32">
        <v>140</v>
      </c>
      <c r="AR32">
        <v>0.520446097</v>
      </c>
      <c r="AS32">
        <v>105420</v>
      </c>
      <c r="AT32">
        <v>81444</v>
      </c>
      <c r="AU32">
        <v>0.77256687499999999</v>
      </c>
      <c r="AV32">
        <v>0.90476190499999998</v>
      </c>
      <c r="AW32">
        <v>0.47659574500000002</v>
      </c>
      <c r="AX32">
        <v>1</v>
      </c>
      <c r="AY32">
        <v>0.55000000000000004</v>
      </c>
      <c r="AZ32">
        <v>0.52</v>
      </c>
      <c r="BA32">
        <v>0.47</v>
      </c>
      <c r="BB32">
        <v>0.67</v>
      </c>
      <c r="BC32">
        <v>19</v>
      </c>
      <c r="BD32">
        <v>112</v>
      </c>
      <c r="BE32">
        <v>8</v>
      </c>
      <c r="BF32">
        <v>26</v>
      </c>
      <c r="BG32">
        <v>78</v>
      </c>
      <c r="BH32">
        <v>30</v>
      </c>
      <c r="BI32">
        <v>6</v>
      </c>
      <c r="BJ32">
        <v>0</v>
      </c>
      <c r="BK32">
        <v>21</v>
      </c>
      <c r="BL32">
        <v>235</v>
      </c>
      <c r="BM32">
        <v>8</v>
      </c>
      <c r="BN32">
        <v>47.272727269999997</v>
      </c>
      <c r="BO32">
        <v>150</v>
      </c>
      <c r="BP32">
        <v>63.829787230000001</v>
      </c>
      <c r="BQ32">
        <v>8.9552238810000002</v>
      </c>
      <c r="BR32">
        <v>0</v>
      </c>
      <c r="BS32">
        <v>0.51171875</v>
      </c>
      <c r="BT32">
        <v>1</v>
      </c>
      <c r="BU32">
        <v>0.52718894000000005</v>
      </c>
      <c r="BV32">
        <v>0.49460733000000001</v>
      </c>
      <c r="BW32">
        <v>581.74285710000004</v>
      </c>
      <c r="BX32">
        <v>185.8604651</v>
      </c>
      <c r="BY32">
        <v>1.9541984729999999</v>
      </c>
      <c r="BZ32">
        <v>1.7096398829999999</v>
      </c>
      <c r="CA32">
        <v>0.93819746999999998</v>
      </c>
      <c r="CB32">
        <v>1.0682258410000001</v>
      </c>
      <c r="CC32">
        <v>0.31948903699999998</v>
      </c>
      <c r="CD32">
        <v>-0.57689516100000005</v>
      </c>
      <c r="CE32" t="s">
        <v>276</v>
      </c>
      <c r="CF32" t="s">
        <v>277</v>
      </c>
      <c r="CG32">
        <v>105420</v>
      </c>
      <c r="CH32">
        <v>3750</v>
      </c>
      <c r="CI32">
        <v>183</v>
      </c>
      <c r="CJ32">
        <v>122</v>
      </c>
      <c r="CK32">
        <v>10</v>
      </c>
      <c r="CL32">
        <v>3</v>
      </c>
      <c r="CM32">
        <v>12</v>
      </c>
      <c r="CN32">
        <v>5</v>
      </c>
      <c r="CO32">
        <v>17</v>
      </c>
      <c r="CP32">
        <v>12</v>
      </c>
      <c r="CQ32">
        <v>135</v>
      </c>
      <c r="CR32">
        <v>98</v>
      </c>
      <c r="CS32">
        <v>2</v>
      </c>
      <c r="CT32">
        <v>0</v>
      </c>
      <c r="CU32">
        <v>32</v>
      </c>
      <c r="CV32">
        <v>16</v>
      </c>
      <c r="CW32">
        <v>150</v>
      </c>
      <c r="CX32">
        <v>105</v>
      </c>
      <c r="CY32">
        <v>332</v>
      </c>
      <c r="CZ32">
        <v>257</v>
      </c>
      <c r="DA32">
        <v>12</v>
      </c>
      <c r="DB32">
        <v>9</v>
      </c>
      <c r="DC32">
        <v>21</v>
      </c>
      <c r="DD32">
        <v>14</v>
      </c>
      <c r="DE32">
        <v>42</v>
      </c>
      <c r="DF32">
        <v>34</v>
      </c>
      <c r="DG32">
        <v>221</v>
      </c>
      <c r="DH32">
        <v>176</v>
      </c>
      <c r="DI32">
        <v>13</v>
      </c>
      <c r="DJ32">
        <v>7</v>
      </c>
      <c r="DK32">
        <v>98</v>
      </c>
      <c r="DL32">
        <v>79</v>
      </c>
      <c r="DM32">
        <v>231</v>
      </c>
      <c r="DN32">
        <v>176</v>
      </c>
      <c r="DO32">
        <v>515</v>
      </c>
      <c r="DP32">
        <v>379</v>
      </c>
      <c r="DQ32">
        <v>22</v>
      </c>
      <c r="DR32">
        <v>12</v>
      </c>
      <c r="DS32">
        <v>33</v>
      </c>
      <c r="DT32">
        <v>19</v>
      </c>
      <c r="DU32">
        <v>59</v>
      </c>
      <c r="DV32">
        <v>46</v>
      </c>
      <c r="DW32">
        <v>356</v>
      </c>
      <c r="DX32">
        <v>274</v>
      </c>
      <c r="DY32">
        <v>15</v>
      </c>
      <c r="DZ32">
        <v>7</v>
      </c>
      <c r="EA32">
        <v>130</v>
      </c>
      <c r="EB32">
        <v>95</v>
      </c>
      <c r="EC32">
        <v>381</v>
      </c>
      <c r="ED32">
        <v>281</v>
      </c>
      <c r="EE32">
        <v>0.64466019399999996</v>
      </c>
      <c r="EF32">
        <v>0.54545454500000001</v>
      </c>
      <c r="EG32">
        <v>0.63636363600000001</v>
      </c>
      <c r="EH32">
        <v>0.62078651699999998</v>
      </c>
      <c r="EI32">
        <v>0.75384615399999999</v>
      </c>
      <c r="EJ32">
        <v>0.606299213</v>
      </c>
      <c r="EK32">
        <v>0.66666666699999999</v>
      </c>
      <c r="EL32">
        <v>0.3</v>
      </c>
      <c r="EM32">
        <v>0.41666666699999999</v>
      </c>
      <c r="EN32">
        <v>0.72592592600000005</v>
      </c>
      <c r="EO32">
        <v>0.5</v>
      </c>
      <c r="EP32">
        <v>0.7</v>
      </c>
      <c r="EQ32">
        <v>0.77409638599999997</v>
      </c>
      <c r="ER32">
        <v>0.75</v>
      </c>
      <c r="ES32">
        <v>0.66666666699999999</v>
      </c>
      <c r="ET32">
        <v>0.79638008999999998</v>
      </c>
      <c r="EU32">
        <v>0.80612244899999996</v>
      </c>
      <c r="EV32">
        <v>0.76190476200000001</v>
      </c>
      <c r="EW32">
        <v>0.73592232999999996</v>
      </c>
      <c r="EX32">
        <v>0.54545454500000001</v>
      </c>
      <c r="EY32">
        <v>0.57575757599999999</v>
      </c>
      <c r="EZ32">
        <v>0.769662921</v>
      </c>
      <c r="FA32">
        <v>0.73076923100000002</v>
      </c>
      <c r="FB32">
        <v>0.73753280799999998</v>
      </c>
      <c r="FC32">
        <v>0.413265306</v>
      </c>
      <c r="FD32">
        <v>0.57397959200000004</v>
      </c>
      <c r="FE32">
        <v>0.71428571399999996</v>
      </c>
      <c r="FF32">
        <v>0.94176136399999999</v>
      </c>
      <c r="FG32">
        <v>0.837121212</v>
      </c>
      <c r="FH32">
        <v>1.0580357140000001</v>
      </c>
      <c r="FI32">
        <v>0.70869276699999995</v>
      </c>
      <c r="FJ32">
        <v>0.748064587</v>
      </c>
      <c r="FK32">
        <v>0.99082945499999997</v>
      </c>
      <c r="FL32">
        <v>9.9519996999999999E-2</v>
      </c>
      <c r="FM32">
        <v>0.96157924299999997</v>
      </c>
      <c r="FN32">
        <v>1.039675474</v>
      </c>
      <c r="FO32">
        <v>0.439870445</v>
      </c>
      <c r="FP32">
        <v>1.2265426850000001</v>
      </c>
      <c r="FQ32">
        <v>0.49041207599999997</v>
      </c>
      <c r="FR32">
        <v>0.29373974200000003</v>
      </c>
      <c r="GV32">
        <v>0.520446097</v>
      </c>
      <c r="GW32">
        <v>0.77256687499999999</v>
      </c>
      <c r="GX32">
        <v>0.31948903699999998</v>
      </c>
      <c r="GY32">
        <v>0.93819746999999998</v>
      </c>
      <c r="GZ32">
        <v>1.9541984729999999</v>
      </c>
      <c r="HA32">
        <v>3.5571998000000001E-2</v>
      </c>
      <c r="HB32">
        <v>4.6043907000000002E-2</v>
      </c>
      <c r="HC32">
        <v>4.875735E-3</v>
      </c>
      <c r="HD32">
        <v>0.137066667</v>
      </c>
      <c r="HE32">
        <v>6.3110850000000001E-3</v>
      </c>
      <c r="HF32">
        <v>0.43424317600000001</v>
      </c>
    </row>
    <row r="33" spans="1:214" x14ac:dyDescent="0.2">
      <c r="A33" t="s">
        <v>278</v>
      </c>
      <c r="B33" t="s">
        <v>279</v>
      </c>
      <c r="C33">
        <v>54900</v>
      </c>
      <c r="D33">
        <v>0.821052632</v>
      </c>
      <c r="E33">
        <v>0.94832422599999999</v>
      </c>
      <c r="G33">
        <v>7.3406189999999996E-3</v>
      </c>
      <c r="H33">
        <v>1.155010275</v>
      </c>
      <c r="K33">
        <v>7.740622E-3</v>
      </c>
      <c r="N33">
        <v>0.33663366300000003</v>
      </c>
      <c r="O33">
        <v>0.86970103600000004</v>
      </c>
      <c r="R33">
        <v>0.48551017600000002</v>
      </c>
      <c r="S33">
        <v>0.991858617</v>
      </c>
      <c r="V33">
        <v>0.61772448999999996</v>
      </c>
      <c r="W33">
        <v>1.2142047460000001</v>
      </c>
      <c r="X33">
        <v>1.6241546929999999</v>
      </c>
      <c r="Z33">
        <v>-0.16598183399999999</v>
      </c>
      <c r="AA33">
        <v>-0.51042323599999995</v>
      </c>
      <c r="AD33">
        <v>-0.42456958500000003</v>
      </c>
      <c r="AG33">
        <v>-0.70551995099999998</v>
      </c>
      <c r="AH33">
        <v>-0.76950891700000001</v>
      </c>
      <c r="AK33">
        <v>-0.12749081300000001</v>
      </c>
      <c r="AL33">
        <v>0.16468550000000001</v>
      </c>
      <c r="AO33">
        <v>-0.20528656000000001</v>
      </c>
      <c r="AP33">
        <v>95</v>
      </c>
      <c r="AQ33">
        <v>78</v>
      </c>
      <c r="AR33">
        <v>0.821052632</v>
      </c>
      <c r="AS33">
        <v>54900</v>
      </c>
      <c r="AT33">
        <v>52063</v>
      </c>
      <c r="AU33">
        <v>0.94832422599999999</v>
      </c>
      <c r="AV33">
        <v>0.72727272700000001</v>
      </c>
      <c r="AW33">
        <v>0.83636363599999997</v>
      </c>
      <c r="AX33">
        <v>0.82758620699999996</v>
      </c>
      <c r="AY33">
        <v>0.87</v>
      </c>
      <c r="AZ33">
        <v>0.82</v>
      </c>
      <c r="BA33">
        <v>0.33</v>
      </c>
      <c r="BB33">
        <v>0</v>
      </c>
      <c r="BC33">
        <v>8</v>
      </c>
      <c r="BD33">
        <v>46</v>
      </c>
      <c r="BE33">
        <v>24</v>
      </c>
      <c r="BF33">
        <v>48</v>
      </c>
      <c r="BG33">
        <v>28</v>
      </c>
      <c r="BH33">
        <v>2</v>
      </c>
      <c r="BI33">
        <v>0</v>
      </c>
      <c r="BJ33">
        <v>0</v>
      </c>
      <c r="BK33">
        <v>11</v>
      </c>
      <c r="BL33">
        <v>55</v>
      </c>
      <c r="BM33">
        <v>29</v>
      </c>
      <c r="BN33">
        <v>55.17241379</v>
      </c>
      <c r="BO33">
        <v>34.146341460000002</v>
      </c>
      <c r="BP33">
        <v>6.0606060609999997</v>
      </c>
      <c r="BQ33">
        <v>0</v>
      </c>
      <c r="BR33">
        <v>0</v>
      </c>
      <c r="BS33">
        <v>0.81818181800000001</v>
      </c>
      <c r="BT33">
        <v>0.82758620699999996</v>
      </c>
      <c r="BU33">
        <v>0.85088512199999999</v>
      </c>
      <c r="BV33">
        <v>0.33</v>
      </c>
      <c r="BW33">
        <v>667.47435900000005</v>
      </c>
      <c r="BX33">
        <v>166.8823529</v>
      </c>
      <c r="BY33">
        <v>1.011494253</v>
      </c>
      <c r="BZ33">
        <v>-0.69765578100000003</v>
      </c>
      <c r="CA33">
        <v>0.387831437</v>
      </c>
      <c r="CB33">
        <v>-2.7056417860000002</v>
      </c>
      <c r="CC33">
        <v>0.25002062000000003</v>
      </c>
      <c r="CD33">
        <v>-0.73749892399999994</v>
      </c>
      <c r="CE33" t="s">
        <v>278</v>
      </c>
      <c r="CF33" t="s">
        <v>279</v>
      </c>
      <c r="CG33">
        <v>54900</v>
      </c>
      <c r="CI33">
        <v>228</v>
      </c>
      <c r="CJ33">
        <v>163</v>
      </c>
      <c r="CK33">
        <v>1</v>
      </c>
      <c r="CL33">
        <v>0</v>
      </c>
      <c r="CM33">
        <v>5</v>
      </c>
      <c r="CN33">
        <v>4</v>
      </c>
      <c r="CO33">
        <v>75</v>
      </c>
      <c r="CP33">
        <v>60</v>
      </c>
      <c r="CQ33">
        <v>122</v>
      </c>
      <c r="CR33">
        <v>78</v>
      </c>
      <c r="CS33">
        <v>17</v>
      </c>
      <c r="CT33">
        <v>16</v>
      </c>
      <c r="CU33">
        <v>58</v>
      </c>
      <c r="CV33">
        <v>46</v>
      </c>
      <c r="CW33">
        <v>168</v>
      </c>
      <c r="CX33">
        <v>115</v>
      </c>
      <c r="CY33">
        <v>175</v>
      </c>
      <c r="CZ33">
        <v>129</v>
      </c>
      <c r="DA33">
        <v>2</v>
      </c>
      <c r="DB33">
        <v>0</v>
      </c>
      <c r="DC33">
        <v>5</v>
      </c>
      <c r="DD33">
        <v>3</v>
      </c>
      <c r="DE33">
        <v>20</v>
      </c>
      <c r="DF33">
        <v>15</v>
      </c>
      <c r="DG33">
        <v>119</v>
      </c>
      <c r="DH33">
        <v>89</v>
      </c>
      <c r="DI33">
        <v>15</v>
      </c>
      <c r="DJ33">
        <v>9</v>
      </c>
      <c r="DK33">
        <v>40</v>
      </c>
      <c r="DL33">
        <v>29</v>
      </c>
      <c r="DM33">
        <v>135</v>
      </c>
      <c r="DN33">
        <v>100</v>
      </c>
      <c r="DO33">
        <v>403</v>
      </c>
      <c r="DP33">
        <v>292</v>
      </c>
      <c r="DQ33">
        <v>3</v>
      </c>
      <c r="DR33">
        <v>0</v>
      </c>
      <c r="DS33">
        <v>10</v>
      </c>
      <c r="DT33">
        <v>7</v>
      </c>
      <c r="DU33">
        <v>95</v>
      </c>
      <c r="DV33">
        <v>75</v>
      </c>
      <c r="DW33">
        <v>241</v>
      </c>
      <c r="DX33">
        <v>167</v>
      </c>
      <c r="DY33">
        <v>32</v>
      </c>
      <c r="DZ33">
        <v>25</v>
      </c>
      <c r="EA33">
        <v>98</v>
      </c>
      <c r="EB33">
        <v>75</v>
      </c>
      <c r="EC33">
        <v>303</v>
      </c>
      <c r="ED33">
        <v>215</v>
      </c>
      <c r="EE33">
        <v>0.43424317600000001</v>
      </c>
      <c r="EF33">
        <v>0.66666666699999999</v>
      </c>
      <c r="EG33">
        <v>0.5</v>
      </c>
      <c r="EH33">
        <v>0.49377593400000003</v>
      </c>
      <c r="EI33">
        <v>0.408163265</v>
      </c>
      <c r="EJ33">
        <v>0.44554455399999998</v>
      </c>
      <c r="EK33">
        <v>0.71491228100000004</v>
      </c>
      <c r="EL33">
        <v>0</v>
      </c>
      <c r="EM33">
        <v>0.8</v>
      </c>
      <c r="EN33">
        <v>0.63934426200000005</v>
      </c>
      <c r="EO33">
        <v>0.79310344799999999</v>
      </c>
      <c r="EP33">
        <v>0.68452380999999995</v>
      </c>
      <c r="EQ33">
        <v>0.73714285700000004</v>
      </c>
      <c r="ER33">
        <v>0</v>
      </c>
      <c r="ES33">
        <v>0.6</v>
      </c>
      <c r="ET33">
        <v>0.74789916000000001</v>
      </c>
      <c r="EU33">
        <v>0.72499999999999998</v>
      </c>
      <c r="EV33">
        <v>0.74074074099999998</v>
      </c>
      <c r="EW33">
        <v>0.72456575700000003</v>
      </c>
      <c r="EX33">
        <v>0</v>
      </c>
      <c r="EY33">
        <v>0.7</v>
      </c>
      <c r="EZ33">
        <v>0.69294605799999998</v>
      </c>
      <c r="FA33">
        <v>0.76530612200000003</v>
      </c>
      <c r="FB33">
        <v>0.70957095699999995</v>
      </c>
      <c r="FC33">
        <v>0</v>
      </c>
      <c r="FD33">
        <v>1.251282051</v>
      </c>
      <c r="FE33">
        <v>1.15862069</v>
      </c>
      <c r="FF33">
        <v>0</v>
      </c>
      <c r="FG33">
        <v>0.80224719099999997</v>
      </c>
      <c r="FH33">
        <v>0.97875000000000001</v>
      </c>
      <c r="FI33">
        <v>0</v>
      </c>
      <c r="FJ33">
        <v>1.0101796409999999</v>
      </c>
      <c r="FK33">
        <v>1.0785476979999999</v>
      </c>
      <c r="FL33">
        <v>-1.748899508</v>
      </c>
      <c r="FM33">
        <v>0.83738702200000004</v>
      </c>
      <c r="FN33">
        <v>0.67748968499999995</v>
      </c>
      <c r="FO33">
        <v>0.883520482</v>
      </c>
      <c r="FP33">
        <v>-1.4537825209999999</v>
      </c>
      <c r="FQ33">
        <v>1.517124723</v>
      </c>
      <c r="FR33">
        <v>0.81578592500000002</v>
      </c>
      <c r="GV33">
        <v>0.821052632</v>
      </c>
      <c r="GW33">
        <v>0.94832422599999999</v>
      </c>
      <c r="GX33">
        <v>0.25002062000000003</v>
      </c>
      <c r="GY33">
        <v>0.387831437</v>
      </c>
      <c r="GZ33">
        <v>1.011494253</v>
      </c>
      <c r="HC33">
        <v>7.3406189999999996E-3</v>
      </c>
      <c r="HE33">
        <v>7.740622E-3</v>
      </c>
      <c r="HF33">
        <v>0.52166968400000002</v>
      </c>
    </row>
    <row r="34" spans="1:214" x14ac:dyDescent="0.2">
      <c r="A34" t="s">
        <v>280</v>
      </c>
      <c r="B34" t="s">
        <v>281</v>
      </c>
      <c r="C34">
        <v>456376</v>
      </c>
      <c r="D34">
        <v>0.67049808399999999</v>
      </c>
      <c r="E34">
        <v>0.86293319499999999</v>
      </c>
      <c r="F34">
        <v>9.0467070999999996E-2</v>
      </c>
      <c r="G34">
        <v>2.0577331000000001E-2</v>
      </c>
      <c r="H34">
        <v>1.2870032229999999</v>
      </c>
      <c r="I34">
        <v>0.104836703</v>
      </c>
      <c r="J34">
        <v>0.22745658399999999</v>
      </c>
      <c r="K34">
        <v>2.3845798000000001E-2</v>
      </c>
      <c r="L34">
        <v>0.46592223100000002</v>
      </c>
      <c r="M34">
        <v>1.001111082</v>
      </c>
      <c r="N34">
        <v>0.46643990899999999</v>
      </c>
      <c r="O34">
        <v>0.81688679900000005</v>
      </c>
      <c r="P34">
        <v>0.76063891299999997</v>
      </c>
      <c r="Q34">
        <v>0.479949546</v>
      </c>
      <c r="R34">
        <v>0.36506830099999998</v>
      </c>
      <c r="S34">
        <v>0.82204303700000003</v>
      </c>
      <c r="T34">
        <v>0.79983768099999997</v>
      </c>
      <c r="U34">
        <v>0.80503370399999996</v>
      </c>
      <c r="V34">
        <v>0.64389629100000001</v>
      </c>
      <c r="W34">
        <v>0.39413547999999998</v>
      </c>
      <c r="X34">
        <v>0.90688250400000003</v>
      </c>
      <c r="Y34">
        <v>0.80695236000000004</v>
      </c>
      <c r="Z34">
        <v>2.1353904149999998</v>
      </c>
      <c r="AA34">
        <v>-0.167828223</v>
      </c>
      <c r="AB34">
        <v>0.81198966299999997</v>
      </c>
      <c r="AC34">
        <v>0.37428674299999998</v>
      </c>
      <c r="AD34">
        <v>1.812371231</v>
      </c>
      <c r="AE34">
        <v>0.14007440099999999</v>
      </c>
      <c r="AF34">
        <v>-4.2413842E-2</v>
      </c>
      <c r="AG34">
        <v>0.53596526899999997</v>
      </c>
      <c r="AH34">
        <v>-1.1792185930000001</v>
      </c>
      <c r="AI34">
        <v>-0.428386084</v>
      </c>
      <c r="AJ34">
        <v>-0.328591258</v>
      </c>
      <c r="AK34">
        <v>-0.322797952</v>
      </c>
      <c r="AL34">
        <v>-1.798574509</v>
      </c>
      <c r="AM34">
        <v>-0.43816601999999999</v>
      </c>
      <c r="AN34">
        <v>-8.6929649999999997E-2</v>
      </c>
      <c r="AO34">
        <v>-0.15124100700000001</v>
      </c>
      <c r="AP34">
        <v>522</v>
      </c>
      <c r="AQ34">
        <v>350</v>
      </c>
      <c r="AR34">
        <v>0.67049808399999999</v>
      </c>
      <c r="AS34">
        <v>456376</v>
      </c>
      <c r="AT34">
        <v>393822</v>
      </c>
      <c r="AU34">
        <v>0.86293319499999999</v>
      </c>
      <c r="AV34">
        <v>0.44067796599999998</v>
      </c>
      <c r="AW34">
        <v>0.67692307699999998</v>
      </c>
      <c r="AX34">
        <v>0.70992366399999995</v>
      </c>
      <c r="AY34">
        <v>0.79</v>
      </c>
      <c r="AZ34">
        <v>0.71</v>
      </c>
      <c r="BA34">
        <v>0.61</v>
      </c>
      <c r="BB34">
        <v>0.44</v>
      </c>
      <c r="BC34">
        <v>26</v>
      </c>
      <c r="BD34">
        <v>44</v>
      </c>
      <c r="BE34">
        <v>279</v>
      </c>
      <c r="BF34">
        <v>174</v>
      </c>
      <c r="BG34">
        <v>88</v>
      </c>
      <c r="BH34">
        <v>61</v>
      </c>
      <c r="BI34">
        <v>27</v>
      </c>
      <c r="BJ34">
        <v>0</v>
      </c>
      <c r="BK34">
        <v>59</v>
      </c>
      <c r="BL34">
        <v>65</v>
      </c>
      <c r="BM34">
        <v>393</v>
      </c>
      <c r="BN34">
        <v>220.25316459999999</v>
      </c>
      <c r="BO34">
        <v>123.943662</v>
      </c>
      <c r="BP34">
        <v>100</v>
      </c>
      <c r="BQ34">
        <v>61.363636360000001</v>
      </c>
      <c r="BR34">
        <v>0</v>
      </c>
      <c r="BS34">
        <v>0.56451612900000003</v>
      </c>
      <c r="BT34">
        <v>0.70992366399999995</v>
      </c>
      <c r="BU34">
        <v>0.76119237500000003</v>
      </c>
      <c r="BV34">
        <v>0.54535211299999997</v>
      </c>
      <c r="BW34">
        <v>1125.2057139999999</v>
      </c>
      <c r="BX34">
        <v>363.68604649999997</v>
      </c>
      <c r="BY34">
        <v>1.257579062</v>
      </c>
      <c r="BZ34">
        <v>-6.9252001999999993E-2</v>
      </c>
      <c r="CA34">
        <v>0.716444529</v>
      </c>
      <c r="CB34">
        <v>-0.452337196</v>
      </c>
      <c r="CC34">
        <v>0.32321738300000002</v>
      </c>
      <c r="CD34">
        <v>-0.56827561199999999</v>
      </c>
      <c r="CE34" t="s">
        <v>280</v>
      </c>
      <c r="CF34" t="s">
        <v>281</v>
      </c>
      <c r="CG34">
        <v>456376</v>
      </c>
      <c r="CH34">
        <v>41287</v>
      </c>
      <c r="CI34">
        <v>4492</v>
      </c>
      <c r="CJ34">
        <v>3072</v>
      </c>
      <c r="CK34">
        <v>181</v>
      </c>
      <c r="CL34">
        <v>48</v>
      </c>
      <c r="CM34">
        <v>462</v>
      </c>
      <c r="CN34">
        <v>203</v>
      </c>
      <c r="CO34">
        <v>1981</v>
      </c>
      <c r="CP34">
        <v>1533</v>
      </c>
      <c r="CQ34">
        <v>1455</v>
      </c>
      <c r="CR34">
        <v>989</v>
      </c>
      <c r="CS34">
        <v>207</v>
      </c>
      <c r="CT34">
        <v>162</v>
      </c>
      <c r="CU34">
        <v>1242</v>
      </c>
      <c r="CV34">
        <v>825</v>
      </c>
      <c r="CW34">
        <v>3246</v>
      </c>
      <c r="CX34">
        <v>2243</v>
      </c>
      <c r="CY34">
        <v>4899</v>
      </c>
      <c r="CZ34">
        <v>3452</v>
      </c>
      <c r="DA34">
        <v>241</v>
      </c>
      <c r="DB34">
        <v>100</v>
      </c>
      <c r="DC34">
        <v>846</v>
      </c>
      <c r="DD34">
        <v>399</v>
      </c>
      <c r="DE34">
        <v>1396</v>
      </c>
      <c r="DF34">
        <v>1152</v>
      </c>
      <c r="DG34">
        <v>2011</v>
      </c>
      <c r="DH34">
        <v>1506</v>
      </c>
      <c r="DI34">
        <v>203</v>
      </c>
      <c r="DJ34">
        <v>147</v>
      </c>
      <c r="DK34">
        <v>1662</v>
      </c>
      <c r="DL34">
        <v>1088</v>
      </c>
      <c r="DM34">
        <v>3234</v>
      </c>
      <c r="DN34">
        <v>2361</v>
      </c>
      <c r="DO34">
        <v>9391</v>
      </c>
      <c r="DP34">
        <v>6524</v>
      </c>
      <c r="DQ34">
        <v>422</v>
      </c>
      <c r="DR34">
        <v>148</v>
      </c>
      <c r="DS34">
        <v>1308</v>
      </c>
      <c r="DT34">
        <v>602</v>
      </c>
      <c r="DU34">
        <v>3377</v>
      </c>
      <c r="DV34">
        <v>2685</v>
      </c>
      <c r="DW34">
        <v>3466</v>
      </c>
      <c r="DX34">
        <v>2495</v>
      </c>
      <c r="DY34">
        <v>410</v>
      </c>
      <c r="DZ34">
        <v>309</v>
      </c>
      <c r="EA34">
        <v>2904</v>
      </c>
      <c r="EB34">
        <v>1913</v>
      </c>
      <c r="EC34">
        <v>6480</v>
      </c>
      <c r="ED34">
        <v>4604</v>
      </c>
      <c r="EE34">
        <v>0.52166968400000002</v>
      </c>
      <c r="EF34">
        <v>0.57109004699999999</v>
      </c>
      <c r="EG34">
        <v>0.64678899099999998</v>
      </c>
      <c r="EH34">
        <v>0.58020773199999998</v>
      </c>
      <c r="EI34">
        <v>0.57231405000000002</v>
      </c>
      <c r="EJ34">
        <v>0.49907407399999998</v>
      </c>
      <c r="EK34">
        <v>0.68388245800000003</v>
      </c>
      <c r="EL34">
        <v>0.26519336999999998</v>
      </c>
      <c r="EM34">
        <v>0.43939393900000001</v>
      </c>
      <c r="EN34">
        <v>0.67972508600000003</v>
      </c>
      <c r="EO34">
        <v>0.66425120800000004</v>
      </c>
      <c r="EP34">
        <v>0.69100431299999998</v>
      </c>
      <c r="EQ34">
        <v>0.704633599</v>
      </c>
      <c r="ER34">
        <v>0.41493775900000002</v>
      </c>
      <c r="ES34">
        <v>0.47163120600000003</v>
      </c>
      <c r="ET34">
        <v>0.74888115399999999</v>
      </c>
      <c r="EU34">
        <v>0.65463297200000004</v>
      </c>
      <c r="EV34">
        <v>0.73005565900000002</v>
      </c>
      <c r="EW34">
        <v>0.69470769899999996</v>
      </c>
      <c r="EX34">
        <v>0.35071089999999999</v>
      </c>
      <c r="EY34">
        <v>0.46024464799999998</v>
      </c>
      <c r="EZ34">
        <v>0.71984997100000003</v>
      </c>
      <c r="FA34">
        <v>0.65874655599999998</v>
      </c>
      <c r="FB34">
        <v>0.71049382699999997</v>
      </c>
      <c r="FC34">
        <v>0.39014798099999998</v>
      </c>
      <c r="FD34">
        <v>0.64642889999999997</v>
      </c>
      <c r="FE34">
        <v>0.96128373600000006</v>
      </c>
      <c r="FF34">
        <v>0.554076915</v>
      </c>
      <c r="FG34">
        <v>0.62978111199999998</v>
      </c>
      <c r="FH34">
        <v>0.89668912899999997</v>
      </c>
      <c r="FI34">
        <v>0.48719999200000003</v>
      </c>
      <c r="FJ34">
        <v>0.63936190400000004</v>
      </c>
      <c r="FK34">
        <v>0.92716717800000004</v>
      </c>
      <c r="FL34">
        <v>-0.98089669499999999</v>
      </c>
      <c r="FM34">
        <v>0.51086788299999997</v>
      </c>
      <c r="FN34">
        <v>0.35886269799999998</v>
      </c>
      <c r="FO34">
        <v>0.59818092499999997</v>
      </c>
      <c r="FP34">
        <v>0.38884164599999999</v>
      </c>
      <c r="FQ34">
        <v>6.4620355000000004E-2</v>
      </c>
      <c r="FR34">
        <v>-8.5139815999999993E-2</v>
      </c>
      <c r="GV34">
        <v>0.67049808399999999</v>
      </c>
      <c r="GW34">
        <v>0.86293319499999999</v>
      </c>
      <c r="GX34">
        <v>0.32321738300000002</v>
      </c>
      <c r="GY34">
        <v>0.716444529</v>
      </c>
      <c r="GZ34">
        <v>1.257579062</v>
      </c>
      <c r="HA34">
        <v>9.0467070999999996E-2</v>
      </c>
      <c r="HB34">
        <v>0.104836703</v>
      </c>
      <c r="HC34">
        <v>2.0577331000000001E-2</v>
      </c>
      <c r="HD34">
        <v>0.22745658399999999</v>
      </c>
      <c r="HE34">
        <v>2.3845798000000001E-2</v>
      </c>
      <c r="HF34">
        <v>0.688888889</v>
      </c>
    </row>
    <row r="35" spans="1:214" x14ac:dyDescent="0.2">
      <c r="A35" t="s">
        <v>282</v>
      </c>
      <c r="B35" t="s">
        <v>283</v>
      </c>
      <c r="C35">
        <v>116494</v>
      </c>
      <c r="D35">
        <v>0.41224489800000003</v>
      </c>
      <c r="E35">
        <v>0.60079489100000005</v>
      </c>
      <c r="F35">
        <v>2.5391865999999999E-2</v>
      </c>
      <c r="G35">
        <v>2.317716E-3</v>
      </c>
      <c r="H35">
        <v>1.4573737449999999</v>
      </c>
      <c r="I35">
        <v>4.2263783999999999E-2</v>
      </c>
      <c r="J35">
        <v>9.127789E-2</v>
      </c>
      <c r="K35">
        <v>3.8577490000000002E-3</v>
      </c>
      <c r="L35">
        <v>0.44649512000000002</v>
      </c>
      <c r="M35">
        <v>0.96416442599999996</v>
      </c>
      <c r="N35">
        <v>0.43049471099999997</v>
      </c>
      <c r="O35">
        <v>0.95054068400000002</v>
      </c>
      <c r="P35">
        <v>0.58029273599999998</v>
      </c>
      <c r="Q35">
        <v>1.0556027160000001</v>
      </c>
      <c r="R35">
        <v>0.61255858799999996</v>
      </c>
      <c r="S35">
        <v>0.87708447599999995</v>
      </c>
      <c r="T35">
        <v>0.77902000500000002</v>
      </c>
      <c r="U35">
        <v>0.403101657</v>
      </c>
      <c r="V35">
        <v>0.31402425499999997</v>
      </c>
      <c r="W35">
        <v>-1.0125672960000001</v>
      </c>
      <c r="X35">
        <v>-1.2950409629999999</v>
      </c>
      <c r="Y35">
        <v>-0.71926510300000002</v>
      </c>
      <c r="Z35">
        <v>-1.0392780660000001</v>
      </c>
      <c r="AA35">
        <v>0.27437791</v>
      </c>
      <c r="AB35">
        <v>-0.62701754799999998</v>
      </c>
      <c r="AC35">
        <v>-0.718028263</v>
      </c>
      <c r="AD35">
        <v>-0.96388418600000003</v>
      </c>
      <c r="AE35">
        <v>2.7130736999999999E-2</v>
      </c>
      <c r="AF35">
        <v>-0.19126291000000001</v>
      </c>
      <c r="AG35">
        <v>0.19218032900000001</v>
      </c>
      <c r="AH35">
        <v>-0.142390402</v>
      </c>
      <c r="AI35">
        <v>-1.1176908809999999</v>
      </c>
      <c r="AJ35">
        <v>1.3585365300000001</v>
      </c>
      <c r="AK35">
        <v>7.8529409999999994E-2</v>
      </c>
      <c r="AL35">
        <v>-1.162233275</v>
      </c>
      <c r="AM35">
        <v>-0.55309609400000004</v>
      </c>
      <c r="AN35">
        <v>-0.57054903599999995</v>
      </c>
      <c r="AO35">
        <v>-0.83243663300000004</v>
      </c>
      <c r="AP35">
        <v>245</v>
      </c>
      <c r="AQ35">
        <v>101</v>
      </c>
      <c r="AR35">
        <v>0.41224489800000003</v>
      </c>
      <c r="AS35">
        <v>116494</v>
      </c>
      <c r="AT35">
        <v>69989</v>
      </c>
      <c r="AU35">
        <v>0.60079489100000005</v>
      </c>
      <c r="AV35">
        <v>0.37142857099999999</v>
      </c>
      <c r="AW35">
        <v>0.453333333</v>
      </c>
      <c r="AX35">
        <v>0.30434782599999999</v>
      </c>
      <c r="AY35">
        <v>0.46</v>
      </c>
      <c r="AZ35">
        <v>0.52</v>
      </c>
      <c r="BA35">
        <v>0.49</v>
      </c>
      <c r="BB35">
        <v>0.33</v>
      </c>
      <c r="BC35">
        <v>26</v>
      </c>
      <c r="BD35">
        <v>68</v>
      </c>
      <c r="BE35">
        <v>7</v>
      </c>
      <c r="BF35">
        <v>12</v>
      </c>
      <c r="BG35">
        <v>28</v>
      </c>
      <c r="BH35">
        <v>19</v>
      </c>
      <c r="BI35">
        <v>41</v>
      </c>
      <c r="BJ35">
        <v>1</v>
      </c>
      <c r="BK35">
        <v>70</v>
      </c>
      <c r="BL35">
        <v>150</v>
      </c>
      <c r="BM35">
        <v>23</v>
      </c>
      <c r="BN35">
        <v>26.086956520000001</v>
      </c>
      <c r="BO35">
        <v>53.84615385</v>
      </c>
      <c r="BP35">
        <v>38.775510199999999</v>
      </c>
      <c r="BQ35">
        <v>124.2424242</v>
      </c>
      <c r="BR35">
        <v>1</v>
      </c>
      <c r="BS35">
        <v>0.42727272700000002</v>
      </c>
      <c r="BT35">
        <v>0.30434782599999999</v>
      </c>
      <c r="BU35">
        <v>0.50041840999999998</v>
      </c>
      <c r="BV35">
        <v>0.36805766299999998</v>
      </c>
      <c r="BW35">
        <v>692.96039599999995</v>
      </c>
      <c r="BX35">
        <v>322.95138889999998</v>
      </c>
      <c r="BY35">
        <v>0.71230342300000005</v>
      </c>
      <c r="BZ35">
        <v>-1.4616714420000001</v>
      </c>
      <c r="CA35">
        <v>0.73549984499999999</v>
      </c>
      <c r="CB35">
        <v>-0.32167462299999999</v>
      </c>
      <c r="CC35">
        <v>0.46604595399999998</v>
      </c>
      <c r="CD35">
        <v>-0.238070795</v>
      </c>
      <c r="CE35" t="s">
        <v>282</v>
      </c>
      <c r="CF35" t="s">
        <v>283</v>
      </c>
      <c r="CG35">
        <v>116494</v>
      </c>
      <c r="CH35">
        <v>2958</v>
      </c>
      <c r="CI35">
        <v>84</v>
      </c>
      <c r="CJ35">
        <v>46</v>
      </c>
      <c r="CK35">
        <v>1</v>
      </c>
      <c r="CL35">
        <v>0</v>
      </c>
      <c r="CM35">
        <v>28</v>
      </c>
      <c r="CN35">
        <v>13</v>
      </c>
      <c r="CO35">
        <v>15</v>
      </c>
      <c r="CP35">
        <v>11</v>
      </c>
      <c r="CQ35">
        <v>26</v>
      </c>
      <c r="CR35">
        <v>16</v>
      </c>
      <c r="CS35">
        <v>10</v>
      </c>
      <c r="CT35">
        <v>5</v>
      </c>
      <c r="CU35">
        <v>16</v>
      </c>
      <c r="CV35">
        <v>10</v>
      </c>
      <c r="CW35">
        <v>68</v>
      </c>
      <c r="CX35">
        <v>36</v>
      </c>
      <c r="CY35">
        <v>186</v>
      </c>
      <c r="CZ35">
        <v>125</v>
      </c>
      <c r="DA35">
        <v>4</v>
      </c>
      <c r="DB35">
        <v>0</v>
      </c>
      <c r="DC35">
        <v>52</v>
      </c>
      <c r="DD35">
        <v>31</v>
      </c>
      <c r="DE35">
        <v>16</v>
      </c>
      <c r="DF35">
        <v>10</v>
      </c>
      <c r="DG35">
        <v>80</v>
      </c>
      <c r="DH35">
        <v>65</v>
      </c>
      <c r="DI35">
        <v>30</v>
      </c>
      <c r="DJ35">
        <v>14</v>
      </c>
      <c r="DK35">
        <v>63</v>
      </c>
      <c r="DL35">
        <v>43</v>
      </c>
      <c r="DM35">
        <v>123</v>
      </c>
      <c r="DN35">
        <v>82</v>
      </c>
      <c r="DO35">
        <v>270</v>
      </c>
      <c r="DP35">
        <v>171</v>
      </c>
      <c r="DQ35">
        <v>5</v>
      </c>
      <c r="DR35">
        <v>0</v>
      </c>
      <c r="DS35">
        <v>80</v>
      </c>
      <c r="DT35">
        <v>44</v>
      </c>
      <c r="DU35">
        <v>31</v>
      </c>
      <c r="DV35">
        <v>21</v>
      </c>
      <c r="DW35">
        <v>106</v>
      </c>
      <c r="DX35">
        <v>81</v>
      </c>
      <c r="DY35">
        <v>40</v>
      </c>
      <c r="DZ35">
        <v>19</v>
      </c>
      <c r="EA35">
        <v>79</v>
      </c>
      <c r="EB35">
        <v>53</v>
      </c>
      <c r="EC35">
        <v>191</v>
      </c>
      <c r="ED35">
        <v>118</v>
      </c>
      <c r="EE35">
        <v>0.688888889</v>
      </c>
      <c r="EF35">
        <v>0.8</v>
      </c>
      <c r="EG35">
        <v>0.65</v>
      </c>
      <c r="EH35">
        <v>0.75471698099999995</v>
      </c>
      <c r="EI35">
        <v>0.79746835400000005</v>
      </c>
      <c r="EJ35">
        <v>0.64397905799999999</v>
      </c>
      <c r="EK35">
        <v>0.54761904800000005</v>
      </c>
      <c r="EL35">
        <v>0</v>
      </c>
      <c r="EM35">
        <v>0.46428571400000002</v>
      </c>
      <c r="EN35">
        <v>0.61538461499999997</v>
      </c>
      <c r="EO35">
        <v>0.625</v>
      </c>
      <c r="EP35">
        <v>0.52941176499999998</v>
      </c>
      <c r="EQ35">
        <v>0.67204301099999997</v>
      </c>
      <c r="ER35">
        <v>0</v>
      </c>
      <c r="ES35">
        <v>0.59615384599999999</v>
      </c>
      <c r="ET35">
        <v>0.8125</v>
      </c>
      <c r="EU35">
        <v>0.68253968300000001</v>
      </c>
      <c r="EV35">
        <v>0.66666666699999999</v>
      </c>
      <c r="EW35">
        <v>0.63333333300000005</v>
      </c>
      <c r="EX35">
        <v>0</v>
      </c>
      <c r="EY35">
        <v>0.55000000000000004</v>
      </c>
      <c r="EZ35">
        <v>0.76415094299999997</v>
      </c>
      <c r="FA35">
        <v>0.67088607600000005</v>
      </c>
      <c r="FB35">
        <v>0.61780104700000005</v>
      </c>
      <c r="FC35">
        <v>0</v>
      </c>
      <c r="FD35">
        <v>0.75446428600000004</v>
      </c>
      <c r="FE35">
        <v>1.1805555560000001</v>
      </c>
      <c r="FF35">
        <v>0</v>
      </c>
      <c r="FG35">
        <v>0.73372781099999995</v>
      </c>
      <c r="FH35">
        <v>1.023809524</v>
      </c>
      <c r="FI35">
        <v>0</v>
      </c>
      <c r="FJ35">
        <v>0.71975308599999999</v>
      </c>
      <c r="FK35">
        <v>1.085925767</v>
      </c>
      <c r="FL35">
        <v>0.48804932200000001</v>
      </c>
      <c r="FM35">
        <v>-0.160304537</v>
      </c>
      <c r="FN35">
        <v>3.9438591000000002E-2</v>
      </c>
      <c r="FO35">
        <v>-0.65485042599999999</v>
      </c>
      <c r="FP35">
        <v>-1.4537825209999999</v>
      </c>
      <c r="FQ35">
        <v>0.37951506400000001</v>
      </c>
      <c r="FR35">
        <v>0.85969574999999998</v>
      </c>
      <c r="GV35">
        <v>0.41224489800000003</v>
      </c>
      <c r="GW35">
        <v>0.60079489100000005</v>
      </c>
      <c r="GX35">
        <v>0.46604595399999998</v>
      </c>
      <c r="GY35">
        <v>0.73549984499999999</v>
      </c>
      <c r="GZ35">
        <v>0.71230342300000005</v>
      </c>
      <c r="HA35">
        <v>2.5391865999999999E-2</v>
      </c>
      <c r="HB35">
        <v>4.2263783999999999E-2</v>
      </c>
      <c r="HC35">
        <v>2.317716E-3</v>
      </c>
      <c r="HD35">
        <v>9.127789E-2</v>
      </c>
      <c r="HE35">
        <v>3.8577490000000002E-3</v>
      </c>
      <c r="HF35">
        <v>0.64825668800000003</v>
      </c>
    </row>
    <row r="36" spans="1:214" x14ac:dyDescent="0.2">
      <c r="A36" t="s">
        <v>284</v>
      </c>
      <c r="B36" t="s">
        <v>285</v>
      </c>
      <c r="C36">
        <v>165574</v>
      </c>
      <c r="D36">
        <v>0.830065359</v>
      </c>
      <c r="E36">
        <v>0.92974138500000003</v>
      </c>
      <c r="F36">
        <v>3.5379951E-2</v>
      </c>
      <c r="G36">
        <v>1.0273351999999999E-2</v>
      </c>
      <c r="H36">
        <v>1.120082142</v>
      </c>
      <c r="I36">
        <v>3.8053539999999997E-2</v>
      </c>
      <c r="J36">
        <v>0.29037214099999997</v>
      </c>
      <c r="K36">
        <v>1.1049688E-2</v>
      </c>
      <c r="L36">
        <v>0.52696511899999998</v>
      </c>
      <c r="M36">
        <v>1.069628094</v>
      </c>
      <c r="N36">
        <v>0.56365669600000001</v>
      </c>
      <c r="O36">
        <v>1.0343862180000001</v>
      </c>
      <c r="P36">
        <v>0.65550900400000001</v>
      </c>
      <c r="Q36">
        <v>0.46448516499999998</v>
      </c>
      <c r="R36">
        <v>0.30447420800000002</v>
      </c>
      <c r="S36">
        <v>1.0264886870000001</v>
      </c>
      <c r="T36">
        <v>0.95629376399999999</v>
      </c>
      <c r="U36">
        <v>0.52812679399999995</v>
      </c>
      <c r="V36">
        <v>0.50504435999999997</v>
      </c>
      <c r="W36">
        <v>1.2632969890000001</v>
      </c>
      <c r="X36">
        <v>1.4680615420000001</v>
      </c>
      <c r="Y36">
        <v>-0.48501320799999997</v>
      </c>
      <c r="Z36">
        <v>0.34391140999999997</v>
      </c>
      <c r="AA36">
        <v>-0.60108114099999999</v>
      </c>
      <c r="AB36">
        <v>-0.72384173399999996</v>
      </c>
      <c r="AC36">
        <v>0.87894429399999996</v>
      </c>
      <c r="AD36">
        <v>3.5045661999999998E-2</v>
      </c>
      <c r="AE36">
        <v>0.49496026599999998</v>
      </c>
      <c r="AF36">
        <v>0.23362449299999999</v>
      </c>
      <c r="AG36">
        <v>1.465760307</v>
      </c>
      <c r="AH36">
        <v>0.50804645900000001</v>
      </c>
      <c r="AI36">
        <v>-0.83020524900000003</v>
      </c>
      <c r="AJ36">
        <v>-0.37391435899999997</v>
      </c>
      <c r="AK36">
        <v>-0.42105662599999999</v>
      </c>
      <c r="AL36">
        <v>0.56504824600000003</v>
      </c>
      <c r="AM36">
        <v>0.42559558199999997</v>
      </c>
      <c r="AN36">
        <v>-0.42011420399999999</v>
      </c>
      <c r="AO36">
        <v>-0.43797439999999999</v>
      </c>
      <c r="AP36">
        <v>153</v>
      </c>
      <c r="AQ36">
        <v>127</v>
      </c>
      <c r="AR36">
        <v>0.830065359</v>
      </c>
      <c r="AS36">
        <v>165574</v>
      </c>
      <c r="AT36">
        <v>153941</v>
      </c>
      <c r="AU36">
        <v>0.92974138500000003</v>
      </c>
      <c r="AV36">
        <v>0.84848484800000001</v>
      </c>
      <c r="AW36">
        <v>0.8</v>
      </c>
      <c r="AX36">
        <v>0.96153846200000004</v>
      </c>
      <c r="AY36">
        <v>0.7</v>
      </c>
      <c r="AZ36">
        <v>0.87</v>
      </c>
      <c r="BA36">
        <v>0.93</v>
      </c>
      <c r="BB36">
        <v>0.86</v>
      </c>
      <c r="BC36">
        <v>56</v>
      </c>
      <c r="BD36">
        <v>44</v>
      </c>
      <c r="BE36">
        <v>25</v>
      </c>
      <c r="BF36">
        <v>28</v>
      </c>
      <c r="BG36">
        <v>40</v>
      </c>
      <c r="BH36">
        <v>27</v>
      </c>
      <c r="BI36">
        <v>31</v>
      </c>
      <c r="BJ36">
        <v>1</v>
      </c>
      <c r="BK36">
        <v>66</v>
      </c>
      <c r="BL36">
        <v>55</v>
      </c>
      <c r="BM36">
        <v>26</v>
      </c>
      <c r="BN36">
        <v>40</v>
      </c>
      <c r="BO36">
        <v>45.977011490000002</v>
      </c>
      <c r="BP36">
        <v>29.03225806</v>
      </c>
      <c r="BQ36">
        <v>36.046511629999998</v>
      </c>
      <c r="BR36">
        <v>1</v>
      </c>
      <c r="BS36">
        <v>0.82644628099999995</v>
      </c>
      <c r="BT36">
        <v>0.96153846200000004</v>
      </c>
      <c r="BU36">
        <v>0.79090909099999995</v>
      </c>
      <c r="BV36">
        <v>0.89122766600000003</v>
      </c>
      <c r="BW36">
        <v>1212.1338579999999</v>
      </c>
      <c r="BX36">
        <v>447.42307690000001</v>
      </c>
      <c r="BY36">
        <v>1.163461538</v>
      </c>
      <c r="BZ36">
        <v>-0.30959112700000002</v>
      </c>
      <c r="CA36">
        <v>1.1268395769999999</v>
      </c>
      <c r="CB36">
        <v>2.3617474239999998</v>
      </c>
      <c r="CC36">
        <v>0.36912018699999999</v>
      </c>
      <c r="CD36">
        <v>-0.46215309799999998</v>
      </c>
      <c r="CE36" t="s">
        <v>284</v>
      </c>
      <c r="CF36" t="s">
        <v>285</v>
      </c>
      <c r="CG36">
        <v>165574</v>
      </c>
      <c r="CH36">
        <v>5858</v>
      </c>
      <c r="CI36">
        <v>302</v>
      </c>
      <c r="CJ36">
        <v>179</v>
      </c>
      <c r="CK36">
        <v>10</v>
      </c>
      <c r="CL36">
        <v>3</v>
      </c>
      <c r="CM36">
        <v>56</v>
      </c>
      <c r="CN36">
        <v>32</v>
      </c>
      <c r="CO36">
        <v>81</v>
      </c>
      <c r="CP36">
        <v>52</v>
      </c>
      <c r="CQ36">
        <v>118</v>
      </c>
      <c r="CR36">
        <v>71</v>
      </c>
      <c r="CS36">
        <v>8</v>
      </c>
      <c r="CT36">
        <v>6</v>
      </c>
      <c r="CU36">
        <v>55</v>
      </c>
      <c r="CV36">
        <v>35</v>
      </c>
      <c r="CW36">
        <v>244</v>
      </c>
      <c r="CX36">
        <v>144</v>
      </c>
      <c r="CY36">
        <v>1399</v>
      </c>
      <c r="CZ36">
        <v>723</v>
      </c>
      <c r="DA36">
        <v>59</v>
      </c>
      <c r="DB36">
        <v>16</v>
      </c>
      <c r="DC36">
        <v>376</v>
      </c>
      <c r="DD36">
        <v>147</v>
      </c>
      <c r="DE36">
        <v>250</v>
      </c>
      <c r="DF36">
        <v>173</v>
      </c>
      <c r="DG36">
        <v>498</v>
      </c>
      <c r="DH36">
        <v>289</v>
      </c>
      <c r="DI36">
        <v>71</v>
      </c>
      <c r="DJ36">
        <v>29</v>
      </c>
      <c r="DK36">
        <v>538</v>
      </c>
      <c r="DL36">
        <v>270</v>
      </c>
      <c r="DM36">
        <v>851</v>
      </c>
      <c r="DN36">
        <v>450</v>
      </c>
      <c r="DO36">
        <v>1701</v>
      </c>
      <c r="DP36">
        <v>902</v>
      </c>
      <c r="DQ36">
        <v>69</v>
      </c>
      <c r="DR36">
        <v>19</v>
      </c>
      <c r="DS36">
        <v>432</v>
      </c>
      <c r="DT36">
        <v>179</v>
      </c>
      <c r="DU36">
        <v>331</v>
      </c>
      <c r="DV36">
        <v>225</v>
      </c>
      <c r="DW36">
        <v>616</v>
      </c>
      <c r="DX36">
        <v>360</v>
      </c>
      <c r="DY36">
        <v>79</v>
      </c>
      <c r="DZ36">
        <v>35</v>
      </c>
      <c r="EA36">
        <v>593</v>
      </c>
      <c r="EB36">
        <v>305</v>
      </c>
      <c r="EC36">
        <v>1095</v>
      </c>
      <c r="ED36">
        <v>594</v>
      </c>
      <c r="EE36">
        <v>0.82245737799999996</v>
      </c>
      <c r="EF36">
        <v>0.85507246400000003</v>
      </c>
      <c r="EG36">
        <v>0.87037036999999995</v>
      </c>
      <c r="EH36">
        <v>0.80844155799999995</v>
      </c>
      <c r="EI36">
        <v>0.90725126499999997</v>
      </c>
      <c r="EJ36">
        <v>0.77716894999999997</v>
      </c>
      <c r="EK36">
        <v>0.59271523199999998</v>
      </c>
      <c r="EL36">
        <v>0.3</v>
      </c>
      <c r="EM36">
        <v>0.571428571</v>
      </c>
      <c r="EN36">
        <v>0.60169491500000005</v>
      </c>
      <c r="EO36">
        <v>0.63636363600000001</v>
      </c>
      <c r="EP36">
        <v>0.590163934</v>
      </c>
      <c r="EQ36">
        <v>0.51679771299999999</v>
      </c>
      <c r="ER36">
        <v>0.271186441</v>
      </c>
      <c r="ES36">
        <v>0.39095744700000001</v>
      </c>
      <c r="ET36">
        <v>0.58032128500000002</v>
      </c>
      <c r="EU36">
        <v>0.50185873599999997</v>
      </c>
      <c r="EV36">
        <v>0.52878965899999997</v>
      </c>
      <c r="EW36">
        <v>0.53027630800000003</v>
      </c>
      <c r="EX36">
        <v>0.27536231900000002</v>
      </c>
      <c r="EY36">
        <v>0.41435185200000002</v>
      </c>
      <c r="EZ36">
        <v>0.58441558400000004</v>
      </c>
      <c r="FA36">
        <v>0.51433389500000004</v>
      </c>
      <c r="FB36">
        <v>0.54246575299999999</v>
      </c>
      <c r="FC36">
        <v>0.49859154900000002</v>
      </c>
      <c r="FD36">
        <v>0.94969818900000003</v>
      </c>
      <c r="FE36">
        <v>1.0782828280000001</v>
      </c>
      <c r="FF36">
        <v>0.46730397000000001</v>
      </c>
      <c r="FG36">
        <v>0.67369137899999998</v>
      </c>
      <c r="FH36">
        <v>0.94907063199999997</v>
      </c>
      <c r="FI36">
        <v>0.47117552299999998</v>
      </c>
      <c r="FJ36">
        <v>0.70900205800000005</v>
      </c>
      <c r="FK36">
        <v>0.94814076700000005</v>
      </c>
      <c r="FL36">
        <v>1.6613888299999999</v>
      </c>
      <c r="FM36">
        <v>-1.2873065429999999</v>
      </c>
      <c r="FN36">
        <v>-1.48213846</v>
      </c>
      <c r="FO36">
        <v>-0.24016146099999999</v>
      </c>
      <c r="FP36">
        <v>0.328235993</v>
      </c>
      <c r="FQ36">
        <v>0.337402957</v>
      </c>
      <c r="FR36">
        <v>3.9682362999999998E-2</v>
      </c>
      <c r="GV36">
        <v>0.830065359</v>
      </c>
      <c r="GW36">
        <v>0.92974138500000003</v>
      </c>
      <c r="GX36">
        <v>0.36912018699999999</v>
      </c>
      <c r="GY36">
        <v>1.1268395769999999</v>
      </c>
      <c r="GZ36">
        <v>1.163461538</v>
      </c>
      <c r="HA36">
        <v>3.5379951E-2</v>
      </c>
      <c r="HB36">
        <v>3.8053539999999997E-2</v>
      </c>
      <c r="HC36">
        <v>1.0273351999999999E-2</v>
      </c>
      <c r="HD36">
        <v>0.29037214099999997</v>
      </c>
      <c r="HE36">
        <v>1.1049688E-2</v>
      </c>
      <c r="HF36">
        <v>0.74007968099999999</v>
      </c>
    </row>
    <row r="37" spans="1:214" x14ac:dyDescent="0.2">
      <c r="A37" t="s">
        <v>286</v>
      </c>
      <c r="B37" t="s">
        <v>287</v>
      </c>
      <c r="C37">
        <v>954436</v>
      </c>
      <c r="D37">
        <v>0.47896213199999998</v>
      </c>
      <c r="E37">
        <v>0.66021503800000003</v>
      </c>
      <c r="F37">
        <v>3.3787493000000002E-2</v>
      </c>
      <c r="G37">
        <v>1.3939122E-2</v>
      </c>
      <c r="H37">
        <v>1.3784284680000001</v>
      </c>
      <c r="I37">
        <v>5.1176498000000001E-2</v>
      </c>
      <c r="J37">
        <v>0.41255271599999999</v>
      </c>
      <c r="K37">
        <v>2.1113003000000002E-2</v>
      </c>
      <c r="L37">
        <v>0.47258636500000001</v>
      </c>
      <c r="M37">
        <v>1.195155234</v>
      </c>
      <c r="N37">
        <v>0.564814068</v>
      </c>
      <c r="O37">
        <v>0.72805867599999996</v>
      </c>
      <c r="P37">
        <v>0.97082382199999995</v>
      </c>
      <c r="Q37">
        <v>0.94037905899999996</v>
      </c>
      <c r="R37">
        <v>0.91294239200000005</v>
      </c>
      <c r="S37">
        <v>0.85080313900000004</v>
      </c>
      <c r="T37">
        <v>0.78385272500000003</v>
      </c>
      <c r="U37">
        <v>1.0960345090000001</v>
      </c>
      <c r="V37">
        <v>0.859129637</v>
      </c>
      <c r="W37">
        <v>-0.64915912399999998</v>
      </c>
      <c r="X37">
        <v>-0.795920407</v>
      </c>
      <c r="Y37">
        <v>-0.52236132800000001</v>
      </c>
      <c r="Z37">
        <v>0.98125259499999995</v>
      </c>
      <c r="AA37">
        <v>6.9471067999999997E-2</v>
      </c>
      <c r="AB37">
        <v>-0.42204934300000002</v>
      </c>
      <c r="AC37">
        <v>1.858977753</v>
      </c>
      <c r="AD37">
        <v>1.432797544</v>
      </c>
      <c r="AE37">
        <v>0.17881776599999999</v>
      </c>
      <c r="AF37">
        <v>0.73934273399999995</v>
      </c>
      <c r="AG37">
        <v>1.47682958</v>
      </c>
      <c r="AH37">
        <v>-1.868308187</v>
      </c>
      <c r="AI37">
        <v>0.374965936</v>
      </c>
      <c r="AJ37">
        <v>1.0208383379999999</v>
      </c>
      <c r="AK37">
        <v>0.56562828099999996</v>
      </c>
      <c r="AL37">
        <v>-1.4660752290000001</v>
      </c>
      <c r="AM37">
        <v>-0.52641564799999996</v>
      </c>
      <c r="AN37">
        <v>0.26321319700000001</v>
      </c>
      <c r="AO37">
        <v>0.29322229399999999</v>
      </c>
      <c r="AP37">
        <v>1426</v>
      </c>
      <c r="AQ37">
        <v>683</v>
      </c>
      <c r="AR37">
        <v>0.47896213199999998</v>
      </c>
      <c r="AS37">
        <v>954436</v>
      </c>
      <c r="AT37">
        <v>630133</v>
      </c>
      <c r="AU37">
        <v>0.66021503800000003</v>
      </c>
      <c r="AV37">
        <v>0.39312406599999999</v>
      </c>
      <c r="AW37">
        <v>0.458525346</v>
      </c>
      <c r="AX37">
        <v>0.6875</v>
      </c>
      <c r="AY37">
        <v>0.57999999999999996</v>
      </c>
      <c r="AZ37">
        <v>0.59</v>
      </c>
      <c r="BA37">
        <v>0.51</v>
      </c>
      <c r="BB37">
        <v>0.33</v>
      </c>
      <c r="BC37">
        <v>263</v>
      </c>
      <c r="BD37">
        <v>199</v>
      </c>
      <c r="BE37">
        <v>220</v>
      </c>
      <c r="BF37">
        <v>155</v>
      </c>
      <c r="BG37">
        <v>211</v>
      </c>
      <c r="BH37">
        <v>149</v>
      </c>
      <c r="BI37">
        <v>168</v>
      </c>
      <c r="BJ37">
        <v>0</v>
      </c>
      <c r="BK37">
        <v>669</v>
      </c>
      <c r="BL37">
        <v>434</v>
      </c>
      <c r="BM37">
        <v>320</v>
      </c>
      <c r="BN37">
        <v>267.24137930000001</v>
      </c>
      <c r="BO37">
        <v>357.62711860000002</v>
      </c>
      <c r="BP37">
        <v>292.15686269999998</v>
      </c>
      <c r="BQ37">
        <v>509.09090909999998</v>
      </c>
      <c r="BR37">
        <v>0</v>
      </c>
      <c r="BS37">
        <v>0.41885766099999999</v>
      </c>
      <c r="BT37">
        <v>0.6875</v>
      </c>
      <c r="BU37">
        <v>0.58572323800000003</v>
      </c>
      <c r="BV37">
        <v>0.39563292500000002</v>
      </c>
      <c r="BW37">
        <v>922.5959004</v>
      </c>
      <c r="BX37">
        <v>436.47779270000001</v>
      </c>
      <c r="BY37">
        <v>1.6413690480000001</v>
      </c>
      <c r="BZ37">
        <v>0.91079661499999998</v>
      </c>
      <c r="CA37">
        <v>0.67546052400000001</v>
      </c>
      <c r="CB37">
        <v>-0.73336509100000002</v>
      </c>
      <c r="CC37">
        <v>0.47309747699999999</v>
      </c>
      <c r="CD37">
        <v>-0.221768407</v>
      </c>
      <c r="CE37" t="s">
        <v>286</v>
      </c>
      <c r="CF37" t="s">
        <v>287</v>
      </c>
      <c r="CG37">
        <v>954436</v>
      </c>
      <c r="CH37">
        <v>32248</v>
      </c>
      <c r="CI37">
        <v>4681</v>
      </c>
      <c r="CJ37">
        <v>3044</v>
      </c>
      <c r="CK37">
        <v>278</v>
      </c>
      <c r="CL37">
        <v>63</v>
      </c>
      <c r="CM37">
        <v>551</v>
      </c>
      <c r="CN37">
        <v>224</v>
      </c>
      <c r="CO37">
        <v>1640</v>
      </c>
      <c r="CP37">
        <v>1217</v>
      </c>
      <c r="CQ37">
        <v>1739</v>
      </c>
      <c r="CR37">
        <v>1195</v>
      </c>
      <c r="CS37">
        <v>261</v>
      </c>
      <c r="CT37">
        <v>200</v>
      </c>
      <c r="CU37">
        <v>1209</v>
      </c>
      <c r="CV37">
        <v>734</v>
      </c>
      <c r="CW37">
        <v>3463</v>
      </c>
      <c r="CX37">
        <v>2307</v>
      </c>
      <c r="CY37">
        <v>8627</v>
      </c>
      <c r="CZ37">
        <v>5438</v>
      </c>
      <c r="DA37">
        <v>1044</v>
      </c>
      <c r="DB37">
        <v>291</v>
      </c>
      <c r="DC37">
        <v>1591</v>
      </c>
      <c r="DD37">
        <v>664</v>
      </c>
      <c r="DE37">
        <v>2362</v>
      </c>
      <c r="DF37">
        <v>1755</v>
      </c>
      <c r="DG37">
        <v>2882</v>
      </c>
      <c r="DH37">
        <v>2221</v>
      </c>
      <c r="DI37">
        <v>404</v>
      </c>
      <c r="DJ37">
        <v>288</v>
      </c>
      <c r="DK37">
        <v>3459</v>
      </c>
      <c r="DL37">
        <v>2007</v>
      </c>
      <c r="DM37">
        <v>5140</v>
      </c>
      <c r="DN37">
        <v>3416</v>
      </c>
      <c r="DO37">
        <v>13308</v>
      </c>
      <c r="DP37">
        <v>8482</v>
      </c>
      <c r="DQ37">
        <v>1322</v>
      </c>
      <c r="DR37">
        <v>354</v>
      </c>
      <c r="DS37">
        <v>2142</v>
      </c>
      <c r="DT37">
        <v>888</v>
      </c>
      <c r="DU37">
        <v>4002</v>
      </c>
      <c r="DV37">
        <v>2972</v>
      </c>
      <c r="DW37">
        <v>4621</v>
      </c>
      <c r="DX37">
        <v>3416</v>
      </c>
      <c r="DY37">
        <v>665</v>
      </c>
      <c r="DZ37">
        <v>488</v>
      </c>
      <c r="EA37">
        <v>4668</v>
      </c>
      <c r="EB37">
        <v>2741</v>
      </c>
      <c r="EC37">
        <v>8603</v>
      </c>
      <c r="ED37">
        <v>5723</v>
      </c>
      <c r="EE37">
        <v>0.64825668800000003</v>
      </c>
      <c r="EF37">
        <v>0.78971255699999998</v>
      </c>
      <c r="EG37">
        <v>0.74276377199999999</v>
      </c>
      <c r="EH37">
        <v>0.62367452899999998</v>
      </c>
      <c r="EI37">
        <v>0.741002571</v>
      </c>
      <c r="EJ37">
        <v>0.59746600000000005</v>
      </c>
      <c r="EK37">
        <v>0.65028839999999999</v>
      </c>
      <c r="EL37">
        <v>0.226618705</v>
      </c>
      <c r="EM37">
        <v>0.40653357499999998</v>
      </c>
      <c r="EN37">
        <v>0.687176538</v>
      </c>
      <c r="EO37">
        <v>0.60711331700000004</v>
      </c>
      <c r="EP37">
        <v>0.66618538800000004</v>
      </c>
      <c r="EQ37">
        <v>0.63034658600000004</v>
      </c>
      <c r="ER37">
        <v>0.27873563200000001</v>
      </c>
      <c r="ES37">
        <v>0.41734758</v>
      </c>
      <c r="ET37">
        <v>0.77064538500000002</v>
      </c>
      <c r="EU37">
        <v>0.58022549899999998</v>
      </c>
      <c r="EV37">
        <v>0.66459144000000003</v>
      </c>
      <c r="EW37">
        <v>0.63736098600000002</v>
      </c>
      <c r="EX37">
        <v>0.26777609699999999</v>
      </c>
      <c r="EY37">
        <v>0.41456582600000003</v>
      </c>
      <c r="EZ37">
        <v>0.73923393199999998</v>
      </c>
      <c r="FA37">
        <v>0.58718937400000004</v>
      </c>
      <c r="FB37">
        <v>0.66523305799999999</v>
      </c>
      <c r="FC37">
        <v>0.32978236700000002</v>
      </c>
      <c r="FD37">
        <v>0.59159990600000001</v>
      </c>
      <c r="FE37">
        <v>0.91132787900000001</v>
      </c>
      <c r="FF37">
        <v>0.36169117200000001</v>
      </c>
      <c r="FG37">
        <v>0.54155593199999996</v>
      </c>
      <c r="FH37">
        <v>0.87305593199999998</v>
      </c>
      <c r="FI37">
        <v>0.362234585</v>
      </c>
      <c r="FJ37">
        <v>0.56080465000000002</v>
      </c>
      <c r="FK37">
        <v>0.88268219299999995</v>
      </c>
      <c r="FL37">
        <v>0.131113586</v>
      </c>
      <c r="FM37">
        <v>-0.116259287</v>
      </c>
      <c r="FN37">
        <v>-0.36923286799999999</v>
      </c>
      <c r="FO37">
        <v>0.28926154900000001</v>
      </c>
      <c r="FP37">
        <v>-8.3786191999999995E-2</v>
      </c>
      <c r="FQ37">
        <v>-0.24309080399999999</v>
      </c>
      <c r="FR37">
        <v>-0.34988767100000001</v>
      </c>
      <c r="GV37">
        <v>0.47896213199999998</v>
      </c>
      <c r="GW37">
        <v>0.66021503800000003</v>
      </c>
      <c r="GX37">
        <v>0.47309747699999999</v>
      </c>
      <c r="GY37">
        <v>0.67546052400000001</v>
      </c>
      <c r="GZ37">
        <v>1.6413690480000001</v>
      </c>
      <c r="HA37">
        <v>3.3787493000000002E-2</v>
      </c>
      <c r="HB37">
        <v>5.1176498000000001E-2</v>
      </c>
      <c r="HC37">
        <v>1.3939122E-2</v>
      </c>
      <c r="HD37">
        <v>0.41255271599999999</v>
      </c>
      <c r="HE37">
        <v>2.1113003000000002E-2</v>
      </c>
      <c r="HF37">
        <v>0.52293577999999996</v>
      </c>
    </row>
    <row r="38" spans="1:214" x14ac:dyDescent="0.2">
      <c r="A38" t="s">
        <v>288</v>
      </c>
      <c r="B38" t="s">
        <v>289</v>
      </c>
      <c r="C38">
        <v>586765</v>
      </c>
      <c r="D38">
        <v>0.47599591400000002</v>
      </c>
      <c r="E38">
        <v>0.62484469899999995</v>
      </c>
      <c r="G38">
        <v>6.3977909999999999E-3</v>
      </c>
      <c r="H38">
        <v>1.3127102159999999</v>
      </c>
      <c r="K38">
        <v>1.023901E-2</v>
      </c>
      <c r="N38">
        <v>0.39087925899999998</v>
      </c>
      <c r="O38">
        <v>0.65117384700000003</v>
      </c>
      <c r="R38">
        <v>0.61822291799999995</v>
      </c>
      <c r="S38">
        <v>0.73699772200000002</v>
      </c>
      <c r="V38">
        <v>1.1046539280000001</v>
      </c>
      <c r="W38">
        <v>-0.66531608600000003</v>
      </c>
      <c r="X38">
        <v>-1.093026088</v>
      </c>
      <c r="Z38">
        <v>-0.32990459</v>
      </c>
      <c r="AA38">
        <v>-0.101104298</v>
      </c>
      <c r="AD38">
        <v>-7.7554026999999998E-2</v>
      </c>
      <c r="AG38">
        <v>-0.18670743200000001</v>
      </c>
      <c r="AH38">
        <v>-2.464746946</v>
      </c>
      <c r="AK38">
        <v>8.7714621000000007E-2</v>
      </c>
      <c r="AL38">
        <v>-2.7817944589999999</v>
      </c>
      <c r="AO38">
        <v>0.80023730400000004</v>
      </c>
      <c r="AP38">
        <v>979</v>
      </c>
      <c r="AQ38">
        <v>466</v>
      </c>
      <c r="AR38">
        <v>0.47599591400000002</v>
      </c>
      <c r="AS38">
        <v>586765</v>
      </c>
      <c r="AT38">
        <v>366637</v>
      </c>
      <c r="AU38">
        <v>0.62484469899999995</v>
      </c>
      <c r="AV38">
        <v>0.21559633</v>
      </c>
      <c r="AW38">
        <v>0.55157894699999999</v>
      </c>
      <c r="AX38">
        <v>0.56678700400000004</v>
      </c>
      <c r="AY38">
        <v>0.42</v>
      </c>
      <c r="AZ38">
        <v>0.61</v>
      </c>
      <c r="BA38">
        <v>0.45</v>
      </c>
      <c r="BB38">
        <v>0.42</v>
      </c>
      <c r="BC38">
        <v>47</v>
      </c>
      <c r="BD38">
        <v>262</v>
      </c>
      <c r="BE38">
        <v>157</v>
      </c>
      <c r="BF38">
        <v>200</v>
      </c>
      <c r="BG38">
        <v>155</v>
      </c>
      <c r="BH38">
        <v>50</v>
      </c>
      <c r="BI38">
        <v>31</v>
      </c>
      <c r="BJ38">
        <v>30</v>
      </c>
      <c r="BK38">
        <v>218</v>
      </c>
      <c r="BL38">
        <v>475</v>
      </c>
      <c r="BM38">
        <v>277</v>
      </c>
      <c r="BN38">
        <v>476.19047619999998</v>
      </c>
      <c r="BO38">
        <v>254.0983607</v>
      </c>
      <c r="BP38">
        <v>111.1111111</v>
      </c>
      <c r="BQ38">
        <v>73.809523810000002</v>
      </c>
      <c r="BR38">
        <v>30</v>
      </c>
      <c r="BS38">
        <v>0.44588744600000002</v>
      </c>
      <c r="BT38">
        <v>0.56678700400000004</v>
      </c>
      <c r="BU38">
        <v>0.48610903300000002</v>
      </c>
      <c r="BV38">
        <v>0.43802575100000002</v>
      </c>
      <c r="BW38">
        <v>786.77467809999996</v>
      </c>
      <c r="BX38">
        <v>429.09941520000001</v>
      </c>
      <c r="BY38">
        <v>1.2711436679999999</v>
      </c>
      <c r="BZ38">
        <v>-3.4613335000000002E-2</v>
      </c>
      <c r="CA38">
        <v>0.90108539799999998</v>
      </c>
      <c r="CB38">
        <v>0.81374784099999997</v>
      </c>
      <c r="CC38">
        <v>0.54539047500000004</v>
      </c>
      <c r="CD38">
        <v>-5.4634506999999999E-2</v>
      </c>
      <c r="CE38" t="s">
        <v>288</v>
      </c>
      <c r="CF38" t="s">
        <v>289</v>
      </c>
      <c r="CG38">
        <v>586765</v>
      </c>
      <c r="CI38">
        <v>1426</v>
      </c>
      <c r="CJ38">
        <v>1009</v>
      </c>
      <c r="CK38">
        <v>64</v>
      </c>
      <c r="CL38">
        <v>22</v>
      </c>
      <c r="CM38">
        <v>56</v>
      </c>
      <c r="CN38">
        <v>32</v>
      </c>
      <c r="CO38">
        <v>319</v>
      </c>
      <c r="CP38">
        <v>253</v>
      </c>
      <c r="CQ38">
        <v>850</v>
      </c>
      <c r="CR38">
        <v>599</v>
      </c>
      <c r="CS38">
        <v>50</v>
      </c>
      <c r="CT38">
        <v>39</v>
      </c>
      <c r="CU38">
        <v>334</v>
      </c>
      <c r="CV38">
        <v>230</v>
      </c>
      <c r="CW38">
        <v>1087</v>
      </c>
      <c r="CX38">
        <v>777</v>
      </c>
      <c r="CY38">
        <v>2329</v>
      </c>
      <c r="CZ38">
        <v>1657</v>
      </c>
      <c r="DA38">
        <v>177</v>
      </c>
      <c r="DB38">
        <v>47</v>
      </c>
      <c r="DC38">
        <v>120</v>
      </c>
      <c r="DD38">
        <v>59</v>
      </c>
      <c r="DE38">
        <v>329</v>
      </c>
      <c r="DF38">
        <v>280</v>
      </c>
      <c r="DG38">
        <v>1493</v>
      </c>
      <c r="DH38">
        <v>1136</v>
      </c>
      <c r="DI38">
        <v>89</v>
      </c>
      <c r="DJ38">
        <v>58</v>
      </c>
      <c r="DK38">
        <v>689</v>
      </c>
      <c r="DL38">
        <v>468</v>
      </c>
      <c r="DM38">
        <v>1637</v>
      </c>
      <c r="DN38">
        <v>1186</v>
      </c>
      <c r="DO38">
        <v>3755</v>
      </c>
      <c r="DP38">
        <v>2666</v>
      </c>
      <c r="DQ38">
        <v>241</v>
      </c>
      <c r="DR38">
        <v>69</v>
      </c>
      <c r="DS38">
        <v>176</v>
      </c>
      <c r="DT38">
        <v>91</v>
      </c>
      <c r="DU38">
        <v>648</v>
      </c>
      <c r="DV38">
        <v>533</v>
      </c>
      <c r="DW38">
        <v>2343</v>
      </c>
      <c r="DX38">
        <v>1735</v>
      </c>
      <c r="DY38">
        <v>139</v>
      </c>
      <c r="DZ38">
        <v>97</v>
      </c>
      <c r="EA38">
        <v>1023</v>
      </c>
      <c r="EB38">
        <v>698</v>
      </c>
      <c r="EC38">
        <v>2724</v>
      </c>
      <c r="ED38">
        <v>1963</v>
      </c>
      <c r="EE38">
        <v>0.62023967999999996</v>
      </c>
      <c r="EF38">
        <v>0.73443983400000001</v>
      </c>
      <c r="EG38">
        <v>0.68181818199999999</v>
      </c>
      <c r="EH38">
        <v>0.63721724300000004</v>
      </c>
      <c r="EI38">
        <v>0.67350928600000004</v>
      </c>
      <c r="EJ38">
        <v>0.60095447899999999</v>
      </c>
      <c r="EK38">
        <v>0.70757363299999998</v>
      </c>
      <c r="EL38">
        <v>0.34375</v>
      </c>
      <c r="EM38">
        <v>0.571428571</v>
      </c>
      <c r="EN38">
        <v>0.70470588199999995</v>
      </c>
      <c r="EO38">
        <v>0.68862275399999995</v>
      </c>
      <c r="EP38">
        <v>0.71481140799999998</v>
      </c>
      <c r="EQ38">
        <v>0.71146414800000002</v>
      </c>
      <c r="ER38">
        <v>0.26553672299999997</v>
      </c>
      <c r="ES38">
        <v>0.491666667</v>
      </c>
      <c r="ET38">
        <v>0.76088412599999999</v>
      </c>
      <c r="EU38">
        <v>0.67924528299999998</v>
      </c>
      <c r="EV38">
        <v>0.72449602899999999</v>
      </c>
      <c r="EW38">
        <v>0.70998668399999998</v>
      </c>
      <c r="EX38">
        <v>0.28630705400000001</v>
      </c>
      <c r="EY38">
        <v>0.51704545499999999</v>
      </c>
      <c r="EZ38">
        <v>0.74050362800000002</v>
      </c>
      <c r="FA38">
        <v>0.68230694000000003</v>
      </c>
      <c r="FB38">
        <v>0.72063142400000002</v>
      </c>
      <c r="FC38">
        <v>0.48779215399999998</v>
      </c>
      <c r="FD38">
        <v>0.81087526799999998</v>
      </c>
      <c r="FE38">
        <v>0.96336284999999999</v>
      </c>
      <c r="FF38">
        <v>0.34898444299999998</v>
      </c>
      <c r="FG38">
        <v>0.64617811000000003</v>
      </c>
      <c r="FH38">
        <v>0.93754176099999997</v>
      </c>
      <c r="FI38">
        <v>0.38663828700000002</v>
      </c>
      <c r="FJ38">
        <v>0.69823486999999995</v>
      </c>
      <c r="FK38">
        <v>0.94681818900000003</v>
      </c>
      <c r="FL38">
        <v>-0.115003308</v>
      </c>
      <c r="FM38">
        <v>0.677954477</v>
      </c>
      <c r="FN38">
        <v>0.42580969600000002</v>
      </c>
      <c r="FO38">
        <v>0.81603680300000003</v>
      </c>
      <c r="FP38">
        <v>8.5103000000000002E-3</v>
      </c>
      <c r="FQ38">
        <v>0.295227556</v>
      </c>
      <c r="FR38">
        <v>3.1811177000000003E-2</v>
      </c>
      <c r="GV38">
        <v>0.47599591400000002</v>
      </c>
      <c r="GW38">
        <v>0.62484469899999995</v>
      </c>
      <c r="GX38">
        <v>0.54539047500000004</v>
      </c>
      <c r="GY38">
        <v>0.90108539799999998</v>
      </c>
      <c r="GZ38">
        <v>1.2711436679999999</v>
      </c>
      <c r="HC38">
        <v>6.3977909999999999E-3</v>
      </c>
      <c r="HE38">
        <v>1.023901E-2</v>
      </c>
      <c r="HF38">
        <v>0.62023967999999996</v>
      </c>
    </row>
    <row r="39" spans="1:214" x14ac:dyDescent="0.2">
      <c r="A39" t="s">
        <v>290</v>
      </c>
      <c r="B39" t="s">
        <v>291</v>
      </c>
      <c r="C39">
        <v>198769</v>
      </c>
      <c r="D39">
        <v>0.62040816300000001</v>
      </c>
      <c r="E39">
        <v>0.76430932399999996</v>
      </c>
      <c r="F39">
        <v>4.7034497000000001E-2</v>
      </c>
      <c r="G39">
        <v>2.5154830000000002E-3</v>
      </c>
      <c r="H39">
        <v>1.2319459500000001</v>
      </c>
      <c r="I39">
        <v>6.1538562999999998E-2</v>
      </c>
      <c r="J39">
        <v>5.3481656000000002E-2</v>
      </c>
      <c r="K39">
        <v>3.2911839999999999E-3</v>
      </c>
      <c r="L39">
        <v>0.60871610899999995</v>
      </c>
      <c r="M39">
        <v>0.57303251099999997</v>
      </c>
      <c r="N39">
        <v>0.34881412000000001</v>
      </c>
      <c r="O39">
        <v>1.011376179</v>
      </c>
      <c r="P39">
        <v>0.61516919299999995</v>
      </c>
      <c r="Q39">
        <v>0.59303448000000003</v>
      </c>
      <c r="R39">
        <v>0.36481654299999999</v>
      </c>
      <c r="S39">
        <v>1.0005827949999999</v>
      </c>
      <c r="T39">
        <v>0.85358418800000002</v>
      </c>
      <c r="U39">
        <v>1.239636881</v>
      </c>
      <c r="V39">
        <v>1.058134441</v>
      </c>
      <c r="W39">
        <v>0.121296132</v>
      </c>
      <c r="X39">
        <v>7.8456392E-2</v>
      </c>
      <c r="Y39">
        <v>-0.211677579</v>
      </c>
      <c r="Z39">
        <v>-1.0048937579999999</v>
      </c>
      <c r="AA39">
        <v>-0.31073242499999998</v>
      </c>
      <c r="AB39">
        <v>-0.18374998300000001</v>
      </c>
      <c r="AC39">
        <v>-1.021198995</v>
      </c>
      <c r="AD39">
        <v>-1.042577643</v>
      </c>
      <c r="AE39">
        <v>0.97023711000000001</v>
      </c>
      <c r="AF39">
        <v>-1.767038031</v>
      </c>
      <c r="AG39">
        <v>-0.58902434599999998</v>
      </c>
      <c r="AH39">
        <v>0.32954467399999998</v>
      </c>
      <c r="AI39">
        <v>-0.984388865</v>
      </c>
      <c r="AJ39">
        <v>2.8387519999999999E-3</v>
      </c>
      <c r="AK39">
        <v>-0.3232062</v>
      </c>
      <c r="AL39">
        <v>0.26554686199999999</v>
      </c>
      <c r="AM39">
        <v>-0.14144269200000001</v>
      </c>
      <c r="AN39">
        <v>0.43600084</v>
      </c>
      <c r="AO39">
        <v>0.70417317099999999</v>
      </c>
      <c r="AP39">
        <v>490</v>
      </c>
      <c r="AQ39">
        <v>304</v>
      </c>
      <c r="AR39">
        <v>0.62040816300000001</v>
      </c>
      <c r="AS39">
        <v>198769</v>
      </c>
      <c r="AT39">
        <v>151921</v>
      </c>
      <c r="AU39">
        <v>0.76430932399999996</v>
      </c>
      <c r="AV39">
        <v>0.72093023300000003</v>
      </c>
      <c r="AW39">
        <v>0.59610705600000002</v>
      </c>
      <c r="AX39">
        <v>0.8</v>
      </c>
      <c r="AY39">
        <v>0.85</v>
      </c>
      <c r="AZ39">
        <v>0.69</v>
      </c>
      <c r="BA39">
        <v>0.62</v>
      </c>
      <c r="BB39">
        <v>0.51</v>
      </c>
      <c r="BC39">
        <v>31</v>
      </c>
      <c r="BD39">
        <v>245</v>
      </c>
      <c r="BE39">
        <v>28</v>
      </c>
      <c r="BF39">
        <v>11</v>
      </c>
      <c r="BG39">
        <v>101</v>
      </c>
      <c r="BH39">
        <v>143</v>
      </c>
      <c r="BI39">
        <v>49</v>
      </c>
      <c r="BJ39">
        <v>0</v>
      </c>
      <c r="BK39">
        <v>43</v>
      </c>
      <c r="BL39">
        <v>411</v>
      </c>
      <c r="BM39">
        <v>35</v>
      </c>
      <c r="BN39">
        <v>12.94117647</v>
      </c>
      <c r="BO39">
        <v>146.3768116</v>
      </c>
      <c r="BP39">
        <v>230.64516130000001</v>
      </c>
      <c r="BQ39">
        <v>96.078431370000004</v>
      </c>
      <c r="BR39">
        <v>0</v>
      </c>
      <c r="BS39">
        <v>0.60792951500000003</v>
      </c>
      <c r="BT39">
        <v>0.8</v>
      </c>
      <c r="BU39">
        <v>0.70299657500000001</v>
      </c>
      <c r="BV39">
        <v>0.58765269600000003</v>
      </c>
      <c r="BW39">
        <v>499.74013159999998</v>
      </c>
      <c r="BX39">
        <v>251.87096769999999</v>
      </c>
      <c r="BY39">
        <v>1.3159420289999999</v>
      </c>
      <c r="BZ39">
        <v>7.9784051999999994E-2</v>
      </c>
      <c r="CA39">
        <v>0.83592540299999996</v>
      </c>
      <c r="CB39">
        <v>0.36694484100000002</v>
      </c>
      <c r="CC39">
        <v>0.50400388500000004</v>
      </c>
      <c r="CD39">
        <v>-0.150316003</v>
      </c>
      <c r="CE39" t="s">
        <v>290</v>
      </c>
      <c r="CF39" t="s">
        <v>291</v>
      </c>
      <c r="CG39">
        <v>198769</v>
      </c>
      <c r="CH39">
        <v>9349</v>
      </c>
      <c r="CI39">
        <v>148</v>
      </c>
      <c r="CJ39">
        <v>89</v>
      </c>
      <c r="CK39">
        <v>6</v>
      </c>
      <c r="CL39">
        <v>4</v>
      </c>
      <c r="CM39">
        <v>19</v>
      </c>
      <c r="CN39">
        <v>8</v>
      </c>
      <c r="CO39">
        <v>33</v>
      </c>
      <c r="CP39">
        <v>20</v>
      </c>
      <c r="CQ39">
        <v>66</v>
      </c>
      <c r="CR39">
        <v>41</v>
      </c>
      <c r="CS39">
        <v>6</v>
      </c>
      <c r="CT39">
        <v>3</v>
      </c>
      <c r="CU39">
        <v>34</v>
      </c>
      <c r="CV39">
        <v>13</v>
      </c>
      <c r="CW39">
        <v>113</v>
      </c>
      <c r="CX39">
        <v>75</v>
      </c>
      <c r="CY39">
        <v>352</v>
      </c>
      <c r="CZ39">
        <v>231</v>
      </c>
      <c r="DA39">
        <v>8</v>
      </c>
      <c r="DB39">
        <v>4</v>
      </c>
      <c r="DC39">
        <v>70</v>
      </c>
      <c r="DD39">
        <v>38</v>
      </c>
      <c r="DE39">
        <v>49</v>
      </c>
      <c r="DF39">
        <v>37</v>
      </c>
      <c r="DG39">
        <v>166</v>
      </c>
      <c r="DH39">
        <v>118</v>
      </c>
      <c r="DI39">
        <v>18</v>
      </c>
      <c r="DJ39">
        <v>11</v>
      </c>
      <c r="DK39">
        <v>90</v>
      </c>
      <c r="DL39">
        <v>57</v>
      </c>
      <c r="DM39">
        <v>257</v>
      </c>
      <c r="DN39">
        <v>171</v>
      </c>
      <c r="DO39">
        <v>500</v>
      </c>
      <c r="DP39">
        <v>320</v>
      </c>
      <c r="DQ39">
        <v>14</v>
      </c>
      <c r="DR39">
        <v>8</v>
      </c>
      <c r="DS39">
        <v>89</v>
      </c>
      <c r="DT39">
        <v>46</v>
      </c>
      <c r="DU39">
        <v>82</v>
      </c>
      <c r="DV39">
        <v>57</v>
      </c>
      <c r="DW39">
        <v>232</v>
      </c>
      <c r="DX39">
        <v>159</v>
      </c>
      <c r="DY39">
        <v>24</v>
      </c>
      <c r="DZ39">
        <v>14</v>
      </c>
      <c r="EA39">
        <v>124</v>
      </c>
      <c r="EB39">
        <v>70</v>
      </c>
      <c r="EC39">
        <v>370</v>
      </c>
      <c r="ED39">
        <v>246</v>
      </c>
      <c r="EE39">
        <v>0.70399999999999996</v>
      </c>
      <c r="EF39">
        <v>0.571428571</v>
      </c>
      <c r="EG39">
        <v>0.78651685400000004</v>
      </c>
      <c r="EH39">
        <v>0.71551724100000003</v>
      </c>
      <c r="EI39">
        <v>0.72580645200000005</v>
      </c>
      <c r="EJ39">
        <v>0.69459459499999998</v>
      </c>
      <c r="EK39">
        <v>0.60135135100000003</v>
      </c>
      <c r="EL39">
        <v>0.66666666699999999</v>
      </c>
      <c r="EM39">
        <v>0.42105263199999998</v>
      </c>
      <c r="EN39">
        <v>0.62121212100000001</v>
      </c>
      <c r="EO39">
        <v>0.382352941</v>
      </c>
      <c r="EP39">
        <v>0.66371681400000004</v>
      </c>
      <c r="EQ39">
        <v>0.65625</v>
      </c>
      <c r="ER39">
        <v>0.5</v>
      </c>
      <c r="ES39">
        <v>0.54285714299999999</v>
      </c>
      <c r="ET39">
        <v>0.710843373</v>
      </c>
      <c r="EU39">
        <v>0.63333333300000005</v>
      </c>
      <c r="EV39">
        <v>0.66536965000000003</v>
      </c>
      <c r="EW39">
        <v>0.64</v>
      </c>
      <c r="EX39">
        <v>0.571428571</v>
      </c>
      <c r="EY39">
        <v>0.51685393300000004</v>
      </c>
      <c r="EZ39">
        <v>0.68534482799999996</v>
      </c>
      <c r="FA39">
        <v>0.56451612900000003</v>
      </c>
      <c r="FB39">
        <v>0.66486486499999997</v>
      </c>
      <c r="FC39">
        <v>1.0731707319999999</v>
      </c>
      <c r="FD39">
        <v>0.67779204100000001</v>
      </c>
      <c r="FE39">
        <v>0.576078431</v>
      </c>
      <c r="FF39">
        <v>0.70338983099999997</v>
      </c>
      <c r="FG39">
        <v>0.76368038699999996</v>
      </c>
      <c r="FH39">
        <v>0.951851852</v>
      </c>
      <c r="FI39">
        <v>0.83378257</v>
      </c>
      <c r="FJ39">
        <v>0.75415164999999995</v>
      </c>
      <c r="FK39">
        <v>0.849068975</v>
      </c>
      <c r="FL39">
        <v>0.62079368199999996</v>
      </c>
      <c r="FM39">
        <v>-8.7399787000000007E-2</v>
      </c>
      <c r="FN39">
        <v>-0.11535052699999999</v>
      </c>
      <c r="FO39">
        <v>-0.160746682</v>
      </c>
      <c r="FP39">
        <v>1.699640995</v>
      </c>
      <c r="FQ39">
        <v>0.51425528499999995</v>
      </c>
      <c r="FR39">
        <v>-0.54993331199999995</v>
      </c>
      <c r="GV39">
        <v>0.62040816300000001</v>
      </c>
      <c r="GW39">
        <v>0.76430932399999996</v>
      </c>
      <c r="GX39">
        <v>0.50400388500000004</v>
      </c>
      <c r="GY39">
        <v>0.83592540299999996</v>
      </c>
      <c r="GZ39">
        <v>1.3159420289999999</v>
      </c>
      <c r="HA39">
        <v>4.7034497000000001E-2</v>
      </c>
      <c r="HB39">
        <v>6.1538562999999998E-2</v>
      </c>
      <c r="HC39">
        <v>2.5154830000000002E-3</v>
      </c>
      <c r="HD39">
        <v>5.3481656000000002E-2</v>
      </c>
      <c r="HE39">
        <v>3.2911839999999999E-3</v>
      </c>
      <c r="HF39">
        <v>0.70399999999999996</v>
      </c>
    </row>
    <row r="40" spans="1:214" x14ac:dyDescent="0.2">
      <c r="A40" t="s">
        <v>292</v>
      </c>
      <c r="B40" t="s">
        <v>293</v>
      </c>
      <c r="C40">
        <v>204510</v>
      </c>
      <c r="D40">
        <v>0.63294797700000005</v>
      </c>
      <c r="E40">
        <v>0.78406923900000003</v>
      </c>
      <c r="F40">
        <v>7.1321696000000004E-2</v>
      </c>
      <c r="G40">
        <v>3.4912720000000001E-3</v>
      </c>
      <c r="H40">
        <v>1.238757793</v>
      </c>
      <c r="I40">
        <v>9.0963516999999994E-2</v>
      </c>
      <c r="J40">
        <v>4.8951049000000003E-2</v>
      </c>
      <c r="K40">
        <v>4.4527600000000001E-3</v>
      </c>
      <c r="L40">
        <v>0.33467945500000001</v>
      </c>
      <c r="M40">
        <v>0.845623071</v>
      </c>
      <c r="N40">
        <v>0.28301266800000002</v>
      </c>
      <c r="O40">
        <v>1.042823759</v>
      </c>
      <c r="P40">
        <v>0.80848540700000004</v>
      </c>
      <c r="Q40">
        <v>0.95433742499999996</v>
      </c>
      <c r="R40">
        <v>0.77156788200000004</v>
      </c>
      <c r="S40">
        <v>0.99832123100000003</v>
      </c>
      <c r="T40">
        <v>0.82466751599999999</v>
      </c>
      <c r="U40">
        <v>0.60517224199999997</v>
      </c>
      <c r="V40">
        <v>0.49906588899999998</v>
      </c>
      <c r="W40">
        <v>0.18960038600000001</v>
      </c>
      <c r="X40">
        <v>0.24443679200000001</v>
      </c>
      <c r="Y40">
        <v>0.35793332300000003</v>
      </c>
      <c r="Z40">
        <v>-0.83524030999999999</v>
      </c>
      <c r="AA40">
        <v>-0.293051911</v>
      </c>
      <c r="AB40">
        <v>0.49294406699999999</v>
      </c>
      <c r="AC40">
        <v>-1.0575398469999999</v>
      </c>
      <c r="AD40">
        <v>-0.88123974500000002</v>
      </c>
      <c r="AE40">
        <v>-0.62293351600000002</v>
      </c>
      <c r="AF40">
        <v>-0.66883712699999998</v>
      </c>
      <c r="AG40">
        <v>-1.2183587010000001</v>
      </c>
      <c r="AH40">
        <v>0.57350119499999996</v>
      </c>
      <c r="AI40">
        <v>-0.24551102399999999</v>
      </c>
      <c r="AJ40">
        <v>1.061747601</v>
      </c>
      <c r="AK40">
        <v>0.336377025</v>
      </c>
      <c r="AL40">
        <v>0.23940062300000001</v>
      </c>
      <c r="AM40">
        <v>-0.30108564900000001</v>
      </c>
      <c r="AN40">
        <v>-0.32741029500000002</v>
      </c>
      <c r="AO40">
        <v>-0.45032012100000002</v>
      </c>
      <c r="AP40">
        <v>346</v>
      </c>
      <c r="AQ40">
        <v>219</v>
      </c>
      <c r="AR40">
        <v>0.63294797700000005</v>
      </c>
      <c r="AS40">
        <v>204510</v>
      </c>
      <c r="AT40">
        <v>160350</v>
      </c>
      <c r="AU40">
        <v>0.78406923900000003</v>
      </c>
      <c r="AV40">
        <v>0.77272727299999999</v>
      </c>
      <c r="AW40">
        <v>0.58636363599999997</v>
      </c>
      <c r="AX40">
        <v>0.74</v>
      </c>
      <c r="AY40">
        <v>0.57999999999999996</v>
      </c>
      <c r="AZ40">
        <v>0.8</v>
      </c>
      <c r="BA40">
        <v>0.56000000000000005</v>
      </c>
      <c r="BB40">
        <v>0.54</v>
      </c>
      <c r="BC40">
        <v>51</v>
      </c>
      <c r="BD40">
        <v>129</v>
      </c>
      <c r="BE40">
        <v>37</v>
      </c>
      <c r="BF40">
        <v>52</v>
      </c>
      <c r="BG40">
        <v>85</v>
      </c>
      <c r="BH40">
        <v>69</v>
      </c>
      <c r="BI40">
        <v>13</v>
      </c>
      <c r="BJ40">
        <v>0</v>
      </c>
      <c r="BK40">
        <v>66</v>
      </c>
      <c r="BL40">
        <v>220</v>
      </c>
      <c r="BM40">
        <v>50</v>
      </c>
      <c r="BN40">
        <v>89.655172410000006</v>
      </c>
      <c r="BO40">
        <v>106.25</v>
      </c>
      <c r="BP40">
        <v>123.2142857</v>
      </c>
      <c r="BQ40">
        <v>24.074074070000002</v>
      </c>
      <c r="BR40">
        <v>0</v>
      </c>
      <c r="BS40">
        <v>0.62937062899999996</v>
      </c>
      <c r="BT40">
        <v>0.74</v>
      </c>
      <c r="BU40">
        <v>0.69931793200000003</v>
      </c>
      <c r="BV40">
        <v>0.55673102799999996</v>
      </c>
      <c r="BW40">
        <v>732.19178079999995</v>
      </c>
      <c r="BX40">
        <v>347.7165354</v>
      </c>
      <c r="BY40">
        <v>1.1757777780000001</v>
      </c>
      <c r="BZ40">
        <v>-0.27814029699999998</v>
      </c>
      <c r="CA40">
        <v>0.796105752</v>
      </c>
      <c r="CB40">
        <v>9.3900935000000005E-2</v>
      </c>
      <c r="CC40">
        <v>0.47489816800000001</v>
      </c>
      <c r="CD40">
        <v>-0.21760539600000001</v>
      </c>
      <c r="CE40" t="s">
        <v>292</v>
      </c>
      <c r="CF40" t="s">
        <v>293</v>
      </c>
      <c r="CG40">
        <v>204510</v>
      </c>
      <c r="CH40">
        <v>14586</v>
      </c>
      <c r="CI40">
        <v>330</v>
      </c>
      <c r="CJ40">
        <v>237</v>
      </c>
      <c r="CK40">
        <v>0</v>
      </c>
      <c r="CL40">
        <v>0</v>
      </c>
      <c r="CM40">
        <v>24</v>
      </c>
      <c r="CN40">
        <v>9</v>
      </c>
      <c r="CO40">
        <v>81</v>
      </c>
      <c r="CP40">
        <v>64</v>
      </c>
      <c r="CQ40">
        <v>175</v>
      </c>
      <c r="CR40">
        <v>126</v>
      </c>
      <c r="CS40">
        <v>23</v>
      </c>
      <c r="CT40">
        <v>20</v>
      </c>
      <c r="CU40">
        <v>65</v>
      </c>
      <c r="CV40">
        <v>48</v>
      </c>
      <c r="CW40">
        <v>264</v>
      </c>
      <c r="CX40">
        <v>188</v>
      </c>
      <c r="CY40">
        <v>384</v>
      </c>
      <c r="CZ40">
        <v>304</v>
      </c>
      <c r="DA40">
        <v>10</v>
      </c>
      <c r="DB40">
        <v>5</v>
      </c>
      <c r="DC40">
        <v>45</v>
      </c>
      <c r="DD40">
        <v>26</v>
      </c>
      <c r="DE40">
        <v>69</v>
      </c>
      <c r="DF40">
        <v>61</v>
      </c>
      <c r="DG40">
        <v>217</v>
      </c>
      <c r="DH40">
        <v>179</v>
      </c>
      <c r="DI40">
        <v>22</v>
      </c>
      <c r="DJ40">
        <v>16</v>
      </c>
      <c r="DK40">
        <v>87</v>
      </c>
      <c r="DL40">
        <v>64</v>
      </c>
      <c r="DM40">
        <v>295</v>
      </c>
      <c r="DN40">
        <v>239</v>
      </c>
      <c r="DO40">
        <v>714</v>
      </c>
      <c r="DP40">
        <v>541</v>
      </c>
      <c r="DQ40">
        <v>10</v>
      </c>
      <c r="DR40">
        <v>5</v>
      </c>
      <c r="DS40">
        <v>69</v>
      </c>
      <c r="DT40">
        <v>35</v>
      </c>
      <c r="DU40">
        <v>150</v>
      </c>
      <c r="DV40">
        <v>125</v>
      </c>
      <c r="DW40">
        <v>392</v>
      </c>
      <c r="DX40">
        <v>305</v>
      </c>
      <c r="DY40">
        <v>45</v>
      </c>
      <c r="DZ40">
        <v>36</v>
      </c>
      <c r="EA40">
        <v>152</v>
      </c>
      <c r="EB40">
        <v>112</v>
      </c>
      <c r="EC40">
        <v>559</v>
      </c>
      <c r="ED40">
        <v>427</v>
      </c>
      <c r="EE40">
        <v>0.53781512600000003</v>
      </c>
      <c r="EF40">
        <v>1</v>
      </c>
      <c r="EG40">
        <v>0.65217391300000005</v>
      </c>
      <c r="EH40">
        <v>0.553571429</v>
      </c>
      <c r="EI40">
        <v>0.57236842099999996</v>
      </c>
      <c r="EJ40">
        <v>0.52772808599999999</v>
      </c>
      <c r="EK40">
        <v>0.71818181800000003</v>
      </c>
      <c r="EM40">
        <v>0.375</v>
      </c>
      <c r="EN40">
        <v>0.72</v>
      </c>
      <c r="EO40">
        <v>0.73846153800000003</v>
      </c>
      <c r="EP40">
        <v>0.712121212</v>
      </c>
      <c r="EQ40">
        <v>0.79166666699999999</v>
      </c>
      <c r="ER40">
        <v>0.5</v>
      </c>
      <c r="ES40">
        <v>0.57777777799999996</v>
      </c>
      <c r="ET40">
        <v>0.82488479299999995</v>
      </c>
      <c r="EU40">
        <v>0.73563218399999997</v>
      </c>
      <c r="EV40">
        <v>0.81016949199999999</v>
      </c>
      <c r="EW40">
        <v>0.75770308099999994</v>
      </c>
      <c r="EX40">
        <v>0.5</v>
      </c>
      <c r="EY40">
        <v>0.50724637699999997</v>
      </c>
      <c r="EZ40">
        <v>0.778061224</v>
      </c>
      <c r="FA40">
        <v>0.73684210500000002</v>
      </c>
      <c r="FB40">
        <v>0.76386404299999999</v>
      </c>
      <c r="FC40">
        <v>0</v>
      </c>
      <c r="FD40">
        <v>0.52083333300000001</v>
      </c>
      <c r="FE40">
        <v>1.0369885430000001</v>
      </c>
      <c r="FF40">
        <v>0.60614525100000005</v>
      </c>
      <c r="FG40">
        <v>0.70043451300000004</v>
      </c>
      <c r="FH40">
        <v>0.90799788400000003</v>
      </c>
      <c r="FI40">
        <v>0.642622951</v>
      </c>
      <c r="FJ40">
        <v>0.65193632700000004</v>
      </c>
      <c r="FK40">
        <v>0.96462467600000001</v>
      </c>
      <c r="FL40">
        <v>-0.83906619699999996</v>
      </c>
      <c r="FM40">
        <v>1.1997672770000001</v>
      </c>
      <c r="FN40">
        <v>1.211883823</v>
      </c>
      <c r="FO40">
        <v>0.91358602200000005</v>
      </c>
      <c r="FP40">
        <v>0.976662056</v>
      </c>
      <c r="FQ40">
        <v>0.113874751</v>
      </c>
      <c r="FR40">
        <v>0.137784671</v>
      </c>
      <c r="GV40">
        <v>0.63294797700000005</v>
      </c>
      <c r="GW40">
        <v>0.78406923900000003</v>
      </c>
      <c r="GX40">
        <v>0.47489816800000001</v>
      </c>
      <c r="GY40">
        <v>0.796105752</v>
      </c>
      <c r="GZ40">
        <v>1.1757777780000001</v>
      </c>
      <c r="HA40">
        <v>7.1321696000000004E-2</v>
      </c>
      <c r="HB40">
        <v>9.0963516999999994E-2</v>
      </c>
      <c r="HC40">
        <v>3.4912720000000001E-3</v>
      </c>
      <c r="HD40">
        <v>4.8951049000000003E-2</v>
      </c>
      <c r="HE40">
        <v>4.4527600000000001E-3</v>
      </c>
      <c r="HF40">
        <v>0.53781512600000003</v>
      </c>
    </row>
    <row r="41" spans="1:214" x14ac:dyDescent="0.2">
      <c r="A41" t="s">
        <v>294</v>
      </c>
      <c r="B41" t="s">
        <v>295</v>
      </c>
      <c r="C41">
        <v>649650</v>
      </c>
      <c r="D41">
        <v>0.76993464099999998</v>
      </c>
      <c r="E41">
        <v>0.77994150699999998</v>
      </c>
      <c r="G41">
        <v>9.3958289999999996E-3</v>
      </c>
      <c r="H41">
        <v>1.012997033</v>
      </c>
      <c r="K41">
        <v>1.2046836999999999E-2</v>
      </c>
      <c r="N41">
        <v>0.38801745300000001</v>
      </c>
      <c r="O41">
        <v>0.816852252</v>
      </c>
      <c r="R41">
        <v>0.40352584400000002</v>
      </c>
      <c r="S41">
        <v>0.94512343600000004</v>
      </c>
      <c r="V41">
        <v>0.52403927699999997</v>
      </c>
      <c r="W41">
        <v>0.93576550999999997</v>
      </c>
      <c r="X41">
        <v>0.20976444599999999</v>
      </c>
      <c r="Z41">
        <v>0.19134267199999999</v>
      </c>
      <c r="AA41">
        <v>-0.87902647499999997</v>
      </c>
      <c r="AD41">
        <v>0.17354551200000001</v>
      </c>
      <c r="AG41">
        <v>-0.214078147</v>
      </c>
      <c r="AH41">
        <v>-1.1794865889999999</v>
      </c>
      <c r="AK41">
        <v>-0.26043564899999999</v>
      </c>
      <c r="AL41">
        <v>-0.37562600899999998</v>
      </c>
      <c r="AO41">
        <v>-0.39874932899999999</v>
      </c>
      <c r="AP41">
        <v>765</v>
      </c>
      <c r="AQ41">
        <v>589</v>
      </c>
      <c r="AR41">
        <v>0.76993464099999998</v>
      </c>
      <c r="AS41">
        <v>649650</v>
      </c>
      <c r="AT41">
        <v>506689</v>
      </c>
      <c r="AU41">
        <v>0.77994150699999998</v>
      </c>
      <c r="AV41">
        <v>0.60666666700000005</v>
      </c>
      <c r="AW41">
        <v>0.76129032299999999</v>
      </c>
      <c r="AX41">
        <v>0.86138613900000005</v>
      </c>
      <c r="AY41">
        <v>0.74</v>
      </c>
      <c r="AZ41">
        <v>0.85</v>
      </c>
      <c r="BA41">
        <v>0.75</v>
      </c>
      <c r="BB41">
        <v>0.67</v>
      </c>
      <c r="BC41">
        <v>91</v>
      </c>
      <c r="BD41">
        <v>236</v>
      </c>
      <c r="BE41">
        <v>261</v>
      </c>
      <c r="BF41">
        <v>192</v>
      </c>
      <c r="BG41">
        <v>252</v>
      </c>
      <c r="BH41">
        <v>40</v>
      </c>
      <c r="BI41">
        <v>103</v>
      </c>
      <c r="BJ41">
        <v>2</v>
      </c>
      <c r="BK41">
        <v>150</v>
      </c>
      <c r="BL41">
        <v>310</v>
      </c>
      <c r="BM41">
        <v>303</v>
      </c>
      <c r="BN41">
        <v>259.45945949999998</v>
      </c>
      <c r="BO41">
        <v>296.47058820000001</v>
      </c>
      <c r="BP41">
        <v>53.333333330000002</v>
      </c>
      <c r="BQ41">
        <v>153.73134329999999</v>
      </c>
      <c r="BR41">
        <v>2</v>
      </c>
      <c r="BS41">
        <v>0.71086956499999998</v>
      </c>
      <c r="BT41">
        <v>0.86138613900000005</v>
      </c>
      <c r="BU41">
        <v>0.79866163300000004</v>
      </c>
      <c r="BV41">
        <v>0.69060547800000005</v>
      </c>
      <c r="BW41">
        <v>860.25297109999997</v>
      </c>
      <c r="BX41">
        <v>812.27840909999998</v>
      </c>
      <c r="BY41">
        <v>1.2117358519999999</v>
      </c>
      <c r="BZ41">
        <v>-0.18631752200000001</v>
      </c>
      <c r="CA41">
        <v>0.86470345999999998</v>
      </c>
      <c r="CB41">
        <v>0.56427638300000005</v>
      </c>
      <c r="CC41">
        <v>0.94423203</v>
      </c>
      <c r="CD41">
        <v>0.86744573000000003</v>
      </c>
      <c r="CE41" t="s">
        <v>294</v>
      </c>
      <c r="CF41" t="s">
        <v>295</v>
      </c>
      <c r="CG41">
        <v>649650</v>
      </c>
      <c r="CI41">
        <v>2230</v>
      </c>
      <c r="CJ41">
        <v>1521</v>
      </c>
      <c r="CK41">
        <v>81</v>
      </c>
      <c r="CL41">
        <v>28</v>
      </c>
      <c r="CM41">
        <v>106</v>
      </c>
      <c r="CN41">
        <v>61</v>
      </c>
      <c r="CO41">
        <v>574</v>
      </c>
      <c r="CP41">
        <v>401</v>
      </c>
      <c r="CQ41">
        <v>1241</v>
      </c>
      <c r="CR41">
        <v>873</v>
      </c>
      <c r="CS41">
        <v>108</v>
      </c>
      <c r="CT41">
        <v>88</v>
      </c>
      <c r="CU41">
        <v>473</v>
      </c>
      <c r="CV41">
        <v>310</v>
      </c>
      <c r="CW41">
        <v>1753</v>
      </c>
      <c r="CX41">
        <v>1207</v>
      </c>
      <c r="CY41">
        <v>3876</v>
      </c>
      <c r="CZ41">
        <v>2885</v>
      </c>
      <c r="DA41">
        <v>189</v>
      </c>
      <c r="DB41">
        <v>65</v>
      </c>
      <c r="DC41">
        <v>233</v>
      </c>
      <c r="DD41">
        <v>141</v>
      </c>
      <c r="DE41">
        <v>820</v>
      </c>
      <c r="DF41">
        <v>658</v>
      </c>
      <c r="DG41">
        <v>2307</v>
      </c>
      <c r="DH41">
        <v>1761</v>
      </c>
      <c r="DI41">
        <v>124</v>
      </c>
      <c r="DJ41">
        <v>103</v>
      </c>
      <c r="DK41">
        <v>1180</v>
      </c>
      <c r="DL41">
        <v>882</v>
      </c>
      <c r="DM41">
        <v>2681</v>
      </c>
      <c r="DN41">
        <v>1993</v>
      </c>
      <c r="DO41">
        <v>6106</v>
      </c>
      <c r="DP41">
        <v>4406</v>
      </c>
      <c r="DQ41">
        <v>270</v>
      </c>
      <c r="DR41">
        <v>93</v>
      </c>
      <c r="DS41">
        <v>339</v>
      </c>
      <c r="DT41">
        <v>202</v>
      </c>
      <c r="DU41">
        <v>1394</v>
      </c>
      <c r="DV41">
        <v>1059</v>
      </c>
      <c r="DW41">
        <v>3548</v>
      </c>
      <c r="DX41">
        <v>2634</v>
      </c>
      <c r="DY41">
        <v>232</v>
      </c>
      <c r="DZ41">
        <v>191</v>
      </c>
      <c r="EA41">
        <v>1653</v>
      </c>
      <c r="EB41">
        <v>1192</v>
      </c>
      <c r="EC41">
        <v>4434</v>
      </c>
      <c r="ED41">
        <v>3200</v>
      </c>
      <c r="EE41">
        <v>0.634785457</v>
      </c>
      <c r="EF41">
        <v>0.7</v>
      </c>
      <c r="EG41">
        <v>0.68731563399999995</v>
      </c>
      <c r="EH41">
        <v>0.65022547900000005</v>
      </c>
      <c r="EI41">
        <v>0.71385359999999998</v>
      </c>
      <c r="EJ41">
        <v>0.604645918</v>
      </c>
      <c r="EK41">
        <v>0.68206277999999998</v>
      </c>
      <c r="EL41">
        <v>0.34567901200000001</v>
      </c>
      <c r="EM41">
        <v>0.57547169799999998</v>
      </c>
      <c r="EN41">
        <v>0.70346494800000003</v>
      </c>
      <c r="EO41">
        <v>0.65539112099999997</v>
      </c>
      <c r="EP41">
        <v>0.68853394199999995</v>
      </c>
      <c r="EQ41">
        <v>0.74432404500000005</v>
      </c>
      <c r="ER41">
        <v>0.34391534400000001</v>
      </c>
      <c r="ES41">
        <v>0.60515021499999999</v>
      </c>
      <c r="ET41">
        <v>0.76332899899999995</v>
      </c>
      <c r="EU41">
        <v>0.74745762699999996</v>
      </c>
      <c r="EV41">
        <v>0.74337933599999995</v>
      </c>
      <c r="EW41">
        <v>0.72158532600000003</v>
      </c>
      <c r="EX41">
        <v>0.34444444400000002</v>
      </c>
      <c r="EY41">
        <v>0.59587020599999996</v>
      </c>
      <c r="EZ41">
        <v>0.74239007899999998</v>
      </c>
      <c r="FA41">
        <v>0.72111312800000005</v>
      </c>
      <c r="FB41">
        <v>0.72169598599999996</v>
      </c>
      <c r="FC41">
        <v>0.491394793</v>
      </c>
      <c r="FD41">
        <v>0.81805312399999996</v>
      </c>
      <c r="FE41">
        <v>0.95186465099999995</v>
      </c>
      <c r="FF41">
        <v>0.45054667700000001</v>
      </c>
      <c r="FG41">
        <v>0.792777709</v>
      </c>
      <c r="FH41">
        <v>1.0054861509999999</v>
      </c>
      <c r="FI41">
        <v>0.463966928</v>
      </c>
      <c r="FJ41">
        <v>0.80263762100000002</v>
      </c>
      <c r="FK41">
        <v>0.99919237699999996</v>
      </c>
      <c r="FL41">
        <v>1.2774841E-2</v>
      </c>
      <c r="FM41">
        <v>0.80479388600000001</v>
      </c>
      <c r="FN41">
        <v>0.74787333899999997</v>
      </c>
      <c r="FO41">
        <v>0.58144779899999999</v>
      </c>
      <c r="FP41">
        <v>0.30097258599999999</v>
      </c>
      <c r="FQ41">
        <v>0.70417630899999994</v>
      </c>
      <c r="FR41">
        <v>0.34351082100000002</v>
      </c>
      <c r="GV41">
        <v>0.76993464099999998</v>
      </c>
      <c r="GW41">
        <v>0.77994150699999998</v>
      </c>
      <c r="GX41">
        <v>0.94423203</v>
      </c>
      <c r="GY41">
        <v>0.86470345999999998</v>
      </c>
      <c r="GZ41">
        <v>1.2117358519999999</v>
      </c>
      <c r="HC41">
        <v>9.3958289999999996E-3</v>
      </c>
      <c r="HE41">
        <v>1.2046836999999999E-2</v>
      </c>
      <c r="HF41">
        <v>0.634785457</v>
      </c>
    </row>
    <row r="42" spans="1:214" x14ac:dyDescent="0.2">
      <c r="A42" t="s">
        <v>296</v>
      </c>
      <c r="B42" t="s">
        <v>297</v>
      </c>
      <c r="C42">
        <v>44524</v>
      </c>
      <c r="D42">
        <v>0.85714285700000004</v>
      </c>
      <c r="E42">
        <v>0.95350822000000002</v>
      </c>
      <c r="G42">
        <v>1.3857695E-2</v>
      </c>
      <c r="H42">
        <v>1.1124262570000001</v>
      </c>
      <c r="K42">
        <v>1.4533377E-2</v>
      </c>
      <c r="N42">
        <v>0.46665708500000003</v>
      </c>
      <c r="O42">
        <v>0.92737669599999994</v>
      </c>
      <c r="R42">
        <v>0.64511977099999995</v>
      </c>
      <c r="S42">
        <v>0.94496888400000001</v>
      </c>
      <c r="V42">
        <v>0.31562331199999999</v>
      </c>
      <c r="W42">
        <v>1.4107878760000001</v>
      </c>
      <c r="X42">
        <v>1.667699485</v>
      </c>
      <c r="Z42">
        <v>0.96709539</v>
      </c>
      <c r="AA42">
        <v>-0.62095241400000001</v>
      </c>
      <c r="AD42">
        <v>0.51891537499999996</v>
      </c>
      <c r="AG42">
        <v>0.53804237200000005</v>
      </c>
      <c r="AH42">
        <v>-0.32208645200000002</v>
      </c>
      <c r="AK42">
        <v>0.13133024400000001</v>
      </c>
      <c r="AL42">
        <v>-0.37741279999999999</v>
      </c>
      <c r="AO42">
        <v>-0.82913453299999995</v>
      </c>
      <c r="AP42">
        <v>63</v>
      </c>
      <c r="AQ42">
        <v>54</v>
      </c>
      <c r="AR42">
        <v>0.85714285700000004</v>
      </c>
      <c r="AS42">
        <v>44524</v>
      </c>
      <c r="AT42">
        <v>42454</v>
      </c>
      <c r="AU42">
        <v>0.95350822000000002</v>
      </c>
      <c r="AV42">
        <v>0.81</v>
      </c>
      <c r="AW42">
        <v>0.67</v>
      </c>
      <c r="AX42">
        <v>0.94</v>
      </c>
      <c r="AY42">
        <v>1</v>
      </c>
      <c r="AZ42">
        <v>0.93</v>
      </c>
      <c r="BA42">
        <v>0.67</v>
      </c>
      <c r="BB42">
        <v>0.81</v>
      </c>
      <c r="BC42">
        <v>17</v>
      </c>
      <c r="BD42">
        <v>6</v>
      </c>
      <c r="BE42">
        <v>31</v>
      </c>
      <c r="BF42">
        <v>16</v>
      </c>
      <c r="BG42">
        <v>13</v>
      </c>
      <c r="BH42">
        <v>8</v>
      </c>
      <c r="BI42">
        <v>17</v>
      </c>
      <c r="BJ42">
        <v>0</v>
      </c>
      <c r="BK42">
        <v>20.987654320000001</v>
      </c>
      <c r="BL42">
        <v>8.9552238810000002</v>
      </c>
      <c r="BM42">
        <v>32.9787234</v>
      </c>
      <c r="BN42">
        <v>16</v>
      </c>
      <c r="BO42">
        <v>13.978494619999999</v>
      </c>
      <c r="BP42">
        <v>11.94029851</v>
      </c>
      <c r="BQ42">
        <v>20.987654320000001</v>
      </c>
      <c r="BR42">
        <v>0</v>
      </c>
      <c r="BS42">
        <v>0.76812923099999997</v>
      </c>
      <c r="BT42">
        <v>0.94</v>
      </c>
      <c r="BU42">
        <v>0.96736011499999996</v>
      </c>
      <c r="BV42">
        <v>0.75923335199999997</v>
      </c>
      <c r="BW42">
        <v>786.18518519999998</v>
      </c>
      <c r="BX42">
        <v>230</v>
      </c>
      <c r="BY42">
        <v>1.2237524129999999</v>
      </c>
      <c r="BZ42">
        <v>-0.15563195399999999</v>
      </c>
      <c r="CA42">
        <v>0.78485079199999996</v>
      </c>
      <c r="CB42">
        <v>1.6725512000000001E-2</v>
      </c>
      <c r="CC42">
        <v>0.29255193899999998</v>
      </c>
      <c r="CD42">
        <v>-0.63917093400000002</v>
      </c>
      <c r="CE42" t="s">
        <v>296</v>
      </c>
      <c r="CF42" t="s">
        <v>297</v>
      </c>
      <c r="CG42">
        <v>44524</v>
      </c>
      <c r="CI42">
        <v>225</v>
      </c>
      <c r="CJ42">
        <v>89</v>
      </c>
      <c r="CK42">
        <v>11</v>
      </c>
      <c r="CL42">
        <v>0</v>
      </c>
      <c r="CM42">
        <v>23</v>
      </c>
      <c r="CN42">
        <v>3</v>
      </c>
      <c r="CO42">
        <v>27</v>
      </c>
      <c r="CP42">
        <v>17</v>
      </c>
      <c r="CQ42">
        <v>138</v>
      </c>
      <c r="CR42">
        <v>60</v>
      </c>
      <c r="CS42">
        <v>10</v>
      </c>
      <c r="CT42">
        <v>6</v>
      </c>
      <c r="CU42">
        <v>66</v>
      </c>
      <c r="CV42">
        <v>21</v>
      </c>
      <c r="CW42">
        <v>159</v>
      </c>
      <c r="CX42">
        <v>68</v>
      </c>
      <c r="CY42">
        <v>392</v>
      </c>
      <c r="CZ42">
        <v>219</v>
      </c>
      <c r="DA42">
        <v>27</v>
      </c>
      <c r="DB42">
        <v>8</v>
      </c>
      <c r="DC42">
        <v>35</v>
      </c>
      <c r="DD42">
        <v>17</v>
      </c>
      <c r="DE42">
        <v>32</v>
      </c>
      <c r="DF42">
        <v>17</v>
      </c>
      <c r="DG42">
        <v>253</v>
      </c>
      <c r="DH42">
        <v>156</v>
      </c>
      <c r="DI42">
        <v>31</v>
      </c>
      <c r="DJ42">
        <v>10</v>
      </c>
      <c r="DK42">
        <v>125</v>
      </c>
      <c r="DL42">
        <v>62</v>
      </c>
      <c r="DM42">
        <v>267</v>
      </c>
      <c r="DN42">
        <v>157</v>
      </c>
      <c r="DO42">
        <v>617</v>
      </c>
      <c r="DP42">
        <v>308</v>
      </c>
      <c r="DQ42">
        <v>38</v>
      </c>
      <c r="DR42">
        <v>8</v>
      </c>
      <c r="DS42">
        <v>58</v>
      </c>
      <c r="DT42">
        <v>20</v>
      </c>
      <c r="DU42">
        <v>59</v>
      </c>
      <c r="DV42">
        <v>34</v>
      </c>
      <c r="DW42">
        <v>391</v>
      </c>
      <c r="DX42">
        <v>216</v>
      </c>
      <c r="DY42">
        <v>41</v>
      </c>
      <c r="DZ42">
        <v>16</v>
      </c>
      <c r="EA42">
        <v>191</v>
      </c>
      <c r="EB42">
        <v>83</v>
      </c>
      <c r="EC42">
        <v>426</v>
      </c>
      <c r="ED42">
        <v>225</v>
      </c>
      <c r="EE42">
        <v>0.63533225299999996</v>
      </c>
      <c r="EF42">
        <v>0.71052631600000005</v>
      </c>
      <c r="EG42">
        <v>0.60344827599999995</v>
      </c>
      <c r="EH42">
        <v>0.64705882400000003</v>
      </c>
      <c r="EI42">
        <v>0.654450262</v>
      </c>
      <c r="EJ42">
        <v>0.62676056300000005</v>
      </c>
      <c r="EK42">
        <v>0.39555555599999997</v>
      </c>
      <c r="EL42">
        <v>0</v>
      </c>
      <c r="EM42">
        <v>0.130434783</v>
      </c>
      <c r="EN42">
        <v>0.43478260899999999</v>
      </c>
      <c r="EO42">
        <v>0.31818181800000001</v>
      </c>
      <c r="EP42">
        <v>0.42767295599999999</v>
      </c>
      <c r="EQ42">
        <v>0.55867346900000003</v>
      </c>
      <c r="ER42">
        <v>0.29629629600000001</v>
      </c>
      <c r="ES42">
        <v>0.485714286</v>
      </c>
      <c r="ET42">
        <v>0.61660079099999998</v>
      </c>
      <c r="EU42">
        <v>0.496</v>
      </c>
      <c r="EV42">
        <v>0.58801498100000005</v>
      </c>
      <c r="EW42">
        <v>0.49918962700000002</v>
      </c>
      <c r="EX42">
        <v>0.21052631599999999</v>
      </c>
      <c r="EY42">
        <v>0.34482758600000002</v>
      </c>
      <c r="EZ42">
        <v>0.55242966800000004</v>
      </c>
      <c r="FA42">
        <v>0.43455497399999998</v>
      </c>
      <c r="FB42">
        <v>0.52816901400000005</v>
      </c>
      <c r="FC42">
        <v>0</v>
      </c>
      <c r="FD42">
        <v>0.3</v>
      </c>
      <c r="FE42">
        <v>0.74398395699999997</v>
      </c>
      <c r="FF42">
        <v>0.480531814</v>
      </c>
      <c r="FG42">
        <v>0.78772893799999999</v>
      </c>
      <c r="FH42">
        <v>0.84351592399999997</v>
      </c>
      <c r="FI42">
        <v>0.38109161800000002</v>
      </c>
      <c r="FJ42">
        <v>0.62420178800000004</v>
      </c>
      <c r="FK42">
        <v>0.82275741700000005</v>
      </c>
      <c r="FL42">
        <v>1.7578198999999999E-2</v>
      </c>
      <c r="FM42">
        <v>-1.627261549</v>
      </c>
      <c r="FN42">
        <v>-1.0717093440000001</v>
      </c>
      <c r="FO42">
        <v>-2.0531738860000002</v>
      </c>
      <c r="FP42">
        <v>-1.2467585999999999E-2</v>
      </c>
      <c r="FQ42">
        <v>5.2377179999999997E-3</v>
      </c>
      <c r="FR42">
        <v>-0.70652386499999997</v>
      </c>
      <c r="GV42">
        <v>0.85714285700000004</v>
      </c>
      <c r="GW42">
        <v>0.95350822000000002</v>
      </c>
      <c r="GX42">
        <v>0.29255193899999998</v>
      </c>
      <c r="GY42">
        <v>0.78485079199999996</v>
      </c>
      <c r="GZ42">
        <v>1.2237524129999999</v>
      </c>
      <c r="HC42">
        <v>1.3857695E-2</v>
      </c>
      <c r="HE42">
        <v>1.4533377E-2</v>
      </c>
      <c r="HF42">
        <v>0.63533225299999996</v>
      </c>
    </row>
    <row r="43" spans="1:214" x14ac:dyDescent="0.2">
      <c r="A43" t="s">
        <v>298</v>
      </c>
      <c r="B43" t="s">
        <v>299</v>
      </c>
      <c r="C43">
        <v>251268</v>
      </c>
      <c r="D43">
        <v>0.929032258</v>
      </c>
      <c r="E43">
        <v>0.943745324</v>
      </c>
      <c r="F43">
        <v>0.25714376700000002</v>
      </c>
      <c r="G43">
        <v>8.5924190000000004E-3</v>
      </c>
      <c r="H43">
        <v>1.0158369810000001</v>
      </c>
      <c r="I43">
        <v>0.27247156700000003</v>
      </c>
      <c r="J43">
        <v>3.3414845999999998E-2</v>
      </c>
      <c r="K43">
        <v>9.104595E-3</v>
      </c>
      <c r="L43">
        <v>0.91900253700000001</v>
      </c>
      <c r="M43">
        <v>0.60025150199999999</v>
      </c>
      <c r="N43">
        <v>0.55163265299999997</v>
      </c>
      <c r="O43">
        <v>1.0264341699999999</v>
      </c>
      <c r="P43">
        <v>0.99935706599999996</v>
      </c>
      <c r="Q43">
        <v>0.21675398100000001</v>
      </c>
      <c r="R43">
        <v>0.21661462300000001</v>
      </c>
      <c r="S43">
        <v>1.0101603400000001</v>
      </c>
      <c r="T43">
        <v>0.98754051600000003</v>
      </c>
      <c r="U43">
        <v>0.70241795799999995</v>
      </c>
      <c r="V43">
        <v>0.69366619299999999</v>
      </c>
      <c r="W43">
        <v>1.802368795</v>
      </c>
      <c r="X43">
        <v>1.5856925850000001</v>
      </c>
      <c r="Y43">
        <v>4.7160431169999999</v>
      </c>
      <c r="Z43">
        <v>5.1659655999999998E-2</v>
      </c>
      <c r="AA43">
        <v>-0.87165523300000003</v>
      </c>
      <c r="AB43">
        <v>4.6671363169999998</v>
      </c>
      <c r="AC43">
        <v>-1.1821586669999999</v>
      </c>
      <c r="AD43">
        <v>-0.235119458</v>
      </c>
      <c r="AE43">
        <v>2.7741535420000001</v>
      </c>
      <c r="AF43">
        <v>-1.657379352</v>
      </c>
      <c r="AG43">
        <v>1.350760671</v>
      </c>
      <c r="AH43">
        <v>0.44635796100000003</v>
      </c>
      <c r="AI43">
        <v>0.48402342700000001</v>
      </c>
      <c r="AJ43">
        <v>-1.0999664060000001</v>
      </c>
      <c r="AK43">
        <v>-0.56352870399999999</v>
      </c>
      <c r="AL43">
        <v>0.37627409899999997</v>
      </c>
      <c r="AM43">
        <v>0.59810242800000002</v>
      </c>
      <c r="AN43">
        <v>-0.21040068000000001</v>
      </c>
      <c r="AO43">
        <v>-4.8464669000000002E-2</v>
      </c>
      <c r="AP43">
        <v>310</v>
      </c>
      <c r="AQ43">
        <v>288</v>
      </c>
      <c r="AR43">
        <v>0.929032258</v>
      </c>
      <c r="AS43">
        <v>251268</v>
      </c>
      <c r="AT43">
        <v>237133</v>
      </c>
      <c r="AU43">
        <v>0.943745324</v>
      </c>
      <c r="AV43">
        <v>0.875</v>
      </c>
      <c r="AW43">
        <v>0.95348837200000003</v>
      </c>
      <c r="AX43">
        <v>0.95061728400000001</v>
      </c>
      <c r="AY43">
        <v>0.91</v>
      </c>
      <c r="AZ43">
        <v>0.93</v>
      </c>
      <c r="BA43">
        <v>0.98</v>
      </c>
      <c r="BB43">
        <v>0.88</v>
      </c>
      <c r="BC43">
        <v>42</v>
      </c>
      <c r="BD43">
        <v>164</v>
      </c>
      <c r="BE43">
        <v>77</v>
      </c>
      <c r="BF43">
        <v>40</v>
      </c>
      <c r="BG43">
        <v>69</v>
      </c>
      <c r="BH43">
        <v>42</v>
      </c>
      <c r="BI43">
        <v>91</v>
      </c>
      <c r="BJ43">
        <v>46</v>
      </c>
      <c r="BK43">
        <v>48</v>
      </c>
      <c r="BL43">
        <v>172</v>
      </c>
      <c r="BM43">
        <v>81</v>
      </c>
      <c r="BN43">
        <v>43.956043960000002</v>
      </c>
      <c r="BO43">
        <v>74.193548390000004</v>
      </c>
      <c r="BP43">
        <v>42.857142860000003</v>
      </c>
      <c r="BQ43">
        <v>103.4090909</v>
      </c>
      <c r="BR43">
        <v>46</v>
      </c>
      <c r="BS43">
        <v>0.93636363600000005</v>
      </c>
      <c r="BT43">
        <v>0.95061728400000001</v>
      </c>
      <c r="BU43">
        <v>0.92255925599999999</v>
      </c>
      <c r="BV43">
        <v>0.909300777</v>
      </c>
      <c r="BW43">
        <v>823.37847220000003</v>
      </c>
      <c r="BX43">
        <v>642.5</v>
      </c>
      <c r="BY43">
        <v>1.0152223419999999</v>
      </c>
      <c r="BZ43">
        <v>-0.68813570800000001</v>
      </c>
      <c r="CA43">
        <v>0.98562858799999997</v>
      </c>
      <c r="CB43">
        <v>1.3934616849999999</v>
      </c>
      <c r="CC43">
        <v>0.78032159199999995</v>
      </c>
      <c r="CD43">
        <v>0.488501827</v>
      </c>
      <c r="CE43" t="s">
        <v>298</v>
      </c>
      <c r="CF43" t="s">
        <v>299</v>
      </c>
      <c r="CG43">
        <v>251268</v>
      </c>
      <c r="CH43">
        <v>64612</v>
      </c>
      <c r="CI43">
        <v>432</v>
      </c>
      <c r="CJ43">
        <v>262</v>
      </c>
      <c r="CK43">
        <v>30</v>
      </c>
      <c r="CL43">
        <v>10</v>
      </c>
      <c r="CM43">
        <v>32</v>
      </c>
      <c r="CN43">
        <v>12</v>
      </c>
      <c r="CO43">
        <v>57</v>
      </c>
      <c r="CP43">
        <v>42</v>
      </c>
      <c r="CQ43">
        <v>271</v>
      </c>
      <c r="CR43">
        <v>173</v>
      </c>
      <c r="CS43">
        <v>14</v>
      </c>
      <c r="CT43">
        <v>7</v>
      </c>
      <c r="CU43">
        <v>94</v>
      </c>
      <c r="CV43">
        <v>60</v>
      </c>
      <c r="CW43">
        <v>335</v>
      </c>
      <c r="CX43">
        <v>200</v>
      </c>
      <c r="CY43">
        <v>1727</v>
      </c>
      <c r="CZ43">
        <v>1116</v>
      </c>
      <c r="DA43">
        <v>155</v>
      </c>
      <c r="DB43">
        <v>36</v>
      </c>
      <c r="DC43">
        <v>164</v>
      </c>
      <c r="DD43">
        <v>89</v>
      </c>
      <c r="DE43">
        <v>145</v>
      </c>
      <c r="DF43">
        <v>117</v>
      </c>
      <c r="DG43">
        <v>1104</v>
      </c>
      <c r="DH43">
        <v>785</v>
      </c>
      <c r="DI43">
        <v>47</v>
      </c>
      <c r="DJ43">
        <v>22</v>
      </c>
      <c r="DK43">
        <v>648</v>
      </c>
      <c r="DL43">
        <v>388</v>
      </c>
      <c r="DM43">
        <v>1065</v>
      </c>
      <c r="DN43">
        <v>719</v>
      </c>
      <c r="DO43">
        <v>2159</v>
      </c>
      <c r="DP43">
        <v>1378</v>
      </c>
      <c r="DQ43">
        <v>185</v>
      </c>
      <c r="DR43">
        <v>46</v>
      </c>
      <c r="DS43">
        <v>196</v>
      </c>
      <c r="DT43">
        <v>101</v>
      </c>
      <c r="DU43">
        <v>202</v>
      </c>
      <c r="DV43">
        <v>159</v>
      </c>
      <c r="DW43">
        <v>1375</v>
      </c>
      <c r="DX43">
        <v>958</v>
      </c>
      <c r="DY43">
        <v>61</v>
      </c>
      <c r="DZ43">
        <v>29</v>
      </c>
      <c r="EA43">
        <v>742</v>
      </c>
      <c r="EB43">
        <v>448</v>
      </c>
      <c r="EC43">
        <v>1400</v>
      </c>
      <c r="ED43">
        <v>919</v>
      </c>
      <c r="EE43">
        <v>0.79990736500000004</v>
      </c>
      <c r="EF43">
        <v>0.837837838</v>
      </c>
      <c r="EG43">
        <v>0.836734694</v>
      </c>
      <c r="EH43">
        <v>0.80290909099999996</v>
      </c>
      <c r="EI43">
        <v>0.87331536399999998</v>
      </c>
      <c r="EJ43">
        <v>0.76071428600000002</v>
      </c>
      <c r="EK43">
        <v>0.60648148099999999</v>
      </c>
      <c r="EL43">
        <v>0.33333333300000001</v>
      </c>
      <c r="EM43">
        <v>0.375</v>
      </c>
      <c r="EN43">
        <v>0.63837638399999996</v>
      </c>
      <c r="EO43">
        <v>0.63829787199999999</v>
      </c>
      <c r="EP43">
        <v>0.59701492499999997</v>
      </c>
      <c r="EQ43">
        <v>0.64620729600000004</v>
      </c>
      <c r="ER43">
        <v>0.23225806500000001</v>
      </c>
      <c r="ES43">
        <v>0.54268292699999998</v>
      </c>
      <c r="ET43">
        <v>0.71105072499999999</v>
      </c>
      <c r="EU43">
        <v>0.59876543199999999</v>
      </c>
      <c r="EV43">
        <v>0.67511737100000002</v>
      </c>
      <c r="EW43">
        <v>0.63825845299999995</v>
      </c>
      <c r="EX43">
        <v>0.248648649</v>
      </c>
      <c r="EY43">
        <v>0.51530612200000003</v>
      </c>
      <c r="EZ43">
        <v>0.69672727300000004</v>
      </c>
      <c r="FA43">
        <v>0.603773585</v>
      </c>
      <c r="FB43">
        <v>0.65642857099999996</v>
      </c>
      <c r="FC43">
        <v>0.52215799600000001</v>
      </c>
      <c r="FD43">
        <v>0.58742774600000003</v>
      </c>
      <c r="FE43">
        <v>1.0691489359999999</v>
      </c>
      <c r="FF43">
        <v>0.32664064100000001</v>
      </c>
      <c r="FG43">
        <v>0.76321267699999995</v>
      </c>
      <c r="FH43">
        <v>0.88690568199999997</v>
      </c>
      <c r="FI43">
        <v>0.35688088899999998</v>
      </c>
      <c r="FJ43">
        <v>0.73960951799999997</v>
      </c>
      <c r="FK43">
        <v>0.91978565700000003</v>
      </c>
      <c r="FL43">
        <v>1.4632970359999999</v>
      </c>
      <c r="FM43">
        <v>-0.106444844</v>
      </c>
      <c r="FN43">
        <v>-0.21378022599999999</v>
      </c>
      <c r="FO43">
        <v>-0.113571773</v>
      </c>
      <c r="FP43">
        <v>-0.104034242</v>
      </c>
      <c r="FQ43">
        <v>0.45729331200000001</v>
      </c>
      <c r="FR43">
        <v>-0.129070183</v>
      </c>
      <c r="GV43">
        <v>0.929032258</v>
      </c>
      <c r="GW43">
        <v>0.943745324</v>
      </c>
      <c r="GX43">
        <v>0.78032159199999995</v>
      </c>
      <c r="GY43">
        <v>0.98562858799999997</v>
      </c>
      <c r="GZ43">
        <v>1.0152223419999999</v>
      </c>
      <c r="HA43">
        <v>0.25714376700000002</v>
      </c>
      <c r="HB43">
        <v>0.27247156700000003</v>
      </c>
      <c r="HC43">
        <v>8.5924190000000004E-3</v>
      </c>
      <c r="HD43">
        <v>3.3414845999999998E-2</v>
      </c>
      <c r="HE43">
        <v>9.104595E-3</v>
      </c>
      <c r="HF43">
        <v>0.79990736500000004</v>
      </c>
    </row>
    <row r="44" spans="1:214" x14ac:dyDescent="0.2">
      <c r="A44" t="s">
        <v>300</v>
      </c>
      <c r="B44" t="s">
        <v>301</v>
      </c>
      <c r="C44">
        <v>44794</v>
      </c>
      <c r="D44">
        <v>0.38785046699999998</v>
      </c>
      <c r="E44">
        <v>0.65481984199999999</v>
      </c>
      <c r="G44">
        <v>5.8043500000000002E-4</v>
      </c>
      <c r="H44">
        <v>1.688330678</v>
      </c>
      <c r="K44">
        <v>8.8640400000000003E-4</v>
      </c>
      <c r="N44">
        <v>0.18923933200000001</v>
      </c>
      <c r="O44">
        <v>1.093368187</v>
      </c>
      <c r="R44">
        <v>4.2844036699999997</v>
      </c>
      <c r="S44">
        <v>1.0848748340000001</v>
      </c>
      <c r="V44">
        <v>0.721894323</v>
      </c>
      <c r="W44">
        <v>-1.145443542</v>
      </c>
      <c r="X44">
        <v>-0.84123926500000001</v>
      </c>
      <c r="Z44">
        <v>-1.3413266800000001</v>
      </c>
      <c r="AA44">
        <v>0.873839429</v>
      </c>
      <c r="AD44">
        <v>-1.3765914459999999</v>
      </c>
      <c r="AG44">
        <v>-2.115220098</v>
      </c>
      <c r="AH44">
        <v>0.96560268999999999</v>
      </c>
      <c r="AK44">
        <v>6.0327505490000002</v>
      </c>
      <c r="AL44">
        <v>1.2400580800000001</v>
      </c>
      <c r="AO44">
        <v>9.8272629999999993E-3</v>
      </c>
      <c r="AP44">
        <v>214</v>
      </c>
      <c r="AQ44">
        <v>83</v>
      </c>
      <c r="AR44">
        <v>0.38785046699999998</v>
      </c>
      <c r="AS44">
        <v>44794</v>
      </c>
      <c r="AT44">
        <v>29332</v>
      </c>
      <c r="AU44">
        <v>0.65481984199999999</v>
      </c>
      <c r="AV44">
        <v>0.65</v>
      </c>
      <c r="AW44">
        <v>0.359375</v>
      </c>
      <c r="AX44">
        <v>1</v>
      </c>
      <c r="AY44">
        <v>0.4</v>
      </c>
      <c r="AZ44">
        <v>0.43</v>
      </c>
      <c r="BA44">
        <v>0.38</v>
      </c>
      <c r="BB44">
        <v>0.32</v>
      </c>
      <c r="BC44">
        <v>13</v>
      </c>
      <c r="BD44">
        <v>69</v>
      </c>
      <c r="BE44">
        <v>1</v>
      </c>
      <c r="BF44">
        <v>36</v>
      </c>
      <c r="BG44">
        <v>34</v>
      </c>
      <c r="BH44">
        <v>3</v>
      </c>
      <c r="BI44">
        <v>10</v>
      </c>
      <c r="BJ44">
        <v>0</v>
      </c>
      <c r="BK44">
        <v>20</v>
      </c>
      <c r="BL44">
        <v>192</v>
      </c>
      <c r="BM44">
        <v>1</v>
      </c>
      <c r="BN44">
        <v>90</v>
      </c>
      <c r="BO44">
        <v>79.069767440000007</v>
      </c>
      <c r="BP44">
        <v>7.8947368420000004</v>
      </c>
      <c r="BQ44">
        <v>31.25</v>
      </c>
      <c r="BR44">
        <v>0</v>
      </c>
      <c r="BS44">
        <v>0.38679245299999998</v>
      </c>
      <c r="BT44">
        <v>1</v>
      </c>
      <c r="BU44">
        <v>0.41403026100000001</v>
      </c>
      <c r="BV44">
        <v>0.33210084000000001</v>
      </c>
      <c r="BW44">
        <v>353.39759040000001</v>
      </c>
      <c r="BX44">
        <v>118.03053439999999</v>
      </c>
      <c r="BY44">
        <v>2.585365854</v>
      </c>
      <c r="BZ44">
        <v>3.3213930349999998</v>
      </c>
      <c r="CA44">
        <v>0.80211731200000003</v>
      </c>
      <c r="CB44">
        <v>0.13512228400000001</v>
      </c>
      <c r="CC44">
        <v>0.33398794300000001</v>
      </c>
      <c r="CD44">
        <v>-0.54337519599999995</v>
      </c>
      <c r="CE44" t="s">
        <v>300</v>
      </c>
      <c r="CF44" t="s">
        <v>301</v>
      </c>
      <c r="CG44">
        <v>44794</v>
      </c>
      <c r="CI44">
        <v>10</v>
      </c>
      <c r="CJ44">
        <v>4</v>
      </c>
      <c r="CK44">
        <v>2</v>
      </c>
      <c r="CL44">
        <v>0</v>
      </c>
      <c r="CM44">
        <v>0</v>
      </c>
      <c r="CN44">
        <v>0</v>
      </c>
      <c r="CO44">
        <v>3</v>
      </c>
      <c r="CP44">
        <v>0</v>
      </c>
      <c r="CQ44">
        <v>3</v>
      </c>
      <c r="CR44">
        <v>0</v>
      </c>
      <c r="CS44">
        <v>1</v>
      </c>
      <c r="CT44">
        <v>0</v>
      </c>
      <c r="CU44">
        <v>1</v>
      </c>
      <c r="CV44">
        <v>0</v>
      </c>
      <c r="CW44">
        <v>9</v>
      </c>
      <c r="CX44">
        <v>4</v>
      </c>
      <c r="CY44">
        <v>16</v>
      </c>
      <c r="CZ44">
        <v>11</v>
      </c>
      <c r="DA44">
        <v>1</v>
      </c>
      <c r="DB44">
        <v>0</v>
      </c>
      <c r="DC44">
        <v>1</v>
      </c>
      <c r="DD44">
        <v>0</v>
      </c>
      <c r="DE44">
        <v>1</v>
      </c>
      <c r="DF44">
        <v>0</v>
      </c>
      <c r="DG44">
        <v>10</v>
      </c>
      <c r="DH44">
        <v>9</v>
      </c>
      <c r="DI44">
        <v>2</v>
      </c>
      <c r="DJ44">
        <v>0</v>
      </c>
      <c r="DK44">
        <v>3</v>
      </c>
      <c r="DL44">
        <v>0</v>
      </c>
      <c r="DM44">
        <v>13</v>
      </c>
      <c r="DN44">
        <v>8</v>
      </c>
      <c r="DO44">
        <v>26</v>
      </c>
      <c r="DP44">
        <v>15</v>
      </c>
      <c r="DQ44">
        <v>3</v>
      </c>
      <c r="DR44">
        <v>0</v>
      </c>
      <c r="DS44">
        <v>1</v>
      </c>
      <c r="DT44">
        <v>0</v>
      </c>
      <c r="DU44">
        <v>4</v>
      </c>
      <c r="DV44">
        <v>0</v>
      </c>
      <c r="DW44">
        <v>13</v>
      </c>
      <c r="DX44">
        <v>9</v>
      </c>
      <c r="DY44">
        <v>3</v>
      </c>
      <c r="DZ44">
        <v>0</v>
      </c>
      <c r="EA44">
        <v>4</v>
      </c>
      <c r="EB44">
        <v>0</v>
      </c>
      <c r="EC44">
        <v>22</v>
      </c>
      <c r="ED44">
        <v>12</v>
      </c>
      <c r="EE44">
        <v>0.61538461499999997</v>
      </c>
      <c r="EF44">
        <v>0.33333333300000001</v>
      </c>
      <c r="EG44">
        <v>1</v>
      </c>
      <c r="EH44">
        <v>0.76923076899999998</v>
      </c>
      <c r="EI44">
        <v>0.75</v>
      </c>
      <c r="EJ44">
        <v>0.590909091</v>
      </c>
      <c r="EK44">
        <v>0.4</v>
      </c>
      <c r="EL44">
        <v>0</v>
      </c>
      <c r="EN44">
        <v>0</v>
      </c>
      <c r="EO44">
        <v>0</v>
      </c>
      <c r="EP44">
        <v>0.44444444399999999</v>
      </c>
      <c r="EQ44">
        <v>0.6875</v>
      </c>
      <c r="ER44">
        <v>0</v>
      </c>
      <c r="ES44">
        <v>0</v>
      </c>
      <c r="ET44">
        <v>0.9</v>
      </c>
      <c r="EU44">
        <v>0</v>
      </c>
      <c r="EV44">
        <v>0.61538461499999997</v>
      </c>
      <c r="EW44">
        <v>0.57692307700000001</v>
      </c>
      <c r="EX44">
        <v>0</v>
      </c>
      <c r="EY44">
        <v>0</v>
      </c>
      <c r="EZ44">
        <v>0.69230769199999997</v>
      </c>
      <c r="FA44">
        <v>0</v>
      </c>
      <c r="FB44">
        <v>0.54545454500000001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-0.15765288499999999</v>
      </c>
      <c r="FM44">
        <v>-0.77719088700000005</v>
      </c>
      <c r="FN44">
        <v>0.19093432299999999</v>
      </c>
      <c r="FO44">
        <v>-2.0123043059999999</v>
      </c>
      <c r="FP44">
        <v>-1.4537825209999999</v>
      </c>
      <c r="FQ44">
        <v>-2.4397796980000002</v>
      </c>
      <c r="FR44">
        <v>-5.6030807869999997</v>
      </c>
      <c r="GV44">
        <v>0.38785046699999998</v>
      </c>
      <c r="GW44">
        <v>0.65481984199999999</v>
      </c>
      <c r="GX44">
        <v>0.33398794300000001</v>
      </c>
      <c r="GY44">
        <v>0.80211731200000003</v>
      </c>
      <c r="GZ44">
        <v>2.585365854</v>
      </c>
      <c r="HC44">
        <v>5.8043500000000002E-4</v>
      </c>
      <c r="HE44">
        <v>8.8640400000000003E-4</v>
      </c>
      <c r="HF44">
        <v>0.61538461499999997</v>
      </c>
    </row>
    <row r="45" spans="1:214" x14ac:dyDescent="0.2">
      <c r="A45" t="s">
        <v>302</v>
      </c>
      <c r="B45" t="s">
        <v>303</v>
      </c>
      <c r="C45">
        <v>318053</v>
      </c>
      <c r="D45">
        <v>0.60187353600000004</v>
      </c>
      <c r="E45">
        <v>0.69816351399999999</v>
      </c>
      <c r="F45">
        <v>4.3344977E-2</v>
      </c>
      <c r="G45">
        <v>6.4328900000000001E-3</v>
      </c>
      <c r="H45">
        <v>1.159983738</v>
      </c>
      <c r="I45">
        <v>6.2084277E-2</v>
      </c>
      <c r="J45">
        <v>0.14841143200000001</v>
      </c>
      <c r="K45">
        <v>9.2140160000000002E-3</v>
      </c>
      <c r="L45">
        <v>0.41857076399999998</v>
      </c>
      <c r="M45">
        <v>1.3583831669999999</v>
      </c>
      <c r="N45">
        <v>0.56857948000000003</v>
      </c>
      <c r="O45">
        <v>0.96107651800000005</v>
      </c>
      <c r="P45">
        <v>1.2478720590000001</v>
      </c>
      <c r="Q45">
        <v>0.98164787200000003</v>
      </c>
      <c r="R45">
        <v>1.224970951</v>
      </c>
      <c r="S45">
        <v>0.99650721399999997</v>
      </c>
      <c r="T45">
        <v>0.93164657299999998</v>
      </c>
      <c r="U45">
        <v>1.3726718120000001</v>
      </c>
      <c r="V45">
        <v>1.2788449909999999</v>
      </c>
      <c r="W45">
        <v>2.0338186000000001E-2</v>
      </c>
      <c r="X45">
        <v>-0.47715875099999999</v>
      </c>
      <c r="Y45">
        <v>-0.29820838799999999</v>
      </c>
      <c r="Z45">
        <v>-0.32380220599999998</v>
      </c>
      <c r="AA45">
        <v>-0.497514336</v>
      </c>
      <c r="AB45">
        <v>-0.171200034</v>
      </c>
      <c r="AC45">
        <v>-0.25974934399999999</v>
      </c>
      <c r="AD45">
        <v>-0.219921322</v>
      </c>
      <c r="AE45">
        <v>-0.135213468</v>
      </c>
      <c r="AF45">
        <v>1.396948276</v>
      </c>
      <c r="AG45">
        <v>1.512842515</v>
      </c>
      <c r="AH45">
        <v>-6.0658021999999999E-2</v>
      </c>
      <c r="AI45">
        <v>1.4338776449999999</v>
      </c>
      <c r="AJ45">
        <v>1.1417892249999999</v>
      </c>
      <c r="AK45">
        <v>1.0716101520000001</v>
      </c>
      <c r="AL45">
        <v>0.21842852900000001</v>
      </c>
      <c r="AM45">
        <v>0.28952355499999999</v>
      </c>
      <c r="AN45">
        <v>0.59607335100000003</v>
      </c>
      <c r="AO45">
        <v>1.159947061</v>
      </c>
      <c r="AP45">
        <v>427</v>
      </c>
      <c r="AQ45">
        <v>257</v>
      </c>
      <c r="AR45">
        <v>0.60187353600000004</v>
      </c>
      <c r="AS45">
        <v>318053</v>
      </c>
      <c r="AT45">
        <v>222053</v>
      </c>
      <c r="AU45">
        <v>0.69816351399999999</v>
      </c>
      <c r="AV45">
        <v>0.625</v>
      </c>
      <c r="AW45">
        <v>0.53303964800000003</v>
      </c>
      <c r="AX45">
        <v>0.84615384599999999</v>
      </c>
      <c r="AY45">
        <v>0.56999999999999995</v>
      </c>
      <c r="AZ45">
        <v>0.77</v>
      </c>
      <c r="BA45">
        <v>0.51</v>
      </c>
      <c r="BB45">
        <v>0.2</v>
      </c>
      <c r="BC45">
        <v>85</v>
      </c>
      <c r="BD45">
        <v>121</v>
      </c>
      <c r="BE45">
        <v>44</v>
      </c>
      <c r="BF45">
        <v>137</v>
      </c>
      <c r="BG45">
        <v>80</v>
      </c>
      <c r="BH45">
        <v>38</v>
      </c>
      <c r="BI45">
        <v>1</v>
      </c>
      <c r="BJ45">
        <v>1</v>
      </c>
      <c r="BK45">
        <v>136</v>
      </c>
      <c r="BL45">
        <v>227</v>
      </c>
      <c r="BM45">
        <v>52</v>
      </c>
      <c r="BN45">
        <v>240.35087720000001</v>
      </c>
      <c r="BO45">
        <v>103.8961039</v>
      </c>
      <c r="BP45">
        <v>74.509803919999996</v>
      </c>
      <c r="BQ45">
        <v>5</v>
      </c>
      <c r="BR45">
        <v>1</v>
      </c>
      <c r="BS45">
        <v>0.56749311300000005</v>
      </c>
      <c r="BT45">
        <v>0.84615384599999999</v>
      </c>
      <c r="BU45">
        <v>0.63036137400000003</v>
      </c>
      <c r="BV45">
        <v>0.49050554899999999</v>
      </c>
      <c r="BW45">
        <v>864.0194553</v>
      </c>
      <c r="BX45">
        <v>564.70588239999995</v>
      </c>
      <c r="BY45">
        <v>1.491038088</v>
      </c>
      <c r="BZ45">
        <v>0.52691049400000001</v>
      </c>
      <c r="CA45">
        <v>0.77813389099999997</v>
      </c>
      <c r="CB45">
        <v>-2.9332370999999999E-2</v>
      </c>
      <c r="CC45">
        <v>0.65358005399999997</v>
      </c>
      <c r="CD45">
        <v>0.19548856000000001</v>
      </c>
      <c r="CE45" t="s">
        <v>302</v>
      </c>
      <c r="CF45" t="s">
        <v>303</v>
      </c>
      <c r="CG45">
        <v>318053</v>
      </c>
      <c r="CH45">
        <v>13786</v>
      </c>
      <c r="CI45">
        <v>402</v>
      </c>
      <c r="CJ45">
        <v>231</v>
      </c>
      <c r="CK45">
        <v>23</v>
      </c>
      <c r="CL45">
        <v>3</v>
      </c>
      <c r="CM45">
        <v>25</v>
      </c>
      <c r="CN45">
        <v>12</v>
      </c>
      <c r="CO45">
        <v>79</v>
      </c>
      <c r="CP45">
        <v>45</v>
      </c>
      <c r="CQ45">
        <v>248</v>
      </c>
      <c r="CR45">
        <v>159</v>
      </c>
      <c r="CS45">
        <v>10</v>
      </c>
      <c r="CT45">
        <v>5</v>
      </c>
      <c r="CU45">
        <v>122</v>
      </c>
      <c r="CV45">
        <v>67</v>
      </c>
      <c r="CW45">
        <v>277</v>
      </c>
      <c r="CX45">
        <v>163</v>
      </c>
      <c r="CY45">
        <v>1644</v>
      </c>
      <c r="CZ45">
        <v>880</v>
      </c>
      <c r="DA45">
        <v>348</v>
      </c>
      <c r="DB45">
        <v>66</v>
      </c>
      <c r="DC45">
        <v>195</v>
      </c>
      <c r="DD45">
        <v>64</v>
      </c>
      <c r="DE45">
        <v>240</v>
      </c>
      <c r="DF45">
        <v>186</v>
      </c>
      <c r="DG45">
        <v>714</v>
      </c>
      <c r="DH45">
        <v>481</v>
      </c>
      <c r="DI45">
        <v>46</v>
      </c>
      <c r="DJ45">
        <v>30</v>
      </c>
      <c r="DK45">
        <v>598</v>
      </c>
      <c r="DL45">
        <v>273</v>
      </c>
      <c r="DM45">
        <v>1041</v>
      </c>
      <c r="DN45">
        <v>606</v>
      </c>
      <c r="DO45">
        <v>2046</v>
      </c>
      <c r="DP45">
        <v>1111</v>
      </c>
      <c r="DQ45">
        <v>371</v>
      </c>
      <c r="DR45">
        <v>69</v>
      </c>
      <c r="DS45">
        <v>220</v>
      </c>
      <c r="DT45">
        <v>76</v>
      </c>
      <c r="DU45">
        <v>319</v>
      </c>
      <c r="DV45">
        <v>231</v>
      </c>
      <c r="DW45">
        <v>962</v>
      </c>
      <c r="DX45">
        <v>640</v>
      </c>
      <c r="DY45">
        <v>56</v>
      </c>
      <c r="DZ45">
        <v>35</v>
      </c>
      <c r="EA45">
        <v>720</v>
      </c>
      <c r="EB45">
        <v>340</v>
      </c>
      <c r="EC45">
        <v>1318</v>
      </c>
      <c r="ED45">
        <v>769</v>
      </c>
      <c r="EE45">
        <v>0.80351906200000001</v>
      </c>
      <c r="EF45">
        <v>0.93800539100000002</v>
      </c>
      <c r="EG45">
        <v>0.88636363600000001</v>
      </c>
      <c r="EH45">
        <v>0.74220374200000006</v>
      </c>
      <c r="EI45">
        <v>0.83055555599999997</v>
      </c>
      <c r="EJ45">
        <v>0.78983307999999997</v>
      </c>
      <c r="EK45">
        <v>0.57462686600000001</v>
      </c>
      <c r="EL45">
        <v>0.130434783</v>
      </c>
      <c r="EM45">
        <v>0.48</v>
      </c>
      <c r="EN45">
        <v>0.64112903200000004</v>
      </c>
      <c r="EO45">
        <v>0.54918032800000005</v>
      </c>
      <c r="EP45">
        <v>0.58844765300000001</v>
      </c>
      <c r="EQ45">
        <v>0.53527980500000005</v>
      </c>
      <c r="ER45">
        <v>0.18965517200000001</v>
      </c>
      <c r="ES45">
        <v>0.32820512800000001</v>
      </c>
      <c r="ET45">
        <v>0.67366946800000005</v>
      </c>
      <c r="EU45">
        <v>0.45652173899999998</v>
      </c>
      <c r="EV45">
        <v>0.58213256499999999</v>
      </c>
      <c r="EW45">
        <v>0.54301075300000001</v>
      </c>
      <c r="EX45">
        <v>0.18598382699999999</v>
      </c>
      <c r="EY45">
        <v>0.345454545</v>
      </c>
      <c r="EZ45">
        <v>0.66528066500000005</v>
      </c>
      <c r="FA45">
        <v>0.47222222200000002</v>
      </c>
      <c r="FB45">
        <v>0.58345978799999998</v>
      </c>
      <c r="FC45">
        <v>0.203445447</v>
      </c>
      <c r="FD45">
        <v>0.74867924500000005</v>
      </c>
      <c r="FE45">
        <v>0.93326963699999999</v>
      </c>
      <c r="FF45">
        <v>0.28152555699999998</v>
      </c>
      <c r="FG45">
        <v>0.48719014900000002</v>
      </c>
      <c r="FH45">
        <v>0.78422298800000001</v>
      </c>
      <c r="FI45">
        <v>0.279556941</v>
      </c>
      <c r="FJ45">
        <v>0.519261364</v>
      </c>
      <c r="FK45">
        <v>0.80934835999999999</v>
      </c>
      <c r="FL45">
        <v>1.495024181</v>
      </c>
      <c r="FM45">
        <v>-1.1480463169999999</v>
      </c>
      <c r="FN45">
        <v>-1.30099334</v>
      </c>
      <c r="FO45">
        <v>-0.40649584100000002</v>
      </c>
      <c r="FP45">
        <v>-0.396478779</v>
      </c>
      <c r="FQ45">
        <v>-0.405817121</v>
      </c>
      <c r="FR45">
        <v>-0.78632650199999998</v>
      </c>
      <c r="GV45">
        <v>0.60187353600000004</v>
      </c>
      <c r="GW45">
        <v>0.69816351399999999</v>
      </c>
      <c r="GX45">
        <v>0.65358005399999997</v>
      </c>
      <c r="GY45">
        <v>0.77813389099999997</v>
      </c>
      <c r="GZ45">
        <v>1.491038088</v>
      </c>
      <c r="HA45">
        <v>4.3344977E-2</v>
      </c>
      <c r="HB45">
        <v>6.2084277E-2</v>
      </c>
      <c r="HC45">
        <v>6.4328900000000001E-3</v>
      </c>
      <c r="HD45">
        <v>0.14841143200000001</v>
      </c>
      <c r="HE45">
        <v>9.2140160000000002E-3</v>
      </c>
      <c r="HF45">
        <v>0.80351906200000001</v>
      </c>
    </row>
    <row r="46" spans="1:214" x14ac:dyDescent="0.2">
      <c r="A46" t="s">
        <v>304</v>
      </c>
      <c r="B46" t="s">
        <v>305</v>
      </c>
      <c r="C46">
        <v>1852808</v>
      </c>
      <c r="D46">
        <v>0.47395348799999998</v>
      </c>
      <c r="E46">
        <v>0.72275378800000001</v>
      </c>
      <c r="F46">
        <v>6.0296047999999998E-2</v>
      </c>
      <c r="G46">
        <v>9.3409570000000004E-3</v>
      </c>
      <c r="H46">
        <v>1.524946659</v>
      </c>
      <c r="I46">
        <v>8.3425432999999993E-2</v>
      </c>
      <c r="J46">
        <v>0.15491823099999999</v>
      </c>
      <c r="K46">
        <v>1.2924121E-2</v>
      </c>
      <c r="L46">
        <v>0.390072374</v>
      </c>
      <c r="M46">
        <v>1.1667967109999999</v>
      </c>
      <c r="N46">
        <v>0.45513516300000001</v>
      </c>
      <c r="O46">
        <v>1.052556058</v>
      </c>
      <c r="P46">
        <v>0.70210948500000003</v>
      </c>
      <c r="Q46">
        <v>0.53745654899999995</v>
      </c>
      <c r="R46">
        <v>0.37735333999999998</v>
      </c>
      <c r="S46">
        <v>1.003636464</v>
      </c>
      <c r="T46">
        <v>0.77681667899999995</v>
      </c>
      <c r="U46">
        <v>0.69237658300000005</v>
      </c>
      <c r="V46">
        <v>0.53784967699999997</v>
      </c>
      <c r="W46">
        <v>-0.67644116200000004</v>
      </c>
      <c r="X46">
        <v>-0.27060404100000002</v>
      </c>
      <c r="Y46">
        <v>9.9347334999999995E-2</v>
      </c>
      <c r="Z46">
        <v>0.181802567</v>
      </c>
      <c r="AA46">
        <v>0.449767152</v>
      </c>
      <c r="AB46">
        <v>0.319588606</v>
      </c>
      <c r="AC46">
        <v>-0.207557081</v>
      </c>
      <c r="AD46">
        <v>0.29539642500000002</v>
      </c>
      <c r="AE46">
        <v>-0.30089494999999999</v>
      </c>
      <c r="AF46">
        <v>0.62509316000000004</v>
      </c>
      <c r="AG46">
        <v>0.42784507999999999</v>
      </c>
      <c r="AH46">
        <v>0.64900010500000005</v>
      </c>
      <c r="AI46">
        <v>-0.65209260499999999</v>
      </c>
      <c r="AJ46">
        <v>-0.16004938599999999</v>
      </c>
      <c r="AK46">
        <v>-0.30287667499999998</v>
      </c>
      <c r="AL46">
        <v>0.30085071600000002</v>
      </c>
      <c r="AM46">
        <v>-0.56526019999999999</v>
      </c>
      <c r="AN46">
        <v>-0.22248283199999999</v>
      </c>
      <c r="AO46">
        <v>-0.370230438</v>
      </c>
      <c r="AP46">
        <v>2150</v>
      </c>
      <c r="AQ46">
        <v>1019</v>
      </c>
      <c r="AR46">
        <v>0.47395348799999998</v>
      </c>
      <c r="AS46">
        <v>1852808</v>
      </c>
      <c r="AT46">
        <v>1339124</v>
      </c>
      <c r="AU46">
        <v>0.72275378800000001</v>
      </c>
      <c r="AV46">
        <v>0.47922848699999998</v>
      </c>
      <c r="AW46">
        <v>0.42606284700000002</v>
      </c>
      <c r="AX46">
        <v>0.62133333300000004</v>
      </c>
      <c r="AY46">
        <v>0.54</v>
      </c>
      <c r="AZ46">
        <v>0.52</v>
      </c>
      <c r="BA46">
        <v>0.48</v>
      </c>
      <c r="BB46">
        <v>0.41</v>
      </c>
      <c r="BC46">
        <v>323</v>
      </c>
      <c r="BD46">
        <v>461</v>
      </c>
      <c r="BE46">
        <v>233</v>
      </c>
      <c r="BF46">
        <v>139</v>
      </c>
      <c r="BG46">
        <v>274</v>
      </c>
      <c r="BH46">
        <v>351</v>
      </c>
      <c r="BI46">
        <v>254</v>
      </c>
      <c r="BJ46">
        <v>1</v>
      </c>
      <c r="BK46">
        <v>674</v>
      </c>
      <c r="BL46">
        <v>1082</v>
      </c>
      <c r="BM46">
        <v>375</v>
      </c>
      <c r="BN46">
        <v>257.40740740000001</v>
      </c>
      <c r="BO46">
        <v>526.92307689999996</v>
      </c>
      <c r="BP46">
        <v>731.25</v>
      </c>
      <c r="BQ46">
        <v>619.51219509999999</v>
      </c>
      <c r="BR46">
        <v>1</v>
      </c>
      <c r="BS46">
        <v>0.44646924799999999</v>
      </c>
      <c r="BT46">
        <v>0.62133333300000004</v>
      </c>
      <c r="BU46">
        <v>0.52656374900000003</v>
      </c>
      <c r="BV46">
        <v>0.44789527099999998</v>
      </c>
      <c r="BW46">
        <v>1314.1550540000001</v>
      </c>
      <c r="BX46">
        <v>454.18567639999998</v>
      </c>
      <c r="BY46">
        <v>1.391659864</v>
      </c>
      <c r="BZ46">
        <v>0.27313760999999998</v>
      </c>
      <c r="CA46">
        <v>0.85060027900000001</v>
      </c>
      <c r="CB46">
        <v>0.46757066899999999</v>
      </c>
      <c r="CC46">
        <v>0.345610417</v>
      </c>
      <c r="CD46">
        <v>-0.51650524399999997</v>
      </c>
      <c r="CE46" t="s">
        <v>304</v>
      </c>
      <c r="CF46" t="s">
        <v>305</v>
      </c>
      <c r="CG46">
        <v>1852808</v>
      </c>
      <c r="CH46">
        <v>111717</v>
      </c>
      <c r="CI46">
        <v>7190</v>
      </c>
      <c r="CJ46">
        <v>4300</v>
      </c>
      <c r="CK46">
        <v>286</v>
      </c>
      <c r="CL46">
        <v>100</v>
      </c>
      <c r="CM46">
        <v>1431</v>
      </c>
      <c r="CN46">
        <v>497</v>
      </c>
      <c r="CO46">
        <v>2741</v>
      </c>
      <c r="CP46">
        <v>1976</v>
      </c>
      <c r="CQ46">
        <v>2183</v>
      </c>
      <c r="CR46">
        <v>1393</v>
      </c>
      <c r="CS46">
        <v>212</v>
      </c>
      <c r="CT46">
        <v>131</v>
      </c>
      <c r="CU46">
        <v>1822</v>
      </c>
      <c r="CV46">
        <v>1091</v>
      </c>
      <c r="CW46">
        <v>5352</v>
      </c>
      <c r="CX46">
        <v>3200</v>
      </c>
      <c r="CY46">
        <v>10127</v>
      </c>
      <c r="CZ46">
        <v>6126</v>
      </c>
      <c r="DA46">
        <v>569</v>
      </c>
      <c r="DB46">
        <v>243</v>
      </c>
      <c r="DC46">
        <v>3493</v>
      </c>
      <c r="DD46">
        <v>1231</v>
      </c>
      <c r="DE46">
        <v>2642</v>
      </c>
      <c r="DF46">
        <v>2205</v>
      </c>
      <c r="DG46">
        <v>2628</v>
      </c>
      <c r="DH46">
        <v>1960</v>
      </c>
      <c r="DI46">
        <v>392</v>
      </c>
      <c r="DJ46">
        <v>213</v>
      </c>
      <c r="DK46">
        <v>3432</v>
      </c>
      <c r="DL46">
        <v>1985</v>
      </c>
      <c r="DM46">
        <v>6662</v>
      </c>
      <c r="DN46">
        <v>4129</v>
      </c>
      <c r="DO46">
        <v>17317</v>
      </c>
      <c r="DP46">
        <v>10426</v>
      </c>
      <c r="DQ46">
        <v>855</v>
      </c>
      <c r="DR46">
        <v>343</v>
      </c>
      <c r="DS46">
        <v>4924</v>
      </c>
      <c r="DT46">
        <v>1728</v>
      </c>
      <c r="DU46">
        <v>5383</v>
      </c>
      <c r="DV46">
        <v>4181</v>
      </c>
      <c r="DW46">
        <v>4811</v>
      </c>
      <c r="DX46">
        <v>3353</v>
      </c>
      <c r="DY46">
        <v>604</v>
      </c>
      <c r="DZ46">
        <v>344</v>
      </c>
      <c r="EA46">
        <v>5254</v>
      </c>
      <c r="EB46">
        <v>3076</v>
      </c>
      <c r="EC46">
        <v>12014</v>
      </c>
      <c r="ED46">
        <v>7329</v>
      </c>
      <c r="EE46">
        <v>0.58480106300000001</v>
      </c>
      <c r="EF46">
        <v>0.66549707599999997</v>
      </c>
      <c r="EG46">
        <v>0.70938261599999997</v>
      </c>
      <c r="EH46">
        <v>0.54624818100000005</v>
      </c>
      <c r="EI46">
        <v>0.65321659700000001</v>
      </c>
      <c r="EJ46">
        <v>0.55451972699999996</v>
      </c>
      <c r="EK46">
        <v>0.59805285100000005</v>
      </c>
      <c r="EL46">
        <v>0.34965035</v>
      </c>
      <c r="EM46">
        <v>0.34730957400000001</v>
      </c>
      <c r="EN46">
        <v>0.63811268899999996</v>
      </c>
      <c r="EO46">
        <v>0.59879253600000004</v>
      </c>
      <c r="EP46">
        <v>0.59790732400000002</v>
      </c>
      <c r="EQ46">
        <v>0.604917547</v>
      </c>
      <c r="ER46">
        <v>0.42706502600000001</v>
      </c>
      <c r="ES46">
        <v>0.35241912399999997</v>
      </c>
      <c r="ET46">
        <v>0.74581430699999995</v>
      </c>
      <c r="EU46">
        <v>0.578379953</v>
      </c>
      <c r="EV46">
        <v>0.61978384900000005</v>
      </c>
      <c r="EW46">
        <v>0.60206733300000004</v>
      </c>
      <c r="EX46">
        <v>0.40116959099999999</v>
      </c>
      <c r="EY46">
        <v>0.35093419999999997</v>
      </c>
      <c r="EZ46">
        <v>0.69694450200000002</v>
      </c>
      <c r="FA46">
        <v>0.58545869800000006</v>
      </c>
      <c r="FB46">
        <v>0.61003828900000001</v>
      </c>
      <c r="FC46">
        <v>0.54794451799999999</v>
      </c>
      <c r="FD46">
        <v>0.54427623800000002</v>
      </c>
      <c r="FE46">
        <v>1.001480516</v>
      </c>
      <c r="FF46">
        <v>0.57261576000000003</v>
      </c>
      <c r="FG46">
        <v>0.47252931500000001</v>
      </c>
      <c r="FH46">
        <v>0.93319623399999996</v>
      </c>
      <c r="FI46">
        <v>0.57561196000000003</v>
      </c>
      <c r="FJ46">
        <v>0.50353248900000003</v>
      </c>
      <c r="FK46">
        <v>0.959708118</v>
      </c>
      <c r="FL46">
        <v>-0.426315734</v>
      </c>
      <c r="FM46">
        <v>-0.50222053300000002</v>
      </c>
      <c r="FN46">
        <v>-0.61846581</v>
      </c>
      <c r="FO46">
        <v>-0.19107855200000001</v>
      </c>
      <c r="FP46">
        <v>0.72322183900000003</v>
      </c>
      <c r="FQ46">
        <v>-0.467427602</v>
      </c>
      <c r="FR46">
        <v>0.108524277</v>
      </c>
      <c r="GV46">
        <v>0.47395348799999998</v>
      </c>
      <c r="GW46">
        <v>0.72275378800000001</v>
      </c>
      <c r="GX46">
        <v>0.345610417</v>
      </c>
      <c r="GY46">
        <v>0.85060027900000001</v>
      </c>
      <c r="GZ46">
        <v>1.391659864</v>
      </c>
      <c r="HA46">
        <v>6.0296047999999998E-2</v>
      </c>
      <c r="HB46">
        <v>8.3425432999999993E-2</v>
      </c>
      <c r="HC46">
        <v>9.3409570000000004E-3</v>
      </c>
      <c r="HD46">
        <v>0.15491823099999999</v>
      </c>
      <c r="HE46">
        <v>1.2924121E-2</v>
      </c>
      <c r="HF46">
        <v>0.58480106300000001</v>
      </c>
    </row>
    <row r="47" spans="1:214" x14ac:dyDescent="0.2">
      <c r="A47" t="s">
        <v>306</v>
      </c>
      <c r="B47" t="s">
        <v>307</v>
      </c>
      <c r="C47">
        <v>300951</v>
      </c>
      <c r="D47">
        <v>0.72779369599999999</v>
      </c>
      <c r="E47">
        <v>0.85588351600000001</v>
      </c>
      <c r="F47">
        <v>9.9125771000000001E-2</v>
      </c>
      <c r="G47">
        <v>2.0335539999999999E-3</v>
      </c>
      <c r="H47">
        <v>1.17599743</v>
      </c>
      <c r="I47">
        <v>0.115816895</v>
      </c>
      <c r="J47">
        <v>2.0514883000000001E-2</v>
      </c>
      <c r="K47">
        <v>2.3759699999999998E-3</v>
      </c>
      <c r="L47">
        <v>0.48216012899999999</v>
      </c>
      <c r="M47">
        <v>0.63841009199999998</v>
      </c>
      <c r="N47">
        <v>0.30781589199999998</v>
      </c>
      <c r="O47">
        <v>0.90852843599999999</v>
      </c>
      <c r="P47">
        <v>1.157666391</v>
      </c>
      <c r="Q47">
        <v>0.58246885699999995</v>
      </c>
      <c r="R47">
        <v>0.67430461900000005</v>
      </c>
      <c r="S47">
        <v>0.94033867299999996</v>
      </c>
      <c r="T47">
        <v>1.257662109</v>
      </c>
      <c r="U47">
        <v>0.52894255599999995</v>
      </c>
      <c r="V47">
        <v>0.66523101100000004</v>
      </c>
      <c r="W47">
        <v>0.70622416200000004</v>
      </c>
      <c r="X47">
        <v>0.84766622999999997</v>
      </c>
      <c r="Y47">
        <v>1.0100260109999999</v>
      </c>
      <c r="Z47">
        <v>-1.0886833300000001</v>
      </c>
      <c r="AA47">
        <v>-0.45594991099999999</v>
      </c>
      <c r="AB47">
        <v>1.0645042650000001</v>
      </c>
      <c r="AC47">
        <v>-1.2856316990000001</v>
      </c>
      <c r="AD47">
        <v>-1.169697013</v>
      </c>
      <c r="AE47">
        <v>0.23447688899999999</v>
      </c>
      <c r="AF47">
        <v>-1.503647698</v>
      </c>
      <c r="AG47">
        <v>-0.98113717300000003</v>
      </c>
      <c r="AH47">
        <v>-0.468302985</v>
      </c>
      <c r="AI47">
        <v>1.089100722</v>
      </c>
      <c r="AJ47">
        <v>-2.8127042000000001E-2</v>
      </c>
      <c r="AK47">
        <v>0.17865605300000001</v>
      </c>
      <c r="AL47">
        <v>-0.43094327700000001</v>
      </c>
      <c r="AM47">
        <v>2.089387747</v>
      </c>
      <c r="AN47">
        <v>-0.41913264900000002</v>
      </c>
      <c r="AO47">
        <v>-0.10718417199999999</v>
      </c>
      <c r="AP47">
        <v>349</v>
      </c>
      <c r="AQ47">
        <v>254</v>
      </c>
      <c r="AR47">
        <v>0.72779369599999999</v>
      </c>
      <c r="AS47">
        <v>300951</v>
      </c>
      <c r="AT47">
        <v>257579</v>
      </c>
      <c r="AU47">
        <v>0.85588351600000001</v>
      </c>
      <c r="AV47">
        <v>0.6875</v>
      </c>
      <c r="AW47">
        <v>0.764705882</v>
      </c>
      <c r="AX47">
        <v>0.735955056</v>
      </c>
      <c r="AY47">
        <v>0.86</v>
      </c>
      <c r="AZ47">
        <v>0.79</v>
      </c>
      <c r="BA47">
        <v>0.56999999999999995</v>
      </c>
      <c r="BB47">
        <v>0.45</v>
      </c>
      <c r="BC47">
        <v>44</v>
      </c>
      <c r="BD47">
        <v>78</v>
      </c>
      <c r="BE47">
        <v>131</v>
      </c>
      <c r="BF47">
        <v>113</v>
      </c>
      <c r="BG47">
        <v>103</v>
      </c>
      <c r="BH47">
        <v>27</v>
      </c>
      <c r="BI47">
        <v>9</v>
      </c>
      <c r="BJ47">
        <v>2</v>
      </c>
      <c r="BK47">
        <v>64</v>
      </c>
      <c r="BL47">
        <v>102</v>
      </c>
      <c r="BM47">
        <v>178</v>
      </c>
      <c r="BN47">
        <v>131.39534879999999</v>
      </c>
      <c r="BO47">
        <v>130.37974679999999</v>
      </c>
      <c r="BP47">
        <v>47.368421050000002</v>
      </c>
      <c r="BQ47">
        <v>20</v>
      </c>
      <c r="BR47">
        <v>2</v>
      </c>
      <c r="BS47">
        <v>0.73493975899999997</v>
      </c>
      <c r="BT47">
        <v>0.735955056</v>
      </c>
      <c r="BU47">
        <v>0.82513578899999995</v>
      </c>
      <c r="BV47">
        <v>0.53437500000000004</v>
      </c>
      <c r="BW47">
        <v>1014.090551</v>
      </c>
      <c r="BX47">
        <v>456.54736839999998</v>
      </c>
      <c r="BY47">
        <v>1.0013814700000001</v>
      </c>
      <c r="BZ47">
        <v>-0.72347985000000004</v>
      </c>
      <c r="CA47">
        <v>0.64762067899999998</v>
      </c>
      <c r="CB47">
        <v>-0.92426329900000004</v>
      </c>
      <c r="CC47">
        <v>0.45020374899999999</v>
      </c>
      <c r="CD47">
        <v>-0.27469632599999999</v>
      </c>
      <c r="CE47" t="s">
        <v>306</v>
      </c>
      <c r="CF47" t="s">
        <v>307</v>
      </c>
      <c r="CG47">
        <v>300951</v>
      </c>
      <c r="CH47">
        <v>29832</v>
      </c>
      <c r="CI47">
        <v>188</v>
      </c>
      <c r="CJ47">
        <v>142</v>
      </c>
      <c r="CK47">
        <v>0</v>
      </c>
      <c r="CL47">
        <v>0</v>
      </c>
      <c r="CM47">
        <v>13</v>
      </c>
      <c r="CN47">
        <v>8</v>
      </c>
      <c r="CO47">
        <v>26</v>
      </c>
      <c r="CP47">
        <v>22</v>
      </c>
      <c r="CQ47">
        <v>131</v>
      </c>
      <c r="CR47">
        <v>100</v>
      </c>
      <c r="CS47">
        <v>7</v>
      </c>
      <c r="CT47">
        <v>4</v>
      </c>
      <c r="CU47">
        <v>32</v>
      </c>
      <c r="CV47">
        <v>24</v>
      </c>
      <c r="CW47">
        <v>155</v>
      </c>
      <c r="CX47">
        <v>117</v>
      </c>
      <c r="CY47">
        <v>424</v>
      </c>
      <c r="CZ47">
        <v>323</v>
      </c>
      <c r="DA47">
        <v>5</v>
      </c>
      <c r="DB47">
        <v>4</v>
      </c>
      <c r="DC47">
        <v>49</v>
      </c>
      <c r="DD47">
        <v>20</v>
      </c>
      <c r="DE47">
        <v>30</v>
      </c>
      <c r="DF47">
        <v>25</v>
      </c>
      <c r="DG47">
        <v>290</v>
      </c>
      <c r="DH47">
        <v>238</v>
      </c>
      <c r="DI47">
        <v>17</v>
      </c>
      <c r="DJ47">
        <v>13</v>
      </c>
      <c r="DK47">
        <v>107</v>
      </c>
      <c r="DL47">
        <v>80</v>
      </c>
      <c r="DM47">
        <v>315</v>
      </c>
      <c r="DN47">
        <v>241</v>
      </c>
      <c r="DO47">
        <v>612</v>
      </c>
      <c r="DP47">
        <v>465</v>
      </c>
      <c r="DQ47">
        <v>5</v>
      </c>
      <c r="DR47">
        <v>4</v>
      </c>
      <c r="DS47">
        <v>62</v>
      </c>
      <c r="DT47">
        <v>28</v>
      </c>
      <c r="DU47">
        <v>56</v>
      </c>
      <c r="DV47">
        <v>47</v>
      </c>
      <c r="DW47">
        <v>421</v>
      </c>
      <c r="DX47">
        <v>338</v>
      </c>
      <c r="DY47">
        <v>24</v>
      </c>
      <c r="DZ47">
        <v>17</v>
      </c>
      <c r="EA47">
        <v>139</v>
      </c>
      <c r="EB47">
        <v>104</v>
      </c>
      <c r="EC47">
        <v>470</v>
      </c>
      <c r="ED47">
        <v>358</v>
      </c>
      <c r="EE47">
        <v>0.69281045799999996</v>
      </c>
      <c r="EF47">
        <v>1</v>
      </c>
      <c r="EG47">
        <v>0.79032258099999997</v>
      </c>
      <c r="EH47">
        <v>0.68883610500000003</v>
      </c>
      <c r="EI47">
        <v>0.76978417300000002</v>
      </c>
      <c r="EJ47">
        <v>0.67021276600000002</v>
      </c>
      <c r="EK47">
        <v>0.75531914899999997</v>
      </c>
      <c r="EM47">
        <v>0.61538461499999997</v>
      </c>
      <c r="EN47">
        <v>0.76335877900000004</v>
      </c>
      <c r="EO47">
        <v>0.75</v>
      </c>
      <c r="EP47">
        <v>0.75483871000000002</v>
      </c>
      <c r="EQ47">
        <v>0.76179245299999998</v>
      </c>
      <c r="ER47">
        <v>0.8</v>
      </c>
      <c r="ES47">
        <v>0.408163265</v>
      </c>
      <c r="ET47">
        <v>0.82068965500000002</v>
      </c>
      <c r="EU47">
        <v>0.74766355100000004</v>
      </c>
      <c r="EV47">
        <v>0.76507936499999996</v>
      </c>
      <c r="EW47">
        <v>0.75980392200000002</v>
      </c>
      <c r="EX47">
        <v>0.8</v>
      </c>
      <c r="EY47">
        <v>0.45161290300000001</v>
      </c>
      <c r="EZ47">
        <v>0.80285035599999999</v>
      </c>
      <c r="FA47">
        <v>0.74820143900000002</v>
      </c>
      <c r="FB47">
        <v>0.76170212800000003</v>
      </c>
      <c r="FC47">
        <v>0</v>
      </c>
      <c r="FD47">
        <v>0.80615384599999995</v>
      </c>
      <c r="FE47">
        <v>0.993589744</v>
      </c>
      <c r="FF47">
        <v>0.97478991599999998</v>
      </c>
      <c r="FG47">
        <v>0.497341794</v>
      </c>
      <c r="FH47">
        <v>0.97723659200000002</v>
      </c>
      <c r="FI47">
        <v>0.99644970399999999</v>
      </c>
      <c r="FJ47">
        <v>0.56251192999999999</v>
      </c>
      <c r="FK47">
        <v>0.98227563200000001</v>
      </c>
      <c r="FL47">
        <v>0.52249855000000001</v>
      </c>
      <c r="FM47">
        <v>1.222741463</v>
      </c>
      <c r="FN47">
        <v>0.91908321199999998</v>
      </c>
      <c r="FO47">
        <v>1.2550881149999999</v>
      </c>
      <c r="FP47">
        <v>2.3148593819999999</v>
      </c>
      <c r="FQ47">
        <v>-0.23640333599999999</v>
      </c>
      <c r="FR47">
        <v>0.24283253399999999</v>
      </c>
      <c r="GV47">
        <v>0.72779369599999999</v>
      </c>
      <c r="GW47">
        <v>0.85588351600000001</v>
      </c>
      <c r="GX47">
        <v>0.45020374899999999</v>
      </c>
      <c r="GY47">
        <v>0.64762067899999998</v>
      </c>
      <c r="GZ47">
        <v>1.0013814700000001</v>
      </c>
      <c r="HA47">
        <v>9.9125771000000001E-2</v>
      </c>
      <c r="HB47">
        <v>0.115816895</v>
      </c>
      <c r="HC47">
        <v>2.0335539999999999E-3</v>
      </c>
      <c r="HD47">
        <v>2.0514883000000001E-2</v>
      </c>
      <c r="HE47">
        <v>2.3759699999999998E-3</v>
      </c>
      <c r="HF47">
        <v>0.69281045799999996</v>
      </c>
    </row>
    <row r="48" spans="1:214" x14ac:dyDescent="0.2">
      <c r="A48" t="s">
        <v>308</v>
      </c>
      <c r="B48" t="s">
        <v>309</v>
      </c>
      <c r="C48">
        <v>405826</v>
      </c>
      <c r="D48">
        <v>0.75</v>
      </c>
      <c r="E48">
        <v>0.85547747100000004</v>
      </c>
      <c r="F48">
        <v>6.3201963E-2</v>
      </c>
      <c r="G48">
        <v>1.4868441E-2</v>
      </c>
      <c r="H48">
        <v>1.140636628</v>
      </c>
      <c r="I48">
        <v>7.3879167999999995E-2</v>
      </c>
      <c r="J48">
        <v>0.23525283599999999</v>
      </c>
      <c r="K48">
        <v>1.7380283999999999E-2</v>
      </c>
      <c r="L48">
        <v>0.498854572</v>
      </c>
      <c r="M48">
        <v>0.83330455000000003</v>
      </c>
      <c r="N48">
        <v>0.41569778499999999</v>
      </c>
      <c r="O48">
        <v>0.92067513300000003</v>
      </c>
      <c r="P48">
        <v>0.887542163</v>
      </c>
      <c r="Q48">
        <v>0.53624530400000003</v>
      </c>
      <c r="R48">
        <v>0.475940317</v>
      </c>
      <c r="S48">
        <v>1.0448332739999999</v>
      </c>
      <c r="T48">
        <v>0.82237772200000003</v>
      </c>
      <c r="U48">
        <v>0.73683505500000002</v>
      </c>
      <c r="V48">
        <v>0.60595673400000005</v>
      </c>
      <c r="W48">
        <v>0.82718170000000002</v>
      </c>
      <c r="X48">
        <v>0.84425551099999996</v>
      </c>
      <c r="Y48">
        <v>0.16750015800000001</v>
      </c>
      <c r="Z48">
        <v>1.142826632</v>
      </c>
      <c r="AA48">
        <v>-0.54773083199999995</v>
      </c>
      <c r="AB48">
        <v>0.100050416</v>
      </c>
      <c r="AC48">
        <v>0.43682195200000001</v>
      </c>
      <c r="AD48">
        <v>0.91433862300000002</v>
      </c>
      <c r="AE48">
        <v>0.33153359599999999</v>
      </c>
      <c r="AF48">
        <v>-0.71846544300000004</v>
      </c>
      <c r="AG48">
        <v>5.0660442E-2</v>
      </c>
      <c r="AH48">
        <v>-0.37407424099999997</v>
      </c>
      <c r="AI48">
        <v>5.6653412E-2</v>
      </c>
      <c r="AJ48">
        <v>-0.16359931</v>
      </c>
      <c r="AK48">
        <v>-0.14300918400000001</v>
      </c>
      <c r="AL48">
        <v>0.777132406</v>
      </c>
      <c r="AM48">
        <v>-0.31372712400000002</v>
      </c>
      <c r="AN48">
        <v>-0.16898876600000001</v>
      </c>
      <c r="AO48">
        <v>-0.22958732600000001</v>
      </c>
      <c r="AP48">
        <v>348</v>
      </c>
      <c r="AQ48">
        <v>261</v>
      </c>
      <c r="AR48">
        <v>0.75</v>
      </c>
      <c r="AS48">
        <v>405826</v>
      </c>
      <c r="AT48">
        <v>347175</v>
      </c>
      <c r="AU48">
        <v>0.85547747100000004</v>
      </c>
      <c r="AV48">
        <v>0.70967741900000003</v>
      </c>
      <c r="AW48">
        <v>0.72781065099999998</v>
      </c>
      <c r="AX48">
        <v>0.81034482799999996</v>
      </c>
      <c r="AY48">
        <v>0.83</v>
      </c>
      <c r="AZ48">
        <v>0.82</v>
      </c>
      <c r="BA48">
        <v>0.78</v>
      </c>
      <c r="BB48">
        <v>0.6</v>
      </c>
      <c r="BC48">
        <v>44</v>
      </c>
      <c r="BD48">
        <v>123</v>
      </c>
      <c r="BE48">
        <v>94</v>
      </c>
      <c r="BF48">
        <v>64</v>
      </c>
      <c r="BG48">
        <v>119</v>
      </c>
      <c r="BH48">
        <v>49</v>
      </c>
      <c r="BI48">
        <v>29</v>
      </c>
      <c r="BJ48">
        <v>0</v>
      </c>
      <c r="BK48">
        <v>62</v>
      </c>
      <c r="BL48">
        <v>169</v>
      </c>
      <c r="BM48">
        <v>116</v>
      </c>
      <c r="BN48">
        <v>77.108433730000002</v>
      </c>
      <c r="BO48">
        <v>145.12195120000001</v>
      </c>
      <c r="BP48">
        <v>62.820512819999998</v>
      </c>
      <c r="BQ48">
        <v>48.333333330000002</v>
      </c>
      <c r="BR48">
        <v>0</v>
      </c>
      <c r="BS48">
        <v>0.72294372299999998</v>
      </c>
      <c r="BT48">
        <v>0.81034482799999996</v>
      </c>
      <c r="BU48">
        <v>0.82346975200000005</v>
      </c>
      <c r="BV48">
        <v>0.70173010400000002</v>
      </c>
      <c r="BW48">
        <v>1330.1724139999999</v>
      </c>
      <c r="BX48">
        <v>674.14942529999996</v>
      </c>
      <c r="BY48">
        <v>1.1208961390000001</v>
      </c>
      <c r="BZ48">
        <v>-0.41828641</v>
      </c>
      <c r="CA48">
        <v>0.85216257399999995</v>
      </c>
      <c r="CB48">
        <v>0.47828335100000002</v>
      </c>
      <c r="CC48">
        <v>0.50681356700000002</v>
      </c>
      <c r="CD48">
        <v>-0.14382031100000001</v>
      </c>
      <c r="CE48" t="s">
        <v>308</v>
      </c>
      <c r="CF48" t="s">
        <v>309</v>
      </c>
      <c r="CG48">
        <v>405826</v>
      </c>
      <c r="CH48">
        <v>25649</v>
      </c>
      <c r="CI48">
        <v>3577</v>
      </c>
      <c r="CJ48">
        <v>2342</v>
      </c>
      <c r="CK48">
        <v>203</v>
      </c>
      <c r="CL48">
        <v>63</v>
      </c>
      <c r="CM48">
        <v>299</v>
      </c>
      <c r="CN48">
        <v>157</v>
      </c>
      <c r="CO48">
        <v>1424</v>
      </c>
      <c r="CP48">
        <v>1042</v>
      </c>
      <c r="CQ48">
        <v>1254</v>
      </c>
      <c r="CR48">
        <v>817</v>
      </c>
      <c r="CS48">
        <v>167</v>
      </c>
      <c r="CT48">
        <v>125</v>
      </c>
      <c r="CU48">
        <v>959</v>
      </c>
      <c r="CV48">
        <v>630</v>
      </c>
      <c r="CW48">
        <v>2613</v>
      </c>
      <c r="CX48">
        <v>1708</v>
      </c>
      <c r="CY48">
        <v>2459</v>
      </c>
      <c r="CZ48">
        <v>1714</v>
      </c>
      <c r="DA48">
        <v>253</v>
      </c>
      <c r="DB48">
        <v>85</v>
      </c>
      <c r="DC48">
        <v>206</v>
      </c>
      <c r="DD48">
        <v>125</v>
      </c>
      <c r="DE48">
        <v>643</v>
      </c>
      <c r="DF48">
        <v>506</v>
      </c>
      <c r="DG48">
        <v>1105</v>
      </c>
      <c r="DH48">
        <v>810</v>
      </c>
      <c r="DI48">
        <v>92</v>
      </c>
      <c r="DJ48">
        <v>72</v>
      </c>
      <c r="DK48">
        <v>760</v>
      </c>
      <c r="DL48">
        <v>541</v>
      </c>
      <c r="DM48">
        <v>1691</v>
      </c>
      <c r="DN48">
        <v>1169</v>
      </c>
      <c r="DO48">
        <v>6036</v>
      </c>
      <c r="DP48">
        <v>4056</v>
      </c>
      <c r="DQ48">
        <v>456</v>
      </c>
      <c r="DR48">
        <v>148</v>
      </c>
      <c r="DS48">
        <v>505</v>
      </c>
      <c r="DT48">
        <v>282</v>
      </c>
      <c r="DU48">
        <v>2067</v>
      </c>
      <c r="DV48">
        <v>1548</v>
      </c>
      <c r="DW48">
        <v>2359</v>
      </c>
      <c r="DX48">
        <v>1627</v>
      </c>
      <c r="DY48">
        <v>259</v>
      </c>
      <c r="DZ48">
        <v>197</v>
      </c>
      <c r="EA48">
        <v>1719</v>
      </c>
      <c r="EB48">
        <v>1171</v>
      </c>
      <c r="EC48">
        <v>4304</v>
      </c>
      <c r="ED48">
        <v>2877</v>
      </c>
      <c r="EE48">
        <v>0.40738899899999997</v>
      </c>
      <c r="EF48">
        <v>0.55482456099999999</v>
      </c>
      <c r="EG48">
        <v>0.40792079199999998</v>
      </c>
      <c r="EH48">
        <v>0.46841882200000001</v>
      </c>
      <c r="EI48">
        <v>0.44211750999999999</v>
      </c>
      <c r="EJ48">
        <v>0.39289033499999998</v>
      </c>
      <c r="EK48">
        <v>0.65473860800000006</v>
      </c>
      <c r="EL48">
        <v>0.31034482800000002</v>
      </c>
      <c r="EM48">
        <v>0.52508361199999998</v>
      </c>
      <c r="EN48">
        <v>0.65151515199999999</v>
      </c>
      <c r="EO48">
        <v>0.656934307</v>
      </c>
      <c r="EP48">
        <v>0.65365480300000001</v>
      </c>
      <c r="EQ48">
        <v>0.69703131399999996</v>
      </c>
      <c r="ER48">
        <v>0.33596837899999998</v>
      </c>
      <c r="ES48">
        <v>0.60679611700000002</v>
      </c>
      <c r="ET48">
        <v>0.73303167400000002</v>
      </c>
      <c r="EU48">
        <v>0.711842105</v>
      </c>
      <c r="EV48">
        <v>0.69130691899999996</v>
      </c>
      <c r="EW48">
        <v>0.67196819100000005</v>
      </c>
      <c r="EX48">
        <v>0.324561404</v>
      </c>
      <c r="EY48">
        <v>0.55841584200000005</v>
      </c>
      <c r="EZ48">
        <v>0.68969902500000002</v>
      </c>
      <c r="FA48">
        <v>0.68121000600000003</v>
      </c>
      <c r="FB48">
        <v>0.66844795499999998</v>
      </c>
      <c r="FC48">
        <v>0.47634322400000001</v>
      </c>
      <c r="FD48">
        <v>0.80594228800000001</v>
      </c>
      <c r="FE48">
        <v>1.0050171800000001</v>
      </c>
      <c r="FF48">
        <v>0.45832723399999997</v>
      </c>
      <c r="FG48">
        <v>0.82778976400000004</v>
      </c>
      <c r="FH48">
        <v>1.029704876</v>
      </c>
      <c r="FI48">
        <v>0.470584112</v>
      </c>
      <c r="FJ48">
        <v>0.80965148799999997</v>
      </c>
      <c r="FK48">
        <v>1.019092063</v>
      </c>
      <c r="FL48">
        <v>-1.984801456</v>
      </c>
      <c r="FM48">
        <v>0.26219515999999998</v>
      </c>
      <c r="FN48">
        <v>0.284351825</v>
      </c>
      <c r="FO48">
        <v>0.33018412699999999</v>
      </c>
      <c r="FP48">
        <v>0.32599923600000003</v>
      </c>
      <c r="FQ48">
        <v>0.73164983900000002</v>
      </c>
      <c r="FR48">
        <v>0.461941771</v>
      </c>
      <c r="GV48">
        <v>0.75</v>
      </c>
      <c r="GW48">
        <v>0.85547747100000004</v>
      </c>
      <c r="GX48">
        <v>0.50681356700000002</v>
      </c>
      <c r="GY48">
        <v>0.85216257399999995</v>
      </c>
      <c r="GZ48">
        <v>1.1208961390000001</v>
      </c>
      <c r="HA48">
        <v>6.3201963E-2</v>
      </c>
      <c r="HB48">
        <v>7.3879167999999995E-2</v>
      </c>
      <c r="HC48">
        <v>1.4868441E-2</v>
      </c>
      <c r="HD48">
        <v>0.23525283599999999</v>
      </c>
      <c r="HE48">
        <v>1.7380283999999999E-2</v>
      </c>
      <c r="HF48">
        <v>0.49333333299999999</v>
      </c>
    </row>
    <row r="49" spans="1:214" x14ac:dyDescent="0.2">
      <c r="A49" t="s">
        <v>310</v>
      </c>
      <c r="B49" t="s">
        <v>311</v>
      </c>
      <c r="C49">
        <v>26141</v>
      </c>
      <c r="D49">
        <v>0.76363636400000001</v>
      </c>
      <c r="E49">
        <v>0.71741708400000004</v>
      </c>
      <c r="F49">
        <v>3.4619945999999999E-2</v>
      </c>
      <c r="G49">
        <v>5.7381130000000004E-3</v>
      </c>
      <c r="H49">
        <v>0.93947475199999997</v>
      </c>
      <c r="I49">
        <v>4.8256371999999999E-2</v>
      </c>
      <c r="J49">
        <v>0.165745856</v>
      </c>
      <c r="K49">
        <v>7.9982939999999995E-3</v>
      </c>
      <c r="L49">
        <v>0.43557673899999999</v>
      </c>
      <c r="M49">
        <v>0.71266180400000001</v>
      </c>
      <c r="N49">
        <v>0.310418904</v>
      </c>
      <c r="O49">
        <v>1.1114377689999999</v>
      </c>
      <c r="P49">
        <v>0.58631938800000005</v>
      </c>
      <c r="Q49">
        <v>0.48379351700000001</v>
      </c>
      <c r="R49">
        <v>0.28365751900000002</v>
      </c>
      <c r="S49">
        <v>1.0566177370000001</v>
      </c>
      <c r="T49">
        <v>0.99027959600000004</v>
      </c>
      <c r="U49">
        <v>0.64505802300000004</v>
      </c>
      <c r="V49">
        <v>0.63878779900000004</v>
      </c>
      <c r="W49">
        <v>0.90145885199999998</v>
      </c>
      <c r="X49">
        <v>-0.31543157500000002</v>
      </c>
      <c r="Y49">
        <v>-0.50283771300000002</v>
      </c>
      <c r="Z49">
        <v>-0.44459820700000002</v>
      </c>
      <c r="AA49">
        <v>-1.0698576289999999</v>
      </c>
      <c r="AB49">
        <v>-0.48920430399999998</v>
      </c>
      <c r="AC49">
        <v>-0.120706654</v>
      </c>
      <c r="AD49">
        <v>-0.38878006900000001</v>
      </c>
      <c r="AE49">
        <v>-3.6345603999999997E-2</v>
      </c>
      <c r="AF49">
        <v>-1.2045056519999999</v>
      </c>
      <c r="AG49">
        <v>-0.95624159900000005</v>
      </c>
      <c r="AH49">
        <v>1.1057785769999999</v>
      </c>
      <c r="AI49">
        <v>-1.094656292</v>
      </c>
      <c r="AJ49">
        <v>-0.31732532200000002</v>
      </c>
      <c r="AK49">
        <v>-0.454812726</v>
      </c>
      <c r="AL49">
        <v>0.91337410500000005</v>
      </c>
      <c r="AM49">
        <v>0.61322431799999999</v>
      </c>
      <c r="AN49">
        <v>-0.279418259</v>
      </c>
      <c r="AO49">
        <v>-0.161790196</v>
      </c>
      <c r="AP49">
        <v>55</v>
      </c>
      <c r="AQ49">
        <v>42</v>
      </c>
      <c r="AR49">
        <v>0.76363636400000001</v>
      </c>
      <c r="AS49">
        <v>26141</v>
      </c>
      <c r="AT49">
        <v>18754</v>
      </c>
      <c r="AU49">
        <v>0.71741708400000004</v>
      </c>
      <c r="AV49">
        <v>1</v>
      </c>
      <c r="AW49">
        <v>0.73469387799999997</v>
      </c>
      <c r="AX49">
        <v>1</v>
      </c>
      <c r="AY49">
        <v>1</v>
      </c>
      <c r="AZ49">
        <v>0.73</v>
      </c>
      <c r="BA49">
        <v>0.5</v>
      </c>
      <c r="BB49">
        <v>0</v>
      </c>
      <c r="BC49">
        <v>2</v>
      </c>
      <c r="BD49">
        <v>36</v>
      </c>
      <c r="BE49">
        <v>2</v>
      </c>
      <c r="BF49">
        <v>11</v>
      </c>
      <c r="BG49">
        <v>29</v>
      </c>
      <c r="BH49">
        <v>2</v>
      </c>
      <c r="BI49">
        <v>0</v>
      </c>
      <c r="BJ49">
        <v>0</v>
      </c>
      <c r="BK49">
        <v>2</v>
      </c>
      <c r="BL49">
        <v>49</v>
      </c>
      <c r="BM49">
        <v>2</v>
      </c>
      <c r="BN49">
        <v>11</v>
      </c>
      <c r="BO49">
        <v>39.7260274</v>
      </c>
      <c r="BP49">
        <v>4</v>
      </c>
      <c r="BQ49">
        <v>0</v>
      </c>
      <c r="BR49">
        <v>0</v>
      </c>
      <c r="BS49">
        <v>0.74509803900000005</v>
      </c>
      <c r="BT49">
        <v>1</v>
      </c>
      <c r="BU49">
        <v>0.78854982399999995</v>
      </c>
      <c r="BV49">
        <v>0.5</v>
      </c>
      <c r="BW49">
        <v>446.52380950000003</v>
      </c>
      <c r="BX49">
        <v>568.23076920000005</v>
      </c>
      <c r="BY49">
        <v>1.3421052630000001</v>
      </c>
      <c r="BZ49">
        <v>0.14659465799999999</v>
      </c>
      <c r="CA49">
        <v>0.63407534200000004</v>
      </c>
      <c r="CB49">
        <v>-1.017143865</v>
      </c>
      <c r="CC49">
        <v>1.2725654420000001</v>
      </c>
      <c r="CD49">
        <v>1.6265184669999999</v>
      </c>
      <c r="CE49" t="s">
        <v>310</v>
      </c>
      <c r="CF49" t="s">
        <v>311</v>
      </c>
      <c r="CG49">
        <v>26141</v>
      </c>
      <c r="CH49">
        <v>905</v>
      </c>
      <c r="CI49">
        <v>76</v>
      </c>
      <c r="CJ49">
        <v>47</v>
      </c>
      <c r="CK49">
        <v>0</v>
      </c>
      <c r="CL49">
        <v>0</v>
      </c>
      <c r="CM49">
        <v>0</v>
      </c>
      <c r="CN49">
        <v>0</v>
      </c>
      <c r="CO49">
        <v>6</v>
      </c>
      <c r="CP49">
        <v>3</v>
      </c>
      <c r="CQ49">
        <v>57</v>
      </c>
      <c r="CR49">
        <v>35</v>
      </c>
      <c r="CS49">
        <v>4</v>
      </c>
      <c r="CT49">
        <v>0</v>
      </c>
      <c r="CU49">
        <v>15</v>
      </c>
      <c r="CV49">
        <v>11</v>
      </c>
      <c r="CW49">
        <v>60</v>
      </c>
      <c r="CX49">
        <v>36</v>
      </c>
      <c r="CY49">
        <v>74</v>
      </c>
      <c r="CZ49">
        <v>63</v>
      </c>
      <c r="DA49">
        <v>1</v>
      </c>
      <c r="DB49">
        <v>0</v>
      </c>
      <c r="DC49">
        <v>2</v>
      </c>
      <c r="DD49">
        <v>0</v>
      </c>
      <c r="DE49">
        <v>8</v>
      </c>
      <c r="DF49">
        <v>6</v>
      </c>
      <c r="DG49">
        <v>58</v>
      </c>
      <c r="DH49">
        <v>51</v>
      </c>
      <c r="DI49">
        <v>1</v>
      </c>
      <c r="DJ49">
        <v>0</v>
      </c>
      <c r="DK49">
        <v>19</v>
      </c>
      <c r="DL49">
        <v>17</v>
      </c>
      <c r="DM49">
        <v>54</v>
      </c>
      <c r="DN49">
        <v>46</v>
      </c>
      <c r="DO49">
        <v>150</v>
      </c>
      <c r="DP49">
        <v>110</v>
      </c>
      <c r="DQ49">
        <v>1</v>
      </c>
      <c r="DR49">
        <v>0</v>
      </c>
      <c r="DS49">
        <v>2</v>
      </c>
      <c r="DT49">
        <v>0</v>
      </c>
      <c r="DU49">
        <v>14</v>
      </c>
      <c r="DV49">
        <v>9</v>
      </c>
      <c r="DW49">
        <v>115</v>
      </c>
      <c r="DX49">
        <v>86</v>
      </c>
      <c r="DY49">
        <v>5</v>
      </c>
      <c r="DZ49">
        <v>0</v>
      </c>
      <c r="EA49">
        <v>34</v>
      </c>
      <c r="EB49">
        <v>28</v>
      </c>
      <c r="EC49">
        <v>114</v>
      </c>
      <c r="ED49">
        <v>82</v>
      </c>
      <c r="EE49">
        <v>0.49333333299999999</v>
      </c>
      <c r="EF49">
        <v>1</v>
      </c>
      <c r="EG49">
        <v>1</v>
      </c>
      <c r="EH49">
        <v>0.50434782600000005</v>
      </c>
      <c r="EI49">
        <v>0.55882352899999999</v>
      </c>
      <c r="EJ49">
        <v>0.47368421100000002</v>
      </c>
      <c r="EK49">
        <v>0.61842105300000005</v>
      </c>
      <c r="EN49">
        <v>0.61403508799999995</v>
      </c>
      <c r="EO49">
        <v>0.73333333300000003</v>
      </c>
      <c r="EP49">
        <v>0.6</v>
      </c>
      <c r="EQ49">
        <v>0.85135135100000003</v>
      </c>
      <c r="ER49">
        <v>0</v>
      </c>
      <c r="ES49">
        <v>0</v>
      </c>
      <c r="ET49">
        <v>0.87931034500000005</v>
      </c>
      <c r="EU49">
        <v>0.89473684200000003</v>
      </c>
      <c r="EV49">
        <v>0.85185185200000002</v>
      </c>
      <c r="EW49">
        <v>0.73333333300000003</v>
      </c>
      <c r="EX49">
        <v>0</v>
      </c>
      <c r="EY49">
        <v>0</v>
      </c>
      <c r="EZ49">
        <v>0.74782608699999997</v>
      </c>
      <c r="FA49">
        <v>0.82352941199999996</v>
      </c>
      <c r="FB49">
        <v>0.71929824600000003</v>
      </c>
      <c r="FC49">
        <v>0</v>
      </c>
      <c r="FD49">
        <v>0</v>
      </c>
      <c r="FE49">
        <v>1.2222222220000001</v>
      </c>
      <c r="FF49">
        <v>0</v>
      </c>
      <c r="FG49">
        <v>0</v>
      </c>
      <c r="FH49">
        <v>1.050343249</v>
      </c>
      <c r="FI49">
        <v>0</v>
      </c>
      <c r="FJ49">
        <v>0</v>
      </c>
      <c r="FK49">
        <v>1.1449067429999999</v>
      </c>
      <c r="FL49">
        <v>-1.2298188750000001</v>
      </c>
      <c r="FM49">
        <v>0.93326671900000002</v>
      </c>
      <c r="FN49">
        <v>1.796860294</v>
      </c>
      <c r="FO49">
        <v>-3.779592E-3</v>
      </c>
      <c r="FP49">
        <v>-1.4537825209999999</v>
      </c>
      <c r="FQ49">
        <v>-2.4397796980000002</v>
      </c>
      <c r="FR49">
        <v>1.210715019</v>
      </c>
      <c r="GV49">
        <v>0.76363636400000001</v>
      </c>
      <c r="GW49">
        <v>0.71741708400000004</v>
      </c>
      <c r="GX49">
        <v>1.2725654420000001</v>
      </c>
      <c r="GY49">
        <v>0.63407534200000004</v>
      </c>
      <c r="GZ49">
        <v>1.3421052630000001</v>
      </c>
      <c r="HA49">
        <v>3.4619945999999999E-2</v>
      </c>
      <c r="HB49">
        <v>4.8256371999999999E-2</v>
      </c>
      <c r="HC49">
        <v>5.7381130000000004E-3</v>
      </c>
      <c r="HD49">
        <v>0.165745856</v>
      </c>
      <c r="HE49">
        <v>7.9982939999999995E-3</v>
      </c>
      <c r="HF49">
        <v>0.40738899899999997</v>
      </c>
    </row>
    <row r="50" spans="1:214" x14ac:dyDescent="0.2">
      <c r="A50" t="s">
        <v>312</v>
      </c>
      <c r="B50" t="s">
        <v>313</v>
      </c>
      <c r="C50">
        <v>377376</v>
      </c>
      <c r="D50">
        <v>0.474820144</v>
      </c>
      <c r="E50">
        <v>0.84857807600000001</v>
      </c>
      <c r="F50">
        <v>3.9867399999999997E-2</v>
      </c>
      <c r="G50">
        <v>1.0689604E-2</v>
      </c>
      <c r="H50">
        <v>1.787156857</v>
      </c>
      <c r="I50">
        <v>4.6981416999999998E-2</v>
      </c>
      <c r="J50">
        <v>0.26812894599999998</v>
      </c>
      <c r="K50">
        <v>1.2597077999999999E-2</v>
      </c>
      <c r="L50">
        <v>0.36039112000000001</v>
      </c>
      <c r="M50">
        <v>1.348163405</v>
      </c>
      <c r="N50">
        <v>0.48586611899999999</v>
      </c>
      <c r="O50">
        <v>1.003237138</v>
      </c>
      <c r="P50">
        <v>0.99838871600000001</v>
      </c>
      <c r="Q50">
        <v>0.50216296999999999</v>
      </c>
      <c r="R50">
        <v>0.50135384299999997</v>
      </c>
      <c r="S50">
        <v>1.023835673</v>
      </c>
      <c r="T50">
        <v>0.71338725199999997</v>
      </c>
      <c r="U50">
        <v>0.47713304000000001</v>
      </c>
      <c r="V50">
        <v>0.34038062899999999</v>
      </c>
      <c r="W50">
        <v>-0.67172049499999997</v>
      </c>
      <c r="X50">
        <v>0.78630160100000002</v>
      </c>
      <c r="Y50">
        <v>-0.37976846399999997</v>
      </c>
      <c r="Z50">
        <v>0.41628214800000002</v>
      </c>
      <c r="AA50">
        <v>1.1303482520000001</v>
      </c>
      <c r="AB50">
        <v>-0.51852481500000003</v>
      </c>
      <c r="AC50">
        <v>0.700527436</v>
      </c>
      <c r="AD50">
        <v>0.24997156600000001</v>
      </c>
      <c r="AE50">
        <v>-0.47345326100000001</v>
      </c>
      <c r="AF50">
        <v>1.3557753480000001</v>
      </c>
      <c r="AG50">
        <v>0.72176027399999998</v>
      </c>
      <c r="AH50">
        <v>0.26640556199999998</v>
      </c>
      <c r="AI50">
        <v>0.48032227900000002</v>
      </c>
      <c r="AJ50">
        <v>-0.26348801900000002</v>
      </c>
      <c r="AK50">
        <v>-0.10179890699999999</v>
      </c>
      <c r="AL50">
        <v>0.53437641000000002</v>
      </c>
      <c r="AM50">
        <v>-0.91544091500000002</v>
      </c>
      <c r="AN50">
        <v>-0.48147176000000003</v>
      </c>
      <c r="AO50">
        <v>-0.77800993299999999</v>
      </c>
      <c r="AP50">
        <v>834</v>
      </c>
      <c r="AQ50">
        <v>396</v>
      </c>
      <c r="AR50">
        <v>0.474820144</v>
      </c>
      <c r="AS50">
        <v>377376</v>
      </c>
      <c r="AT50">
        <v>320233</v>
      </c>
      <c r="AU50">
        <v>0.84857807600000001</v>
      </c>
      <c r="AV50">
        <v>0.43968871599999998</v>
      </c>
      <c r="AW50">
        <v>0.48640483400000001</v>
      </c>
      <c r="AX50">
        <v>0.53773584900000004</v>
      </c>
      <c r="AY50">
        <v>0.41</v>
      </c>
      <c r="AZ50">
        <v>0.62</v>
      </c>
      <c r="BA50">
        <v>0.47</v>
      </c>
      <c r="BB50">
        <v>0.46</v>
      </c>
      <c r="BC50">
        <v>113</v>
      </c>
      <c r="BD50">
        <v>161</v>
      </c>
      <c r="BE50">
        <v>114</v>
      </c>
      <c r="BF50">
        <v>76</v>
      </c>
      <c r="BG50">
        <v>173</v>
      </c>
      <c r="BH50">
        <v>107</v>
      </c>
      <c r="BI50">
        <v>37</v>
      </c>
      <c r="BJ50">
        <v>3</v>
      </c>
      <c r="BK50">
        <v>257</v>
      </c>
      <c r="BL50">
        <v>331</v>
      </c>
      <c r="BM50">
        <v>212</v>
      </c>
      <c r="BN50">
        <v>185.3658537</v>
      </c>
      <c r="BO50">
        <v>279.03225809999998</v>
      </c>
      <c r="BP50">
        <v>227.65957449999999</v>
      </c>
      <c r="BQ50">
        <v>80.434782609999999</v>
      </c>
      <c r="BR50">
        <v>3</v>
      </c>
      <c r="BS50">
        <v>0.465986395</v>
      </c>
      <c r="BT50">
        <v>0.53773584900000004</v>
      </c>
      <c r="BU50">
        <v>0.53617789100000002</v>
      </c>
      <c r="BV50">
        <v>0.46738928099999999</v>
      </c>
      <c r="BW50">
        <v>808.66919189999999</v>
      </c>
      <c r="BX50">
        <v>130.46347030000001</v>
      </c>
      <c r="BY50">
        <v>1.1539732819999999</v>
      </c>
      <c r="BZ50">
        <v>-0.33382040099999999</v>
      </c>
      <c r="CA50">
        <v>0.87170561999999996</v>
      </c>
      <c r="CB50">
        <v>0.61229029300000004</v>
      </c>
      <c r="CC50">
        <v>0.16133107499999999</v>
      </c>
      <c r="CD50">
        <v>-0.94253993599999997</v>
      </c>
      <c r="CE50" t="s">
        <v>312</v>
      </c>
      <c r="CF50" t="s">
        <v>313</v>
      </c>
      <c r="CG50">
        <v>377376</v>
      </c>
      <c r="CH50">
        <v>15045</v>
      </c>
      <c r="CI50">
        <v>2305</v>
      </c>
      <c r="CJ50">
        <v>1591</v>
      </c>
      <c r="CK50">
        <v>30</v>
      </c>
      <c r="CL50">
        <v>13</v>
      </c>
      <c r="CM50">
        <v>117</v>
      </c>
      <c r="CN50">
        <v>55</v>
      </c>
      <c r="CO50">
        <v>1002</v>
      </c>
      <c r="CP50">
        <v>758</v>
      </c>
      <c r="CQ50">
        <v>865</v>
      </c>
      <c r="CR50">
        <v>557</v>
      </c>
      <c r="CS50">
        <v>126</v>
      </c>
      <c r="CT50">
        <v>95</v>
      </c>
      <c r="CU50">
        <v>702</v>
      </c>
      <c r="CV50">
        <v>498</v>
      </c>
      <c r="CW50">
        <v>1601</v>
      </c>
      <c r="CX50">
        <v>1091</v>
      </c>
      <c r="CY50">
        <v>1730</v>
      </c>
      <c r="CZ50">
        <v>1371</v>
      </c>
      <c r="DA50">
        <v>35</v>
      </c>
      <c r="DB50">
        <v>16</v>
      </c>
      <c r="DC50">
        <v>123</v>
      </c>
      <c r="DD50">
        <v>77</v>
      </c>
      <c r="DE50">
        <v>588</v>
      </c>
      <c r="DF50">
        <v>510</v>
      </c>
      <c r="DG50">
        <v>749</v>
      </c>
      <c r="DH50">
        <v>585</v>
      </c>
      <c r="DI50">
        <v>80</v>
      </c>
      <c r="DJ50">
        <v>70</v>
      </c>
      <c r="DK50">
        <v>578</v>
      </c>
      <c r="DL50">
        <v>460</v>
      </c>
      <c r="DM50">
        <v>1141</v>
      </c>
      <c r="DN50">
        <v>902</v>
      </c>
      <c r="DO50">
        <v>4035</v>
      </c>
      <c r="DP50">
        <v>2962</v>
      </c>
      <c r="DQ50">
        <v>65</v>
      </c>
      <c r="DR50">
        <v>29</v>
      </c>
      <c r="DS50">
        <v>240</v>
      </c>
      <c r="DT50">
        <v>132</v>
      </c>
      <c r="DU50">
        <v>1590</v>
      </c>
      <c r="DV50">
        <v>1268</v>
      </c>
      <c r="DW50">
        <v>1614</v>
      </c>
      <c r="DX50">
        <v>1142</v>
      </c>
      <c r="DY50">
        <v>206</v>
      </c>
      <c r="DZ50">
        <v>165</v>
      </c>
      <c r="EA50">
        <v>1280</v>
      </c>
      <c r="EB50">
        <v>958</v>
      </c>
      <c r="EC50">
        <v>2742</v>
      </c>
      <c r="ED50">
        <v>1993</v>
      </c>
      <c r="EE50">
        <v>0.42874845099999997</v>
      </c>
      <c r="EF50">
        <v>0.53846153799999996</v>
      </c>
      <c r="EG50">
        <v>0.51249999999999996</v>
      </c>
      <c r="EH50">
        <v>0.46406443600000002</v>
      </c>
      <c r="EI50">
        <v>0.45156249999999998</v>
      </c>
      <c r="EJ50">
        <v>0.416119621</v>
      </c>
      <c r="EK50">
        <v>0.69023861200000003</v>
      </c>
      <c r="EL50">
        <v>0.43333333299999999</v>
      </c>
      <c r="EM50">
        <v>0.47008547000000001</v>
      </c>
      <c r="EN50">
        <v>0.643930636</v>
      </c>
      <c r="EO50">
        <v>0.70940170899999999</v>
      </c>
      <c r="EP50">
        <v>0.68144909399999998</v>
      </c>
      <c r="EQ50">
        <v>0.79248554900000001</v>
      </c>
      <c r="ER50">
        <v>0.45714285700000001</v>
      </c>
      <c r="ES50">
        <v>0.62601625999999999</v>
      </c>
      <c r="ET50">
        <v>0.78104138899999997</v>
      </c>
      <c r="EU50">
        <v>0.79584775100000005</v>
      </c>
      <c r="EV50">
        <v>0.79053461899999999</v>
      </c>
      <c r="EW50">
        <v>0.73407682799999996</v>
      </c>
      <c r="EX50">
        <v>0.44615384600000002</v>
      </c>
      <c r="EY50">
        <v>0.55000000000000004</v>
      </c>
      <c r="EZ50">
        <v>0.70755886000000001</v>
      </c>
      <c r="FA50">
        <v>0.74843749999999998</v>
      </c>
      <c r="FB50">
        <v>0.726841721</v>
      </c>
      <c r="FC50">
        <v>0.67295032899999996</v>
      </c>
      <c r="FD50">
        <v>0.73002501200000003</v>
      </c>
      <c r="FE50">
        <v>1.041019374</v>
      </c>
      <c r="FF50">
        <v>0.58529914500000002</v>
      </c>
      <c r="FG50">
        <v>0.80151483599999995</v>
      </c>
      <c r="FH50">
        <v>1.0067209349999999</v>
      </c>
      <c r="FI50">
        <v>0.630553684</v>
      </c>
      <c r="FJ50">
        <v>0.77732049000000003</v>
      </c>
      <c r="FK50">
        <v>1.029711804</v>
      </c>
      <c r="FL50">
        <v>-1.797168214</v>
      </c>
      <c r="FM50">
        <v>0.94139735999999996</v>
      </c>
      <c r="FN50">
        <v>1.219909785</v>
      </c>
      <c r="FO50">
        <v>0.656629927</v>
      </c>
      <c r="FP50">
        <v>0.93101525399999996</v>
      </c>
      <c r="FQ50">
        <v>0.60500833899999995</v>
      </c>
      <c r="FR50">
        <v>0.52514407699999999</v>
      </c>
      <c r="GV50">
        <v>0.474820144</v>
      </c>
      <c r="GW50">
        <v>0.84857807600000001</v>
      </c>
      <c r="GX50">
        <v>0.16133107499999999</v>
      </c>
      <c r="GY50">
        <v>0.87170561999999996</v>
      </c>
      <c r="GZ50">
        <v>1.1539732819999999</v>
      </c>
      <c r="HA50">
        <v>3.9867399999999997E-2</v>
      </c>
      <c r="HB50">
        <v>4.6981416999999998E-2</v>
      </c>
      <c r="HC50">
        <v>1.0689604E-2</v>
      </c>
      <c r="HD50">
        <v>0.26812894599999998</v>
      </c>
      <c r="HE50">
        <v>1.2597077999999999E-2</v>
      </c>
      <c r="HF50">
        <v>0.42874845099999997</v>
      </c>
    </row>
    <row r="51" spans="1:214" x14ac:dyDescent="0.2">
      <c r="A51" t="s">
        <v>314</v>
      </c>
      <c r="B51" t="s">
        <v>315</v>
      </c>
      <c r="C51">
        <v>284064</v>
      </c>
      <c r="D51">
        <v>0.65620094200000001</v>
      </c>
      <c r="E51">
        <v>0.84627407899999996</v>
      </c>
      <c r="F51">
        <v>4.5451024999999999E-2</v>
      </c>
      <c r="G51">
        <v>7.322294E-3</v>
      </c>
      <c r="H51">
        <v>1.2896569099999999</v>
      </c>
      <c r="I51">
        <v>5.3707216000000002E-2</v>
      </c>
      <c r="J51">
        <v>0.161102935</v>
      </c>
      <c r="K51">
        <v>8.6523899999999994E-3</v>
      </c>
      <c r="L51">
        <v>0.30580954700000001</v>
      </c>
      <c r="M51">
        <v>1.0131681889999999</v>
      </c>
      <c r="N51">
        <v>0.30983650499999998</v>
      </c>
      <c r="O51">
        <v>0.84029797699999997</v>
      </c>
      <c r="P51">
        <v>1.0301903939999999</v>
      </c>
      <c r="Q51">
        <v>0.54583401499999995</v>
      </c>
      <c r="R51">
        <v>0.562312959</v>
      </c>
      <c r="S51">
        <v>0.96632829899999995</v>
      </c>
      <c r="T51">
        <v>0.94677681800000002</v>
      </c>
      <c r="U51">
        <v>0.46479223200000003</v>
      </c>
      <c r="V51">
        <v>0.44005451000000001</v>
      </c>
      <c r="W51">
        <v>0.316259077</v>
      </c>
      <c r="X51">
        <v>0.76694836300000002</v>
      </c>
      <c r="Y51">
        <v>-0.248814963</v>
      </c>
      <c r="Z51">
        <v>-0.16916799900000001</v>
      </c>
      <c r="AA51">
        <v>-0.16094043199999999</v>
      </c>
      <c r="AB51">
        <v>-0.36384968400000001</v>
      </c>
      <c r="AC51">
        <v>-0.15794839799999999</v>
      </c>
      <c r="AD51">
        <v>-0.29792883100000001</v>
      </c>
      <c r="AE51">
        <v>-0.79077489199999995</v>
      </c>
      <c r="AF51">
        <v>6.1613029999999999E-3</v>
      </c>
      <c r="AG51">
        <v>-0.96181174899999999</v>
      </c>
      <c r="AH51">
        <v>-0.99760494099999997</v>
      </c>
      <c r="AI51">
        <v>0.60187212000000001</v>
      </c>
      <c r="AJ51">
        <v>-0.13549665599999999</v>
      </c>
      <c r="AK51">
        <v>-2.948315E-3</v>
      </c>
      <c r="AL51">
        <v>-0.13047382599999999</v>
      </c>
      <c r="AM51">
        <v>0.37305450000000001</v>
      </c>
      <c r="AN51">
        <v>-0.49632067299999999</v>
      </c>
      <c r="AO51">
        <v>-0.57218038400000004</v>
      </c>
      <c r="AP51">
        <v>637</v>
      </c>
      <c r="AQ51">
        <v>418</v>
      </c>
      <c r="AR51">
        <v>0.65620094200000001</v>
      </c>
      <c r="AS51">
        <v>284064</v>
      </c>
      <c r="AT51">
        <v>240396</v>
      </c>
      <c r="AU51">
        <v>0.84627407899999996</v>
      </c>
      <c r="AV51">
        <v>0.515151515</v>
      </c>
      <c r="AW51">
        <v>0.68421052599999999</v>
      </c>
      <c r="AX51">
        <v>0.75</v>
      </c>
      <c r="AY51">
        <v>0.68</v>
      </c>
      <c r="AZ51">
        <v>0.76</v>
      </c>
      <c r="BA51">
        <v>0.57999999999999996</v>
      </c>
      <c r="BB51">
        <v>0.44</v>
      </c>
      <c r="BC51">
        <v>68</v>
      </c>
      <c r="BD51">
        <v>273</v>
      </c>
      <c r="BE51">
        <v>75</v>
      </c>
      <c r="BF51">
        <v>140</v>
      </c>
      <c r="BG51">
        <v>197</v>
      </c>
      <c r="BH51">
        <v>57</v>
      </c>
      <c r="BI51">
        <v>24</v>
      </c>
      <c r="BJ51">
        <v>0</v>
      </c>
      <c r="BK51">
        <v>132</v>
      </c>
      <c r="BL51">
        <v>399</v>
      </c>
      <c r="BM51">
        <v>100</v>
      </c>
      <c r="BN51">
        <v>205.8823529</v>
      </c>
      <c r="BO51">
        <v>259.21052630000003</v>
      </c>
      <c r="BP51">
        <v>98.275862070000002</v>
      </c>
      <c r="BQ51">
        <v>54.545454550000002</v>
      </c>
      <c r="BR51">
        <v>0</v>
      </c>
      <c r="BS51">
        <v>0.64218455699999999</v>
      </c>
      <c r="BT51">
        <v>0.75</v>
      </c>
      <c r="BU51">
        <v>0.72458645399999999</v>
      </c>
      <c r="BV51">
        <v>0.53003076900000001</v>
      </c>
      <c r="BW51">
        <v>575.11004779999996</v>
      </c>
      <c r="BX51">
        <v>199.3972603</v>
      </c>
      <c r="BY51">
        <v>1.167888563</v>
      </c>
      <c r="BZ51">
        <v>-0.29828624799999998</v>
      </c>
      <c r="CA51">
        <v>0.73149417400000005</v>
      </c>
      <c r="CB51">
        <v>-0.34914156800000001</v>
      </c>
      <c r="CC51">
        <v>0.34671148800000001</v>
      </c>
      <c r="CD51">
        <v>-0.51395968299999994</v>
      </c>
      <c r="CE51" t="s">
        <v>314</v>
      </c>
      <c r="CF51" t="s">
        <v>315</v>
      </c>
      <c r="CG51">
        <v>284064</v>
      </c>
      <c r="CH51">
        <v>12911</v>
      </c>
      <c r="CI51">
        <v>775</v>
      </c>
      <c r="CJ51">
        <v>543</v>
      </c>
      <c r="CK51">
        <v>6</v>
      </c>
      <c r="CL51">
        <v>3</v>
      </c>
      <c r="CM51">
        <v>28</v>
      </c>
      <c r="CN51">
        <v>18</v>
      </c>
      <c r="CO51">
        <v>118</v>
      </c>
      <c r="CP51">
        <v>88</v>
      </c>
      <c r="CQ51">
        <v>558</v>
      </c>
      <c r="CR51">
        <v>392</v>
      </c>
      <c r="CS51">
        <v>28</v>
      </c>
      <c r="CT51">
        <v>18</v>
      </c>
      <c r="CU51">
        <v>134</v>
      </c>
      <c r="CV51">
        <v>91</v>
      </c>
      <c r="CW51">
        <v>641</v>
      </c>
      <c r="CX51">
        <v>452</v>
      </c>
      <c r="CY51">
        <v>1305</v>
      </c>
      <c r="CZ51">
        <v>1009</v>
      </c>
      <c r="DA51">
        <v>85</v>
      </c>
      <c r="DB51">
        <v>9</v>
      </c>
      <c r="DC51">
        <v>74</v>
      </c>
      <c r="DD51">
        <v>42</v>
      </c>
      <c r="DE51">
        <v>159</v>
      </c>
      <c r="DF51">
        <v>132</v>
      </c>
      <c r="DG51">
        <v>865</v>
      </c>
      <c r="DH51">
        <v>738</v>
      </c>
      <c r="DI51">
        <v>66</v>
      </c>
      <c r="DJ51">
        <v>41</v>
      </c>
      <c r="DK51">
        <v>342</v>
      </c>
      <c r="DL51">
        <v>260</v>
      </c>
      <c r="DM51">
        <v>958</v>
      </c>
      <c r="DN51">
        <v>745</v>
      </c>
      <c r="DO51">
        <v>2080</v>
      </c>
      <c r="DP51">
        <v>1552</v>
      </c>
      <c r="DQ51">
        <v>91</v>
      </c>
      <c r="DR51">
        <v>12</v>
      </c>
      <c r="DS51">
        <v>102</v>
      </c>
      <c r="DT51">
        <v>60</v>
      </c>
      <c r="DU51">
        <v>277</v>
      </c>
      <c r="DV51">
        <v>220</v>
      </c>
      <c r="DW51">
        <v>1423</v>
      </c>
      <c r="DX51">
        <v>1130</v>
      </c>
      <c r="DY51">
        <v>94</v>
      </c>
      <c r="DZ51">
        <v>59</v>
      </c>
      <c r="EA51">
        <v>476</v>
      </c>
      <c r="EB51">
        <v>351</v>
      </c>
      <c r="EC51">
        <v>1599</v>
      </c>
      <c r="ED51">
        <v>1197</v>
      </c>
      <c r="EE51">
        <v>0.62740384599999999</v>
      </c>
      <c r="EF51">
        <v>0.93406593400000004</v>
      </c>
      <c r="EG51">
        <v>0.72549019599999998</v>
      </c>
      <c r="EH51">
        <v>0.60787069599999999</v>
      </c>
      <c r="EI51">
        <v>0.71848739500000003</v>
      </c>
      <c r="EJ51">
        <v>0.59912445299999995</v>
      </c>
      <c r="EK51">
        <v>0.70064516099999996</v>
      </c>
      <c r="EL51">
        <v>0.5</v>
      </c>
      <c r="EM51">
        <v>0.64285714299999996</v>
      </c>
      <c r="EN51">
        <v>0.70250896100000004</v>
      </c>
      <c r="EO51">
        <v>0.67910447799999996</v>
      </c>
      <c r="EP51">
        <v>0.70514820600000006</v>
      </c>
      <c r="EQ51">
        <v>0.77318007700000002</v>
      </c>
      <c r="ER51">
        <v>0.105882353</v>
      </c>
      <c r="ES51">
        <v>0.56756756799999997</v>
      </c>
      <c r="ET51">
        <v>0.85317919099999995</v>
      </c>
      <c r="EU51">
        <v>0.76023391799999995</v>
      </c>
      <c r="EV51">
        <v>0.77766179499999999</v>
      </c>
      <c r="EW51">
        <v>0.74615384600000001</v>
      </c>
      <c r="EX51">
        <v>0.131868132</v>
      </c>
      <c r="EY51">
        <v>0.58823529399999996</v>
      </c>
      <c r="EZ51">
        <v>0.79409697800000001</v>
      </c>
      <c r="FA51">
        <v>0.73739495799999999</v>
      </c>
      <c r="FB51">
        <v>0.74859287100000005</v>
      </c>
      <c r="FC51">
        <v>0.711734694</v>
      </c>
      <c r="FD51">
        <v>0.91508746399999996</v>
      </c>
      <c r="FE51">
        <v>0.96306630599999998</v>
      </c>
      <c r="FF51">
        <v>0.1241033</v>
      </c>
      <c r="FG51">
        <v>0.66523840899999998</v>
      </c>
      <c r="FH51">
        <v>0.97758938699999998</v>
      </c>
      <c r="FI51">
        <v>0.16606048800000001</v>
      </c>
      <c r="FJ51">
        <v>0.74076002100000005</v>
      </c>
      <c r="FK51">
        <v>0.98504138500000005</v>
      </c>
      <c r="FL51">
        <v>-5.2069312E-2</v>
      </c>
      <c r="FM51">
        <v>1.0734681619999999</v>
      </c>
      <c r="FN51">
        <v>1.030694625</v>
      </c>
      <c r="FO51">
        <v>0.75232496900000001</v>
      </c>
      <c r="FP51">
        <v>-0.82573023499999998</v>
      </c>
      <c r="FQ51">
        <v>0.461799866</v>
      </c>
      <c r="FR51">
        <v>0.259292631</v>
      </c>
      <c r="GV51">
        <v>0.65620094200000001</v>
      </c>
      <c r="GW51">
        <v>0.84627407899999996</v>
      </c>
      <c r="GX51">
        <v>0.34671148800000001</v>
      </c>
      <c r="GY51">
        <v>0.73149417400000005</v>
      </c>
      <c r="GZ51">
        <v>1.167888563</v>
      </c>
      <c r="HA51">
        <v>4.5451024999999999E-2</v>
      </c>
      <c r="HB51">
        <v>5.3707216000000002E-2</v>
      </c>
      <c r="HC51">
        <v>7.322294E-3</v>
      </c>
      <c r="HD51">
        <v>0.161102935</v>
      </c>
      <c r="HE51">
        <v>8.6523899999999994E-3</v>
      </c>
      <c r="HF51">
        <v>0.66193181800000001</v>
      </c>
    </row>
    <row r="52" spans="1:214" x14ac:dyDescent="0.2">
      <c r="A52" t="s">
        <v>316</v>
      </c>
      <c r="B52" t="s">
        <v>317</v>
      </c>
      <c r="C52">
        <v>80954</v>
      </c>
      <c r="D52">
        <v>0.78260869600000005</v>
      </c>
      <c r="E52">
        <v>0.861427477</v>
      </c>
      <c r="F52">
        <v>5.3907156999999997E-2</v>
      </c>
      <c r="G52">
        <v>2.8781779999999999E-3</v>
      </c>
      <c r="H52">
        <v>1.100712887</v>
      </c>
      <c r="I52">
        <v>6.2578868999999995E-2</v>
      </c>
      <c r="J52">
        <v>5.3391384E-2</v>
      </c>
      <c r="K52">
        <v>3.3411719999999999E-3</v>
      </c>
      <c r="L52">
        <v>0.54015215599999999</v>
      </c>
      <c r="M52">
        <v>0.87914570800000003</v>
      </c>
      <c r="N52">
        <v>0.47487244899999997</v>
      </c>
      <c r="O52">
        <v>1.0931492629999999</v>
      </c>
      <c r="P52">
        <v>0.31491010800000002</v>
      </c>
      <c r="Q52">
        <v>1.1517171420000001</v>
      </c>
      <c r="R52">
        <v>0.36268736899999998</v>
      </c>
      <c r="S52">
        <v>1.115359977</v>
      </c>
      <c r="T52">
        <v>0.143239175</v>
      </c>
      <c r="U52">
        <v>5.5117891820000002</v>
      </c>
      <c r="V52">
        <v>0.78950413600000002</v>
      </c>
      <c r="W52">
        <v>1.004800973</v>
      </c>
      <c r="X52">
        <v>0.89423469300000002</v>
      </c>
      <c r="Y52">
        <v>-5.0492172000000002E-2</v>
      </c>
      <c r="Z52">
        <v>-0.94183458799999997</v>
      </c>
      <c r="AA52">
        <v>-0.65135511499999998</v>
      </c>
      <c r="AB52">
        <v>-0.15982576800000001</v>
      </c>
      <c r="AC52">
        <v>-1.021923082</v>
      </c>
      <c r="AD52">
        <v>-1.0356344959999999</v>
      </c>
      <c r="AE52">
        <v>0.57162592099999998</v>
      </c>
      <c r="AF52">
        <v>-0.53378259800000005</v>
      </c>
      <c r="AG52">
        <v>0.61661526700000002</v>
      </c>
      <c r="AH52">
        <v>0.96390436999999995</v>
      </c>
      <c r="AI52">
        <v>-2.1320152280000002</v>
      </c>
      <c r="AJ52">
        <v>1.6402292700000001</v>
      </c>
      <c r="AK52">
        <v>-0.32665884299999998</v>
      </c>
      <c r="AL52">
        <v>1.5925007929999999</v>
      </c>
      <c r="AM52">
        <v>-4.0631102659999998</v>
      </c>
      <c r="AN52">
        <v>5.5764112470000002</v>
      </c>
      <c r="AO52">
        <v>0.14944355100000001</v>
      </c>
      <c r="AP52">
        <v>115</v>
      </c>
      <c r="AQ52">
        <v>90</v>
      </c>
      <c r="AR52">
        <v>0.78260869600000005</v>
      </c>
      <c r="AS52">
        <v>80954</v>
      </c>
      <c r="AT52">
        <v>69736</v>
      </c>
      <c r="AU52">
        <v>0.861427477</v>
      </c>
      <c r="AV52">
        <v>1</v>
      </c>
      <c r="AW52">
        <v>0.74468085100000003</v>
      </c>
      <c r="AX52">
        <v>0.92307692299999999</v>
      </c>
      <c r="AY52">
        <v>1</v>
      </c>
      <c r="AZ52">
        <v>0.84</v>
      </c>
      <c r="BA52">
        <v>0.66</v>
      </c>
      <c r="BB52">
        <v>0</v>
      </c>
      <c r="BC52">
        <v>8</v>
      </c>
      <c r="BD52">
        <v>70</v>
      </c>
      <c r="BE52">
        <v>12</v>
      </c>
      <c r="BF52">
        <v>3</v>
      </c>
      <c r="BG52">
        <v>62</v>
      </c>
      <c r="BH52">
        <v>25</v>
      </c>
      <c r="BI52">
        <v>0</v>
      </c>
      <c r="BJ52">
        <v>0</v>
      </c>
      <c r="BK52">
        <v>8</v>
      </c>
      <c r="BL52">
        <v>94</v>
      </c>
      <c r="BM52">
        <v>13</v>
      </c>
      <c r="BN52">
        <v>3</v>
      </c>
      <c r="BO52">
        <v>73.809523810000002</v>
      </c>
      <c r="BP52">
        <v>37.878787879999997</v>
      </c>
      <c r="BQ52">
        <v>0</v>
      </c>
      <c r="BR52">
        <v>0</v>
      </c>
      <c r="BS52">
        <v>0.764705882</v>
      </c>
      <c r="BT52">
        <v>0.92307692299999999</v>
      </c>
      <c r="BU52">
        <v>0.84624922499999999</v>
      </c>
      <c r="BV52">
        <v>0.66</v>
      </c>
      <c r="BW52">
        <v>774.84444440000004</v>
      </c>
      <c r="BX52">
        <v>448.72</v>
      </c>
      <c r="BY52">
        <v>1.207100592</v>
      </c>
      <c r="BZ52">
        <v>-0.198154155</v>
      </c>
      <c r="CA52">
        <v>0.779912088</v>
      </c>
      <c r="CB52">
        <v>-1.7139250000000002E-2</v>
      </c>
      <c r="CC52">
        <v>0.57910978499999999</v>
      </c>
      <c r="CD52">
        <v>2.3321036E-2</v>
      </c>
      <c r="CE52" t="s">
        <v>316</v>
      </c>
      <c r="CF52" t="s">
        <v>317</v>
      </c>
      <c r="CG52">
        <v>80954</v>
      </c>
      <c r="CH52">
        <v>4364</v>
      </c>
      <c r="CI52">
        <v>119</v>
      </c>
      <c r="CJ52">
        <v>59</v>
      </c>
      <c r="CK52">
        <v>0</v>
      </c>
      <c r="CL52">
        <v>0</v>
      </c>
      <c r="CM52">
        <v>8</v>
      </c>
      <c r="CN52">
        <v>2</v>
      </c>
      <c r="CO52">
        <v>17</v>
      </c>
      <c r="CP52">
        <v>14</v>
      </c>
      <c r="CQ52">
        <v>88</v>
      </c>
      <c r="CR52">
        <v>41</v>
      </c>
      <c r="CS52">
        <v>6</v>
      </c>
      <c r="CT52">
        <v>2</v>
      </c>
      <c r="CU52">
        <v>31</v>
      </c>
      <c r="CV52">
        <v>13</v>
      </c>
      <c r="CW52">
        <v>88</v>
      </c>
      <c r="CX52">
        <v>46</v>
      </c>
      <c r="CY52">
        <v>233</v>
      </c>
      <c r="CZ52">
        <v>136</v>
      </c>
      <c r="DA52">
        <v>4</v>
      </c>
      <c r="DB52">
        <v>0</v>
      </c>
      <c r="DC52">
        <v>4</v>
      </c>
      <c r="DD52">
        <v>0</v>
      </c>
      <c r="DE52">
        <v>21</v>
      </c>
      <c r="DF52">
        <v>19</v>
      </c>
      <c r="DG52">
        <v>184</v>
      </c>
      <c r="DH52">
        <v>104</v>
      </c>
      <c r="DI52">
        <v>13</v>
      </c>
      <c r="DJ52">
        <v>5</v>
      </c>
      <c r="DK52">
        <v>73</v>
      </c>
      <c r="DL52">
        <v>45</v>
      </c>
      <c r="DM52">
        <v>160</v>
      </c>
      <c r="DN52">
        <v>91</v>
      </c>
      <c r="DO52">
        <v>352</v>
      </c>
      <c r="DP52">
        <v>195</v>
      </c>
      <c r="DQ52">
        <v>4</v>
      </c>
      <c r="DR52">
        <v>0</v>
      </c>
      <c r="DS52">
        <v>12</v>
      </c>
      <c r="DT52">
        <v>2</v>
      </c>
      <c r="DU52">
        <v>38</v>
      </c>
      <c r="DV52">
        <v>33</v>
      </c>
      <c r="DW52">
        <v>272</v>
      </c>
      <c r="DX52">
        <v>145</v>
      </c>
      <c r="DY52">
        <v>19</v>
      </c>
      <c r="DZ52">
        <v>7</v>
      </c>
      <c r="EA52">
        <v>104</v>
      </c>
      <c r="EB52">
        <v>58</v>
      </c>
      <c r="EC52">
        <v>248</v>
      </c>
      <c r="ED52">
        <v>137</v>
      </c>
      <c r="EE52">
        <v>0.66193181800000001</v>
      </c>
      <c r="EF52">
        <v>1</v>
      </c>
      <c r="EG52">
        <v>0.33333333300000001</v>
      </c>
      <c r="EH52">
        <v>0.67647058800000004</v>
      </c>
      <c r="EI52">
        <v>0.70192307700000001</v>
      </c>
      <c r="EJ52">
        <v>0.64516129</v>
      </c>
      <c r="EK52">
        <v>0.49579831899999999</v>
      </c>
      <c r="EM52">
        <v>0.25</v>
      </c>
      <c r="EN52">
        <v>0.465909091</v>
      </c>
      <c r="EO52">
        <v>0.41935483899999998</v>
      </c>
      <c r="EP52">
        <v>0.52272727299999999</v>
      </c>
      <c r="EQ52">
        <v>0.58369098699999999</v>
      </c>
      <c r="ER52">
        <v>0</v>
      </c>
      <c r="ES52">
        <v>0</v>
      </c>
      <c r="ET52">
        <v>0.56521739100000001</v>
      </c>
      <c r="EU52">
        <v>0.61643835599999997</v>
      </c>
      <c r="EV52">
        <v>0.56874999999999998</v>
      </c>
      <c r="EW52">
        <v>0.55397727299999999</v>
      </c>
      <c r="EX52">
        <v>0</v>
      </c>
      <c r="EY52">
        <v>0.16666666699999999</v>
      </c>
      <c r="EZ52">
        <v>0.53308823500000002</v>
      </c>
      <c r="FA52">
        <v>0.55769230800000003</v>
      </c>
      <c r="FB52">
        <v>0.55241935499999995</v>
      </c>
      <c r="FC52">
        <v>0</v>
      </c>
      <c r="FD52">
        <v>0.53658536599999995</v>
      </c>
      <c r="FE52">
        <v>0.80224403899999996</v>
      </c>
      <c r="FF52">
        <v>0</v>
      </c>
      <c r="FG52">
        <v>0</v>
      </c>
      <c r="FH52">
        <v>1.0838476589999999</v>
      </c>
      <c r="FI52">
        <v>0</v>
      </c>
      <c r="FJ52">
        <v>0.31264367799999998</v>
      </c>
      <c r="FK52">
        <v>1.0095451989999999</v>
      </c>
      <c r="FL52">
        <v>0.25124349800000001</v>
      </c>
      <c r="FM52">
        <v>-1.028119606</v>
      </c>
      <c r="FN52">
        <v>-0.826509771</v>
      </c>
      <c r="FO52">
        <v>-1.131375982</v>
      </c>
      <c r="FP52">
        <v>-1.4537825209999999</v>
      </c>
      <c r="FQ52">
        <v>-1.215144888</v>
      </c>
      <c r="FR52">
        <v>0.40512458499999998</v>
      </c>
      <c r="GV52">
        <v>0.78260869600000005</v>
      </c>
      <c r="GW52">
        <v>0.861427477</v>
      </c>
      <c r="GX52">
        <v>0.57910978499999999</v>
      </c>
      <c r="GY52">
        <v>0.779912088</v>
      </c>
      <c r="GZ52">
        <v>1.207100592</v>
      </c>
      <c r="HA52">
        <v>5.3907156999999997E-2</v>
      </c>
      <c r="HB52">
        <v>6.2578868999999995E-2</v>
      </c>
      <c r="HC52">
        <v>2.8781779999999999E-3</v>
      </c>
      <c r="HD52">
        <v>5.3391384E-2</v>
      </c>
      <c r="HE52">
        <v>3.3411719999999999E-3</v>
      </c>
      <c r="HF52">
        <v>0.62740384599999999</v>
      </c>
    </row>
    <row r="53" spans="1:214" x14ac:dyDescent="0.2">
      <c r="A53" t="s">
        <v>318</v>
      </c>
      <c r="B53" t="s">
        <v>319</v>
      </c>
      <c r="C53">
        <v>30490</v>
      </c>
      <c r="D53">
        <v>0.54954955000000005</v>
      </c>
      <c r="E53">
        <v>0.72210560800000001</v>
      </c>
      <c r="F53">
        <v>3.6864545999999998E-2</v>
      </c>
      <c r="G53">
        <v>3.6733360000000001E-3</v>
      </c>
      <c r="H53">
        <v>1.31399545</v>
      </c>
      <c r="I53">
        <v>5.105146E-2</v>
      </c>
      <c r="J53">
        <v>9.9644127999999998E-2</v>
      </c>
      <c r="K53">
        <v>5.0869779999999998E-3</v>
      </c>
      <c r="L53">
        <v>0.34365414799999999</v>
      </c>
      <c r="M53">
        <v>1.3766699250000001</v>
      </c>
      <c r="N53">
        <v>0.47309833000000001</v>
      </c>
      <c r="O53">
        <v>1.0590738980000001</v>
      </c>
      <c r="P53">
        <v>0.44625970599999998</v>
      </c>
      <c r="Q53">
        <v>0</v>
      </c>
      <c r="R53">
        <v>0</v>
      </c>
      <c r="S53">
        <v>1.0161770640000001</v>
      </c>
      <c r="T53">
        <v>0.90419555699999998</v>
      </c>
      <c r="U53">
        <v>0.51934033000000002</v>
      </c>
      <c r="V53">
        <v>0.469585219</v>
      </c>
      <c r="W53">
        <v>-0.26467009400000002</v>
      </c>
      <c r="X53">
        <v>-0.276048658</v>
      </c>
      <c r="Y53">
        <v>-0.450194808</v>
      </c>
      <c r="Z53">
        <v>-0.80358619899999995</v>
      </c>
      <c r="AA53">
        <v>-9.7768403000000004E-2</v>
      </c>
      <c r="AB53">
        <v>-0.42492486499999998</v>
      </c>
      <c r="AC53">
        <v>-0.65092109200000003</v>
      </c>
      <c r="AD53">
        <v>-0.793149459</v>
      </c>
      <c r="AE53">
        <v>-0.57075721999999995</v>
      </c>
      <c r="AF53">
        <v>1.470621167</v>
      </c>
      <c r="AG53">
        <v>0.59964734500000005</v>
      </c>
      <c r="AH53">
        <v>0.69956264300000004</v>
      </c>
      <c r="AI53">
        <v>-1.629981254</v>
      </c>
      <c r="AJ53">
        <v>-1.7352302829999999</v>
      </c>
      <c r="AK53">
        <v>-0.914788449</v>
      </c>
      <c r="AL53">
        <v>0.44583423500000002</v>
      </c>
      <c r="AM53">
        <v>0.137972184</v>
      </c>
      <c r="AN53">
        <v>-0.43068640000000002</v>
      </c>
      <c r="AO53">
        <v>-0.51119858699999998</v>
      </c>
      <c r="AP53">
        <v>111</v>
      </c>
      <c r="AQ53">
        <v>61</v>
      </c>
      <c r="AR53">
        <v>0.54954955000000005</v>
      </c>
      <c r="AS53">
        <v>30490</v>
      </c>
      <c r="AT53">
        <v>22017</v>
      </c>
      <c r="AU53">
        <v>0.72210560800000001</v>
      </c>
      <c r="AV53">
        <v>0.7</v>
      </c>
      <c r="AW53">
        <v>0.56382978699999997</v>
      </c>
      <c r="AX53">
        <v>0</v>
      </c>
      <c r="AY53">
        <v>0.52</v>
      </c>
      <c r="AZ53">
        <v>0.63</v>
      </c>
      <c r="BA53">
        <v>0.55000000000000004</v>
      </c>
      <c r="BB53">
        <v>0</v>
      </c>
      <c r="BC53">
        <v>7</v>
      </c>
      <c r="BD53">
        <v>53</v>
      </c>
      <c r="BE53">
        <v>0</v>
      </c>
      <c r="BF53">
        <v>15</v>
      </c>
      <c r="BG53">
        <v>40</v>
      </c>
      <c r="BH53">
        <v>6</v>
      </c>
      <c r="BI53">
        <v>0</v>
      </c>
      <c r="BJ53">
        <v>0</v>
      </c>
      <c r="BK53">
        <v>10</v>
      </c>
      <c r="BL53">
        <v>94</v>
      </c>
      <c r="BM53">
        <v>0</v>
      </c>
      <c r="BN53">
        <v>28.84615385</v>
      </c>
      <c r="BO53">
        <v>63.49206349</v>
      </c>
      <c r="BP53">
        <v>10.90909091</v>
      </c>
      <c r="BQ53">
        <v>0</v>
      </c>
      <c r="BR53">
        <v>0</v>
      </c>
      <c r="BS53">
        <v>0.57692307700000001</v>
      </c>
      <c r="BT53">
        <v>0</v>
      </c>
      <c r="BU53">
        <v>0.59563636399999997</v>
      </c>
      <c r="BV53">
        <v>0.55000000000000004</v>
      </c>
      <c r="BW53">
        <v>360.93442620000002</v>
      </c>
      <c r="BX53">
        <v>169.46</v>
      </c>
      <c r="CA53">
        <v>0.92338217300000003</v>
      </c>
      <c r="CB53">
        <v>0.966637144</v>
      </c>
      <c r="CC53">
        <v>0.46950356500000001</v>
      </c>
      <c r="CD53">
        <v>-0.230077157</v>
      </c>
      <c r="CE53" t="s">
        <v>318</v>
      </c>
      <c r="CF53" t="s">
        <v>319</v>
      </c>
      <c r="CG53">
        <v>30490</v>
      </c>
      <c r="CH53">
        <v>1124</v>
      </c>
      <c r="CI53">
        <v>26</v>
      </c>
      <c r="CJ53">
        <v>22</v>
      </c>
      <c r="CK53">
        <v>0</v>
      </c>
      <c r="CL53">
        <v>0</v>
      </c>
      <c r="CM53">
        <v>1</v>
      </c>
      <c r="CN53">
        <v>0</v>
      </c>
      <c r="CO53">
        <v>1</v>
      </c>
      <c r="CP53">
        <v>0</v>
      </c>
      <c r="CQ53">
        <v>20</v>
      </c>
      <c r="CR53">
        <v>17</v>
      </c>
      <c r="CS53">
        <v>3</v>
      </c>
      <c r="CT53">
        <v>0</v>
      </c>
      <c r="CU53">
        <v>5</v>
      </c>
      <c r="CV53">
        <v>4</v>
      </c>
      <c r="CW53">
        <v>21</v>
      </c>
      <c r="CX53">
        <v>18</v>
      </c>
      <c r="CY53">
        <v>86</v>
      </c>
      <c r="CZ53">
        <v>49</v>
      </c>
      <c r="DA53">
        <v>0</v>
      </c>
      <c r="DB53">
        <v>0</v>
      </c>
      <c r="DC53">
        <v>7</v>
      </c>
      <c r="DD53">
        <v>5</v>
      </c>
      <c r="DE53">
        <v>1</v>
      </c>
      <c r="DF53">
        <v>0</v>
      </c>
      <c r="DG53">
        <v>70</v>
      </c>
      <c r="DH53">
        <v>39</v>
      </c>
      <c r="DI53">
        <v>5</v>
      </c>
      <c r="DJ53">
        <v>2</v>
      </c>
      <c r="DK53">
        <v>30</v>
      </c>
      <c r="DL53">
        <v>17</v>
      </c>
      <c r="DM53">
        <v>56</v>
      </c>
      <c r="DN53">
        <v>32</v>
      </c>
      <c r="DO53">
        <v>112</v>
      </c>
      <c r="DP53">
        <v>71</v>
      </c>
      <c r="DQ53">
        <v>0</v>
      </c>
      <c r="DR53">
        <v>0</v>
      </c>
      <c r="DS53">
        <v>8</v>
      </c>
      <c r="DT53">
        <v>5</v>
      </c>
      <c r="DU53">
        <v>2</v>
      </c>
      <c r="DV53">
        <v>0</v>
      </c>
      <c r="DW53">
        <v>90</v>
      </c>
      <c r="DX53">
        <v>56</v>
      </c>
      <c r="DY53">
        <v>8</v>
      </c>
      <c r="DZ53">
        <v>2</v>
      </c>
      <c r="EA53">
        <v>35</v>
      </c>
      <c r="EB53">
        <v>21</v>
      </c>
      <c r="EC53">
        <v>77</v>
      </c>
      <c r="ED53">
        <v>50</v>
      </c>
      <c r="EE53">
        <v>0.76785714299999996</v>
      </c>
      <c r="EG53">
        <v>0.875</v>
      </c>
      <c r="EH53">
        <v>0.77777777800000003</v>
      </c>
      <c r="EI53">
        <v>0.85714285700000004</v>
      </c>
      <c r="EJ53">
        <v>0.72727272700000001</v>
      </c>
      <c r="EK53">
        <v>0.84615384599999999</v>
      </c>
      <c r="EM53">
        <v>0</v>
      </c>
      <c r="EN53">
        <v>0.85</v>
      </c>
      <c r="EO53">
        <v>0.8</v>
      </c>
      <c r="EP53">
        <v>0.85714285700000004</v>
      </c>
      <c r="EQ53">
        <v>0.56976744199999996</v>
      </c>
      <c r="ES53">
        <v>0.71428571399999996</v>
      </c>
      <c r="ET53">
        <v>0.55714285699999999</v>
      </c>
      <c r="EU53">
        <v>0.56666666700000001</v>
      </c>
      <c r="EV53">
        <v>0.571428571</v>
      </c>
      <c r="EW53">
        <v>0.633928571</v>
      </c>
      <c r="EY53">
        <v>0.625</v>
      </c>
      <c r="EZ53">
        <v>0.62222222199999999</v>
      </c>
      <c r="FA53">
        <v>0.6</v>
      </c>
      <c r="FB53">
        <v>0.64935064899999995</v>
      </c>
      <c r="FC53">
        <v>0</v>
      </c>
      <c r="FD53">
        <v>0</v>
      </c>
      <c r="FE53">
        <v>0.93333333299999999</v>
      </c>
      <c r="FF53">
        <v>0</v>
      </c>
      <c r="FG53">
        <v>1.2820512820000001</v>
      </c>
      <c r="FH53">
        <v>0.99166666699999995</v>
      </c>
      <c r="FJ53">
        <v>1.0044642859999999</v>
      </c>
      <c r="FK53">
        <v>0.92400000000000004</v>
      </c>
      <c r="FL53">
        <v>1.1817501560000001</v>
      </c>
      <c r="FM53">
        <v>-0.153795184</v>
      </c>
      <c r="FN53">
        <v>-0.96297604199999998</v>
      </c>
      <c r="FO53">
        <v>2.0903726809999998</v>
      </c>
      <c r="FP53">
        <v>-1.4537825209999999</v>
      </c>
      <c r="FQ53">
        <v>1.4947375030000001</v>
      </c>
      <c r="FR53">
        <v>-0.103988951</v>
      </c>
      <c r="GV53">
        <v>0.54954955000000005</v>
      </c>
      <c r="GW53">
        <v>0.72210560800000001</v>
      </c>
      <c r="GX53">
        <v>0.46950356500000001</v>
      </c>
      <c r="GY53">
        <v>0.92338217300000003</v>
      </c>
      <c r="HA53">
        <v>3.6864545999999998E-2</v>
      </c>
      <c r="HB53">
        <v>5.105146E-2</v>
      </c>
      <c r="HC53">
        <v>3.6733360000000001E-3</v>
      </c>
      <c r="HD53">
        <v>9.9644127999999998E-2</v>
      </c>
      <c r="HE53">
        <v>5.0869779999999998E-3</v>
      </c>
      <c r="HF53">
        <v>0.76785714299999996</v>
      </c>
    </row>
    <row r="54" spans="1:214" x14ac:dyDescent="0.2">
      <c r="A54" t="s">
        <v>320</v>
      </c>
      <c r="B54" t="s">
        <v>321</v>
      </c>
      <c r="FM54">
        <v>0.65380000000000005</v>
      </c>
      <c r="GV54">
        <v>-0.67172049499999997</v>
      </c>
      <c r="GW54">
        <v>0.78630160100000002</v>
      </c>
      <c r="GX54">
        <v>-0.94253993599999997</v>
      </c>
      <c r="GY54">
        <v>0.61229029300000004</v>
      </c>
      <c r="GZ54">
        <v>-0.33382040099999999</v>
      </c>
      <c r="HA54">
        <v>-0.37976846399999997</v>
      </c>
      <c r="HB54">
        <v>-0.51852481500000003</v>
      </c>
      <c r="HC54">
        <v>0.41628214800000002</v>
      </c>
      <c r="HD54">
        <v>0.700527436</v>
      </c>
      <c r="HE54">
        <v>0.24997156600000001</v>
      </c>
      <c r="HF54">
        <v>-1.797168214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4"/>
  <sheetViews>
    <sheetView topLeftCell="D1" workbookViewId="0">
      <selection activeCell="O3" sqref="O3"/>
    </sheetView>
  </sheetViews>
  <sheetFormatPr baseColWidth="10" defaultRowHeight="16" x14ac:dyDescent="0.2"/>
  <cols>
    <col min="1" max="1" width="12.1640625" bestFit="1" customWidth="1"/>
    <col min="2" max="2" width="24.83203125" bestFit="1" customWidth="1"/>
    <col min="3" max="3" width="14.6640625" bestFit="1" customWidth="1"/>
    <col min="4" max="4" width="24.6640625" bestFit="1" customWidth="1"/>
    <col min="5" max="5" width="28.5" bestFit="1" customWidth="1"/>
    <col min="6" max="6" width="26.33203125" bestFit="1" customWidth="1"/>
    <col min="7" max="7" width="28.5" bestFit="1" customWidth="1"/>
    <col min="8" max="8" width="24.83203125" bestFit="1" customWidth="1"/>
    <col min="9" max="9" width="43.83203125" bestFit="1" customWidth="1"/>
    <col min="10" max="10" width="29.33203125" bestFit="1" customWidth="1"/>
    <col min="11" max="11" width="48.83203125" bestFit="1" customWidth="1"/>
    <col min="12" max="12" width="48.6640625" bestFit="1" customWidth="1"/>
    <col min="13" max="13" width="19.83203125" bestFit="1" customWidth="1"/>
    <col min="14" max="14" width="16.83203125" bestFit="1" customWidth="1"/>
    <col min="15" max="15" width="17.83203125" bestFit="1" customWidth="1"/>
    <col min="16" max="16" width="18" bestFit="1" customWidth="1"/>
  </cols>
  <sheetData>
    <row r="1" spans="1:16" x14ac:dyDescent="0.2">
      <c r="A1" t="s">
        <v>0</v>
      </c>
      <c r="B1" t="s">
        <v>1</v>
      </c>
      <c r="C1" t="s">
        <v>203</v>
      </c>
      <c r="D1" t="s">
        <v>204</v>
      </c>
      <c r="E1" t="s">
        <v>205</v>
      </c>
      <c r="F1" t="s">
        <v>206</v>
      </c>
      <c r="G1" t="s">
        <v>207</v>
      </c>
      <c r="H1" t="s">
        <v>323</v>
      </c>
      <c r="I1" t="s">
        <v>324</v>
      </c>
      <c r="J1" t="s">
        <v>325</v>
      </c>
      <c r="K1" t="s">
        <v>326</v>
      </c>
      <c r="L1" t="s">
        <v>327</v>
      </c>
      <c r="M1" t="s">
        <v>328</v>
      </c>
      <c r="N1" t="s">
        <v>213</v>
      </c>
      <c r="O1" t="s">
        <v>214</v>
      </c>
      <c r="P1" t="s">
        <v>215</v>
      </c>
    </row>
    <row r="2" spans="1:16" x14ac:dyDescent="0.2">
      <c r="A2" t="s">
        <v>216</v>
      </c>
      <c r="B2" t="s">
        <v>217</v>
      </c>
      <c r="C2">
        <f>VLOOKUP(ScFilter5[[#This Row],[StateAbbv]],Raw[],4,FALSE)</f>
        <v>0.51300000000000001</v>
      </c>
      <c r="D2">
        <f>VLOOKUP(ScFilter5[[#This Row],[StateAbbv]],Raw[],5,FALSE)</f>
        <v>0.74809999999999999</v>
      </c>
      <c r="E2">
        <f>VLOOKUP(ScFilter5[[#This Row],[StateAbbv]],Raw[],81,FALSE)</f>
        <v>0.38078811099999998</v>
      </c>
      <c r="F2">
        <f>VLOOKUP(ScFilter5[[#This Row],[StateAbbv]],Raw[],79,FALSE)</f>
        <v>0.76703003400000003</v>
      </c>
      <c r="G2">
        <f>VLOOKUP(ScFilter5[[#This Row],[StateAbbv]],Raw[],77,FALSE)</f>
        <v>1.2162197690000001</v>
      </c>
      <c r="H2">
        <f>VLOOKUP(ScFilter5[[#This Row],[StateAbbv]],Raw[],6,FALSE)</f>
        <v>5.5899999999999998E-2</v>
      </c>
      <c r="I2">
        <f>VLOOKUP(ScFilter5[[#This Row],[StateAbbv]],Raw[],9,FALSE)</f>
        <v>7.2900000000000006E-2</v>
      </c>
      <c r="J2">
        <f>VLOOKUP(ScFilter5[[#This Row],[StateAbbv]],Raw[],7,FALSE)</f>
        <v>1.0500000000000001E-2</v>
      </c>
      <c r="K2">
        <f>VLOOKUP(ScFilter5[[#This Row],[StateAbbv]],Raw[],10,FALSE)</f>
        <v>0.18340000000000001</v>
      </c>
      <c r="L2">
        <f>VLOOKUP(ScFilter5[[#This Row],[StateAbbv]],Raw[],11,FALSE)</f>
        <v>1.4E-2</v>
      </c>
      <c r="M2">
        <f>VLOOKUP(ScFilter5[[#This Row],[StateAbbv]],Raw[],135,FALSE)</f>
        <v>0.62649999999999995</v>
      </c>
      <c r="N2">
        <f>VLOOKUP(ScFilter5[[#This Row],[StateAbbv]],Raw[],153,FALSE)</f>
        <v>0.65380000000000005</v>
      </c>
      <c r="O2">
        <f>VLOOKUP(ScFilter5[[#This Row],[StateAbbv]],Raw[],170,FALSE)</f>
        <v>0.66149999999999998</v>
      </c>
      <c r="P2">
        <f>VLOOKUP(ScFilter5[[#This Row],[StateAbbv]],Raw[],141,FALSE)</f>
        <v>0.64059999999999995</v>
      </c>
    </row>
    <row r="3" spans="1:16" x14ac:dyDescent="0.2">
      <c r="A3" t="s">
        <v>218</v>
      </c>
      <c r="B3" t="s">
        <v>219</v>
      </c>
      <c r="C3">
        <f>VLOOKUP(ScFilter5[[#This Row],[StateAbbv]],Raw[],4,FALSE)</f>
        <v>0.50549450500000004</v>
      </c>
      <c r="D3">
        <f>VLOOKUP(ScFilter5[[#This Row],[StateAbbv]],Raw[],5,FALSE)</f>
        <v>0.56733512399999997</v>
      </c>
      <c r="E3">
        <f>VLOOKUP(ScFilter5[[#This Row],[StateAbbv]],Raw[],81,FALSE)</f>
        <v>0.77957389300000002</v>
      </c>
      <c r="F3">
        <f>VLOOKUP(ScFilter5[[#This Row],[StateAbbv]],Raw[],79,FALSE)</f>
        <v>0.804580615</v>
      </c>
      <c r="G3">
        <f>VLOOKUP(ScFilter5[[#This Row],[StateAbbv]],Raw[],77,FALSE)</f>
        <v>2</v>
      </c>
      <c r="H3">
        <f>VLOOKUP(ScFilter5[[#This Row],[StateAbbv]],Raw[],6,FALSE)</f>
        <v>0</v>
      </c>
      <c r="I3">
        <f>VLOOKUP(ScFilter5[[#This Row],[StateAbbv]],Raw[],9,FALSE)</f>
        <v>0</v>
      </c>
      <c r="J3">
        <f>VLOOKUP(ScFilter5[[#This Row],[StateAbbv]],Raw[],7,FALSE)</f>
        <v>1.3916530000000001E-3</v>
      </c>
      <c r="K3">
        <f>VLOOKUP(ScFilter5[[#This Row],[StateAbbv]],Raw[],10,FALSE)</f>
        <v>0</v>
      </c>
      <c r="L3">
        <f>VLOOKUP(ScFilter5[[#This Row],[StateAbbv]],Raw[],11,FALSE)</f>
        <v>2.4529640000000002E-3</v>
      </c>
      <c r="M3">
        <f>VLOOKUP(ScFilter5[[#This Row],[StateAbbv]],Raw[],135,FALSE)</f>
        <v>0.61</v>
      </c>
      <c r="N3">
        <f>VLOOKUP(ScFilter5[[#This Row],[StateAbbv]],Raw[],153,FALSE)</f>
        <v>0.77</v>
      </c>
      <c r="O3">
        <f>VLOOKUP(ScFilter[[#This Row],[StateAbbv]],Raw[],147,FALSE)</f>
        <v>0.80327868899999999</v>
      </c>
      <c r="P3">
        <f>VLOOKUP(ScFilter5[[#This Row],[StateAbbv]],Raw[],141,FALSE)</f>
        <v>0.71794871800000004</v>
      </c>
    </row>
    <row r="4" spans="1:16" x14ac:dyDescent="0.2">
      <c r="A4" t="s">
        <v>220</v>
      </c>
      <c r="B4" t="s">
        <v>221</v>
      </c>
      <c r="C4">
        <f>VLOOKUP(ScFilter5[[#This Row],[StateAbbv]],Raw[],4,FALSE)</f>
        <v>0.85301837300000005</v>
      </c>
      <c r="D4">
        <f>VLOOKUP(ScFilter5[[#This Row],[StateAbbv]],Raw[],5,FALSE)</f>
        <v>0.86965021399999998</v>
      </c>
      <c r="E4">
        <f>VLOOKUP(ScFilter5[[#This Row],[StateAbbv]],Raw[],81,FALSE)</f>
        <v>0.86988340600000003</v>
      </c>
      <c r="F4">
        <f>VLOOKUP(ScFilter5[[#This Row],[StateAbbv]],Raw[],79,FALSE)</f>
        <v>0.96275167500000003</v>
      </c>
      <c r="G4">
        <f>VLOOKUP(ScFilter5[[#This Row],[StateAbbv]],Raw[],77,FALSE)</f>
        <v>1.0909090910000001</v>
      </c>
      <c r="H4">
        <f>VLOOKUP(ScFilter5[[#This Row],[StateAbbv]],Raw[],6,FALSE)</f>
        <v>5.5154938000000001E-2</v>
      </c>
      <c r="I4">
        <f>VLOOKUP(ScFilter5[[#This Row],[StateAbbv]],Raw[],9,FALSE)</f>
        <v>6.3421979000000003E-2</v>
      </c>
      <c r="J4">
        <f>VLOOKUP(ScFilter5[[#This Row],[StateAbbv]],Raw[],7,FALSE)</f>
        <v>8.8488390000000007E-3</v>
      </c>
      <c r="K4">
        <f>VLOOKUP(ScFilter5[[#This Row],[StateAbbv]],Raw[],10,FALSE)</f>
        <v>0.16043603300000001</v>
      </c>
      <c r="L4">
        <f>VLOOKUP(ScFilter5[[#This Row],[StateAbbv]],Raw[],11,FALSE)</f>
        <v>1.0175171E-2</v>
      </c>
      <c r="M4">
        <f>VLOOKUP(ScFilter5[[#This Row],[StateAbbv]],Raw[],135,FALSE)</f>
        <v>0.86035848299999995</v>
      </c>
      <c r="N4">
        <f>VLOOKUP(ScFilter5[[#This Row],[StateAbbv]],Raw[],153,FALSE)</f>
        <v>0.53855773200000001</v>
      </c>
      <c r="O4">
        <f>VLOOKUP(ScFilter[[#This Row],[StateAbbv]],Raw[],147,FALSE)</f>
        <v>0.53439922500000003</v>
      </c>
      <c r="P4">
        <f>VLOOKUP(ScFilter5[[#This Row],[StateAbbv]],Raw[],141,FALSE)</f>
        <v>0.56417910400000004</v>
      </c>
    </row>
    <row r="5" spans="1:16" x14ac:dyDescent="0.2">
      <c r="A5" t="s">
        <v>222</v>
      </c>
      <c r="B5" t="s">
        <v>223</v>
      </c>
      <c r="C5">
        <f>VLOOKUP(ScFilter5[[#This Row],[StateAbbv]],Raw[],4,FALSE)</f>
        <v>0.91803278700000002</v>
      </c>
      <c r="D5">
        <f>VLOOKUP(ScFilter5[[#This Row],[StateAbbv]],Raw[],5,FALSE)</f>
        <v>0.858408167</v>
      </c>
      <c r="E5">
        <f>VLOOKUP(ScFilter5[[#This Row],[StateAbbv]],Raw[],81,FALSE)</f>
        <v>1.847406154</v>
      </c>
      <c r="F5">
        <f>VLOOKUP(ScFilter5[[#This Row],[StateAbbv]],Raw[],79,FALSE)</f>
        <v>0.99404995900000004</v>
      </c>
      <c r="G5">
        <f>VLOOKUP(ScFilter5[[#This Row],[StateAbbv]],Raw[],77,FALSE)</f>
        <v>1.038210793</v>
      </c>
      <c r="H5">
        <f>VLOOKUP(ScFilter5[[#This Row],[StateAbbv]],Raw[],6,FALSE)</f>
        <v>7.5375285E-2</v>
      </c>
      <c r="I5">
        <f>VLOOKUP(ScFilter5[[#This Row],[StateAbbv]],Raw[],9,FALSE)</f>
        <v>8.7808209999999998E-2</v>
      </c>
      <c r="J5">
        <f>VLOOKUP(ScFilter5[[#This Row],[StateAbbv]],Raw[],7,FALSE)</f>
        <v>7.8519409999999994E-3</v>
      </c>
      <c r="K5">
        <f>VLOOKUP(ScFilter5[[#This Row],[StateAbbv]],Raw[],10,FALSE)</f>
        <v>0.104171297</v>
      </c>
      <c r="L5">
        <f>VLOOKUP(ScFilter5[[#This Row],[StateAbbv]],Raw[],11,FALSE)</f>
        <v>9.1470949999999992E-3</v>
      </c>
      <c r="M5">
        <f>VLOOKUP(ScFilter5[[#This Row],[StateAbbv]],Raw[],135,FALSE)</f>
        <v>0.67709815100000004</v>
      </c>
      <c r="N5">
        <f>VLOOKUP(ScFilter5[[#This Row],[StateAbbv]],Raw[],153,FALSE)</f>
        <v>0.46657183499999999</v>
      </c>
      <c r="O5">
        <f>VLOOKUP(ScFilter[[#This Row],[StateAbbv]],Raw[],147,FALSE)</f>
        <v>0.485294118</v>
      </c>
      <c r="P5">
        <f>VLOOKUP(ScFilter5[[#This Row],[StateAbbv]],Raw[],141,FALSE)</f>
        <v>0.42731277499999998</v>
      </c>
    </row>
    <row r="6" spans="1:16" x14ac:dyDescent="0.2">
      <c r="A6" t="s">
        <v>224</v>
      </c>
      <c r="B6" t="s">
        <v>225</v>
      </c>
      <c r="C6">
        <f>VLOOKUP(ScFilter5[[#This Row],[StateAbbv]],Raw[],4,FALSE)</f>
        <v>0.355481728</v>
      </c>
      <c r="D6">
        <f>VLOOKUP(ScFilter5[[#This Row],[StateAbbv]],Raw[],5,FALSE)</f>
        <v>0.75733775400000003</v>
      </c>
      <c r="E6">
        <f>VLOOKUP(ScFilter5[[#This Row],[StateAbbv]],Raw[],81,FALSE)</f>
        <v>0.17672364300000001</v>
      </c>
      <c r="F6">
        <f>VLOOKUP(ScFilter5[[#This Row],[StateAbbv]],Raw[],79,FALSE)</f>
        <v>0.84898600099999999</v>
      </c>
      <c r="G6">
        <f>VLOOKUP(ScFilter5[[#This Row],[StateAbbv]],Raw[],77,FALSE)</f>
        <v>1.490971571</v>
      </c>
      <c r="H6">
        <f>VLOOKUP(ScFilter5[[#This Row],[StateAbbv]],Raw[],6,FALSE)</f>
        <v>1.9520971000000002E-2</v>
      </c>
      <c r="I6">
        <f>VLOOKUP(ScFilter5[[#This Row],[StateAbbv]],Raw[],9,FALSE)</f>
        <v>2.5775780000000002E-2</v>
      </c>
      <c r="J6">
        <f>VLOOKUP(ScFilter5[[#This Row],[StateAbbv]],Raw[],7,FALSE)</f>
        <v>3.7419710000000002E-3</v>
      </c>
      <c r="K6">
        <f>VLOOKUP(ScFilter5[[#This Row],[StateAbbv]],Raw[],10,FALSE)</f>
        <v>0.19168981800000001</v>
      </c>
      <c r="L6">
        <f>VLOOKUP(ScFilter5[[#This Row],[StateAbbv]],Raw[],11,FALSE)</f>
        <v>4.9409550000000003E-3</v>
      </c>
      <c r="M6">
        <f>VLOOKUP(ScFilter5[[#This Row],[StateAbbv]],Raw[],135,FALSE)</f>
        <v>0.60491493399999996</v>
      </c>
      <c r="N6">
        <f>VLOOKUP(ScFilter5[[#This Row],[StateAbbv]],Raw[],153,FALSE)</f>
        <v>0.67359798400000004</v>
      </c>
      <c r="O6">
        <f>VLOOKUP(ScFilter[[#This Row],[StateAbbv]],Raw[],147,FALSE)</f>
        <v>0.72812500000000002</v>
      </c>
      <c r="P6">
        <f>VLOOKUP(ScFilter5[[#This Row],[StateAbbv]],Raw[],141,FALSE)</f>
        <v>0.59011164299999996</v>
      </c>
    </row>
    <row r="7" spans="1:16" x14ac:dyDescent="0.2">
      <c r="A7" t="s">
        <v>226</v>
      </c>
      <c r="B7" t="s">
        <v>227</v>
      </c>
      <c r="C7">
        <f>VLOOKUP(ScFilter5[[#This Row],[StateAbbv]],Raw[],4,FALSE)</f>
        <v>0.40278824400000002</v>
      </c>
      <c r="D7">
        <f>VLOOKUP(ScFilter5[[#This Row],[StateAbbv]],Raw[],5,FALSE)</f>
        <v>0.696331755</v>
      </c>
      <c r="E7">
        <f>VLOOKUP(ScFilter5[[#This Row],[StateAbbv]],Raw[],81,FALSE)</f>
        <v>0.294124781</v>
      </c>
      <c r="F7">
        <f>VLOOKUP(ScFilter5[[#This Row],[StateAbbv]],Raw[],79,FALSE)</f>
        <v>0.65214450999999996</v>
      </c>
      <c r="G7">
        <f>VLOOKUP(ScFilter5[[#This Row],[StateAbbv]],Raw[],77,FALSE)</f>
        <v>1.2861657870000001</v>
      </c>
      <c r="H7">
        <f>VLOOKUP(ScFilter5[[#This Row],[StateAbbv]],Raw[],6,FALSE)</f>
        <v>0</v>
      </c>
      <c r="I7">
        <f>VLOOKUP(ScFilter5[[#This Row],[StateAbbv]],Raw[],9,FALSE)</f>
        <v>0</v>
      </c>
      <c r="J7">
        <f>VLOOKUP(ScFilter5[[#This Row],[StateAbbv]],Raw[],7,FALSE)</f>
        <v>1.4336415E-2</v>
      </c>
      <c r="K7">
        <f>VLOOKUP(ScFilter5[[#This Row],[StateAbbv]],Raw[],10,FALSE)</f>
        <v>0</v>
      </c>
      <c r="L7">
        <f>VLOOKUP(ScFilter5[[#This Row],[StateAbbv]],Raw[],11,FALSE)</f>
        <v>2.0588484000000001E-2</v>
      </c>
      <c r="M7">
        <f>VLOOKUP(ScFilter5[[#This Row],[StateAbbv]],Raw[],135,FALSE)</f>
        <v>0.58033281000000003</v>
      </c>
      <c r="N7">
        <f>VLOOKUP(ScFilter5[[#This Row],[StateAbbv]],Raw[],153,FALSE)</f>
        <v>0.69944531700000001</v>
      </c>
      <c r="O7">
        <f>VLOOKUP(ScFilter[[#This Row],[StateAbbv]],Raw[],147,FALSE)</f>
        <v>0.71071823199999995</v>
      </c>
      <c r="P7">
        <f>VLOOKUP(ScFilter5[[#This Row],[StateAbbv]],Raw[],141,FALSE)</f>
        <v>0.68385667400000005</v>
      </c>
    </row>
    <row r="8" spans="1:16" x14ac:dyDescent="0.2">
      <c r="A8" t="s">
        <v>228</v>
      </c>
      <c r="B8" t="s">
        <v>229</v>
      </c>
      <c r="C8">
        <f>VLOOKUP(ScFilter5[[#This Row],[StateAbbv]],Raw[],4,FALSE)</f>
        <v>0.57196261699999995</v>
      </c>
      <c r="D8">
        <f>VLOOKUP(ScFilter5[[#This Row],[StateAbbv]],Raw[],5,FALSE)</f>
        <v>0.64877887199999995</v>
      </c>
      <c r="E8">
        <f>VLOOKUP(ScFilter5[[#This Row],[StateAbbv]],Raw[],81,FALSE)</f>
        <v>0.72338563199999995</v>
      </c>
      <c r="F8">
        <f>VLOOKUP(ScFilter5[[#This Row],[StateAbbv]],Raw[],79,FALSE)</f>
        <v>0.62850481300000005</v>
      </c>
      <c r="G8">
        <f>VLOOKUP(ScFilter5[[#This Row],[StateAbbv]],Raw[],77,FALSE)</f>
        <v>1.0751543539999999</v>
      </c>
      <c r="H8">
        <f>VLOOKUP(ScFilter5[[#This Row],[StateAbbv]],Raw[],6,FALSE)</f>
        <v>0</v>
      </c>
      <c r="I8">
        <f>VLOOKUP(ScFilter5[[#This Row],[StateAbbv]],Raw[],9,FALSE)</f>
        <v>0</v>
      </c>
      <c r="J8">
        <f>VLOOKUP(ScFilter5[[#This Row],[StateAbbv]],Raw[],7,FALSE)</f>
        <v>7.8502139999999995E-3</v>
      </c>
      <c r="K8">
        <f>VLOOKUP(ScFilter5[[#This Row],[StateAbbv]],Raw[],10,FALSE)</f>
        <v>0</v>
      </c>
      <c r="L8">
        <f>VLOOKUP(ScFilter5[[#This Row],[StateAbbv]],Raw[],11,FALSE)</f>
        <v>1.2099983999999999E-2</v>
      </c>
      <c r="M8">
        <f>VLOOKUP(ScFilter5[[#This Row],[StateAbbv]],Raw[],135,FALSE)</f>
        <v>0.624226006</v>
      </c>
      <c r="N8">
        <f>VLOOKUP(ScFilter5[[#This Row],[StateAbbv]],Raw[],153,FALSE)</f>
        <v>0.69117647100000001</v>
      </c>
      <c r="O8">
        <f>VLOOKUP(ScFilter[[#This Row],[StateAbbv]],Raw[],147,FALSE)</f>
        <v>0.70923744600000005</v>
      </c>
      <c r="P8">
        <f>VLOOKUP(ScFilter5[[#This Row],[StateAbbv]],Raw[],141,FALSE)</f>
        <v>0.66117404700000004</v>
      </c>
    </row>
    <row r="9" spans="1:16" x14ac:dyDescent="0.2">
      <c r="A9" t="s">
        <v>230</v>
      </c>
      <c r="B9" t="s">
        <v>231</v>
      </c>
      <c r="C9">
        <f>VLOOKUP(ScFilter5[[#This Row],[StateAbbv]],Raw[],4,FALSE)</f>
        <v>0.77294686000000001</v>
      </c>
      <c r="D9">
        <f>VLOOKUP(ScFilter5[[#This Row],[StateAbbv]],Raw[],5,FALSE)</f>
        <v>0.88829023600000001</v>
      </c>
      <c r="E9">
        <f>VLOOKUP(ScFilter5[[#This Row],[StateAbbv]],Raw[],81,FALSE)</f>
        <v>0.42811295399999999</v>
      </c>
      <c r="F9">
        <f>VLOOKUP(ScFilter5[[#This Row],[StateAbbv]],Raw[],79,FALSE)</f>
        <v>0.70518328299999999</v>
      </c>
      <c r="G9">
        <f>VLOOKUP(ScFilter5[[#This Row],[StateAbbv]],Raw[],77,FALSE)</f>
        <v>1.201333333</v>
      </c>
      <c r="H9">
        <f>VLOOKUP(ScFilter5[[#This Row],[StateAbbv]],Raw[],6,FALSE)</f>
        <v>5.2933495999999997E-2</v>
      </c>
      <c r="I9">
        <f>VLOOKUP(ScFilter5[[#This Row],[StateAbbv]],Raw[],9,FALSE)</f>
        <v>5.9590316999999997E-2</v>
      </c>
      <c r="J9">
        <f>VLOOKUP(ScFilter5[[#This Row],[StateAbbv]],Raw[],7,FALSE)</f>
        <v>1.9206115999999999E-2</v>
      </c>
      <c r="K9">
        <f>VLOOKUP(ScFilter5[[#This Row],[StateAbbv]],Raw[],10,FALSE)</f>
        <v>0.36283482099999997</v>
      </c>
      <c r="L9">
        <f>VLOOKUP(ScFilter5[[#This Row],[StateAbbv]],Raw[],11,FALSE)</f>
        <v>2.1621442000000001E-2</v>
      </c>
      <c r="M9">
        <f>VLOOKUP(ScFilter5[[#This Row],[StateAbbv]],Raw[],135,FALSE)</f>
        <v>0.64780067699999999</v>
      </c>
      <c r="N9">
        <f>VLOOKUP(ScFilter5[[#This Row],[StateAbbv]],Raw[],153,FALSE)</f>
        <v>0.72100892000000005</v>
      </c>
      <c r="O9">
        <f>VLOOKUP(ScFilter[[#This Row],[StateAbbv]],Raw[],147,FALSE)</f>
        <v>0.72649572600000001</v>
      </c>
      <c r="P9">
        <f>VLOOKUP(ScFilter5[[#This Row],[StateAbbv]],Raw[],141,FALSE)</f>
        <v>0.71091703100000003</v>
      </c>
    </row>
    <row r="10" spans="1:16" x14ac:dyDescent="0.2">
      <c r="A10" t="s">
        <v>232</v>
      </c>
      <c r="B10" t="s">
        <v>233</v>
      </c>
      <c r="C10">
        <f>VLOOKUP(ScFilter5[[#This Row],[StateAbbv]],Raw[],4,FALSE)</f>
        <v>0.452380952</v>
      </c>
      <c r="D10">
        <f>VLOOKUP(ScFilter5[[#This Row],[StateAbbv]],Raw[],5,FALSE)</f>
        <v>0.50030737199999997</v>
      </c>
      <c r="E10">
        <f>VLOOKUP(ScFilter5[[#This Row],[StateAbbv]],Raw[],81,FALSE)</f>
        <v>0.82507191599999996</v>
      </c>
      <c r="F10">
        <f>VLOOKUP(ScFilter5[[#This Row],[StateAbbv]],Raw[],79,FALSE)</f>
        <v>0</v>
      </c>
      <c r="G10">
        <f>VLOOKUP(ScFilter5[[#This Row],[StateAbbv]],Raw[],77,FALSE)</f>
        <v>0</v>
      </c>
      <c r="H10">
        <f>VLOOKUP(ScFilter5[[#This Row],[StateAbbv]],Raw[],6,FALSE)</f>
        <v>0</v>
      </c>
      <c r="I10">
        <f>VLOOKUP(ScFilter5[[#This Row],[StateAbbv]],Raw[],9,FALSE)</f>
        <v>0</v>
      </c>
      <c r="J10">
        <f>VLOOKUP(ScFilter5[[#This Row],[StateAbbv]],Raw[],7,FALSE)</f>
        <v>1.6645387000000001E-2</v>
      </c>
      <c r="K10">
        <f>VLOOKUP(ScFilter5[[#This Row],[StateAbbv]],Raw[],10,FALSE)</f>
        <v>0</v>
      </c>
      <c r="L10">
        <f>VLOOKUP(ScFilter5[[#This Row],[StateAbbv]],Raw[],11,FALSE)</f>
        <v>3.3270320999999999E-2</v>
      </c>
      <c r="M10">
        <f>VLOOKUP(ScFilter5[[#This Row],[StateAbbv]],Raw[],135,FALSE)</f>
        <v>0.51988636399999999</v>
      </c>
      <c r="N10">
        <f>VLOOKUP(ScFilter5[[#This Row],[StateAbbv]],Raw[],153,FALSE)</f>
        <v>0.48579545499999999</v>
      </c>
      <c r="O10">
        <f>VLOOKUP(ScFilter[[#This Row],[StateAbbv]],Raw[],147,FALSE)</f>
        <v>0.409836066</v>
      </c>
      <c r="P10">
        <f>VLOOKUP(ScFilter5[[#This Row],[StateAbbv]],Raw[],141,FALSE)</f>
        <v>0.56804733699999999</v>
      </c>
    </row>
    <row r="11" spans="1:16" x14ac:dyDescent="0.2">
      <c r="A11" t="s">
        <v>234</v>
      </c>
      <c r="B11" t="s">
        <v>235</v>
      </c>
      <c r="C11">
        <f>VLOOKUP(ScFilter5[[#This Row],[StateAbbv]],Raw[],4,FALSE)</f>
        <v>0.39655172399999999</v>
      </c>
      <c r="D11">
        <f>VLOOKUP(ScFilter5[[#This Row],[StateAbbv]],Raw[],5,FALSE)</f>
        <v>0.71385817299999998</v>
      </c>
      <c r="E11">
        <f>VLOOKUP(ScFilter5[[#This Row],[StateAbbv]],Raw[],81,FALSE)</f>
        <v>0.26340814600000001</v>
      </c>
      <c r="F11">
        <f>VLOOKUP(ScFilter5[[#This Row],[StateAbbv]],Raw[],79,FALSE)</f>
        <v>0</v>
      </c>
      <c r="G11">
        <f>VLOOKUP(ScFilter5[[#This Row],[StateAbbv]],Raw[],77,FALSE)</f>
        <v>0.64506172799999995</v>
      </c>
      <c r="H11">
        <f>VLOOKUP(ScFilter5[[#This Row],[StateAbbv]],Raw[],6,FALSE)</f>
        <v>4.0927376000000001E-2</v>
      </c>
      <c r="I11">
        <f>VLOOKUP(ScFilter5[[#This Row],[StateAbbv]],Raw[],9,FALSE)</f>
        <v>5.7332644000000002E-2</v>
      </c>
      <c r="J11">
        <f>VLOOKUP(ScFilter5[[#This Row],[StateAbbv]],Raw[],7,FALSE)</f>
        <v>9.9694889999999998E-3</v>
      </c>
      <c r="K11">
        <f>VLOOKUP(ScFilter5[[#This Row],[StateAbbv]],Raw[],10,FALSE)</f>
        <v>0.243589744</v>
      </c>
      <c r="L11">
        <f>VLOOKUP(ScFilter5[[#This Row],[StateAbbv]],Raw[],11,FALSE)</f>
        <v>1.3965643999999999E-2</v>
      </c>
      <c r="M11">
        <f>VLOOKUP(ScFilter5[[#This Row],[StateAbbv]],Raw[],135,FALSE)</f>
        <v>0.55165692</v>
      </c>
      <c r="N11">
        <f>VLOOKUP(ScFilter5[[#This Row],[StateAbbv]],Raw[],153,FALSE)</f>
        <v>0.48148148099999999</v>
      </c>
      <c r="O11">
        <f>VLOOKUP(ScFilter[[#This Row],[StateAbbv]],Raw[],147,FALSE)</f>
        <v>0.55477031799999998</v>
      </c>
      <c r="P11">
        <f>VLOOKUP(ScFilter5[[#This Row],[StateAbbv]],Raw[],141,FALSE)</f>
        <v>0.39130434800000002</v>
      </c>
    </row>
    <row r="12" spans="1:16" x14ac:dyDescent="0.2">
      <c r="A12" t="s">
        <v>236</v>
      </c>
      <c r="B12" t="s">
        <v>237</v>
      </c>
      <c r="C12">
        <f>VLOOKUP(ScFilter5[[#This Row],[StateAbbv]],Raw[],4,FALSE)</f>
        <v>0.39840637499999998</v>
      </c>
      <c r="D12">
        <f>VLOOKUP(ScFilter5[[#This Row],[StateAbbv]],Raw[],5,FALSE)</f>
        <v>0.70329079000000005</v>
      </c>
      <c r="E12">
        <f>VLOOKUP(ScFilter5[[#This Row],[StateAbbv]],Raw[],81,FALSE)</f>
        <v>0.279395334</v>
      </c>
      <c r="F12">
        <f>VLOOKUP(ScFilter5[[#This Row],[StateAbbv]],Raw[],79,FALSE)</f>
        <v>0.91116053600000002</v>
      </c>
      <c r="G12">
        <f>VLOOKUP(ScFilter5[[#This Row],[StateAbbv]],Raw[],77,FALSE)</f>
        <v>1.2303303059999999</v>
      </c>
      <c r="H12">
        <f>VLOOKUP(ScFilter5[[#This Row],[StateAbbv]],Raw[],6,FALSE)</f>
        <v>2.5961613000000001E-2</v>
      </c>
      <c r="I12">
        <f>VLOOKUP(ScFilter5[[#This Row],[StateAbbv]],Raw[],9,FALSE)</f>
        <v>3.6914479E-2</v>
      </c>
      <c r="J12">
        <f>VLOOKUP(ScFilter5[[#This Row],[StateAbbv]],Raw[],7,FALSE)</f>
        <v>1.5033441999999999E-2</v>
      </c>
      <c r="K12">
        <f>VLOOKUP(ScFilter5[[#This Row],[StateAbbv]],Raw[],10,FALSE)</f>
        <v>0.57906424099999998</v>
      </c>
      <c r="L12">
        <f>VLOOKUP(ScFilter5[[#This Row],[StateAbbv]],Raw[],11,FALSE)</f>
        <v>2.1375854999999999E-2</v>
      </c>
      <c r="M12">
        <f>VLOOKUP(ScFilter5[[#This Row],[StateAbbv]],Raw[],135,FALSE)</f>
        <v>0.78283100100000003</v>
      </c>
      <c r="N12">
        <f>VLOOKUP(ScFilter5[[#This Row],[StateAbbv]],Raw[],153,FALSE)</f>
        <v>0.55779063500000003</v>
      </c>
      <c r="O12">
        <f>VLOOKUP(ScFilter[[#This Row],[StateAbbv]],Raw[],147,FALSE)</f>
        <v>0.562306635</v>
      </c>
      <c r="P12">
        <f>VLOOKUP(ScFilter5[[#This Row],[StateAbbv]],Raw[],141,FALSE)</f>
        <v>0.541511772</v>
      </c>
    </row>
    <row r="13" spans="1:16" x14ac:dyDescent="0.2">
      <c r="A13" t="s">
        <v>238</v>
      </c>
      <c r="B13" t="s">
        <v>239</v>
      </c>
      <c r="C13">
        <f>VLOOKUP(ScFilter5[[#This Row],[StateAbbv]],Raw[],4,FALSE)</f>
        <v>0.65886939600000005</v>
      </c>
      <c r="D13">
        <f>VLOOKUP(ScFilter5[[#This Row],[StateAbbv]],Raw[],5,FALSE)</f>
        <v>0.81776148500000001</v>
      </c>
      <c r="E13">
        <f>VLOOKUP(ScFilter5[[#This Row],[StateAbbv]],Raw[],81,FALSE)</f>
        <v>0.430419726</v>
      </c>
      <c r="F13">
        <f>VLOOKUP(ScFilter5[[#This Row],[StateAbbv]],Raw[],79,FALSE)</f>
        <v>0.71406039399999999</v>
      </c>
      <c r="G13">
        <f>VLOOKUP(ScFilter5[[#This Row],[StateAbbv]],Raw[],77,FALSE)</f>
        <v>1.2755853800000001</v>
      </c>
      <c r="H13">
        <f>VLOOKUP(ScFilter5[[#This Row],[StateAbbv]],Raw[],6,FALSE)</f>
        <v>3.5699074999999997E-2</v>
      </c>
      <c r="I13">
        <f>VLOOKUP(ScFilter5[[#This Row],[StateAbbv]],Raw[],9,FALSE)</f>
        <v>4.365463E-2</v>
      </c>
      <c r="J13">
        <f>VLOOKUP(ScFilter5[[#This Row],[StateAbbv]],Raw[],7,FALSE)</f>
        <v>1.2976091E-2</v>
      </c>
      <c r="K13">
        <f>VLOOKUP(ScFilter5[[#This Row],[StateAbbv]],Raw[],10,FALSE)</f>
        <v>0.36348535199999998</v>
      </c>
      <c r="L13">
        <f>VLOOKUP(ScFilter5[[#This Row],[StateAbbv]],Raw[],11,FALSE)</f>
        <v>1.5867818999999998E-2</v>
      </c>
      <c r="M13">
        <f>VLOOKUP(ScFilter5[[#This Row],[StateAbbv]],Raw[],135,FALSE)</f>
        <v>0.65918847800000002</v>
      </c>
      <c r="N13">
        <f>VLOOKUP(ScFilter5[[#This Row],[StateAbbv]],Raw[],153,FALSE)</f>
        <v>0.68176152899999998</v>
      </c>
      <c r="O13">
        <f>VLOOKUP(ScFilter[[#This Row],[StateAbbv]],Raw[],147,FALSE)</f>
        <v>0.74474789900000005</v>
      </c>
      <c r="P13">
        <f>VLOOKUP(ScFilter5[[#This Row],[StateAbbv]],Raw[],141,FALSE)</f>
        <v>0.55993498600000002</v>
      </c>
    </row>
    <row r="14" spans="1:16" x14ac:dyDescent="0.2">
      <c r="A14" t="s">
        <v>240</v>
      </c>
      <c r="B14" t="s">
        <v>241</v>
      </c>
      <c r="C14">
        <f>VLOOKUP(ScFilter5[[#This Row],[StateAbbv]],Raw[],4,FALSE)</f>
        <v>0.76923076899999998</v>
      </c>
      <c r="D14">
        <f>VLOOKUP(ScFilter5[[#This Row],[StateAbbv]],Raw[],5,FALSE)</f>
        <v>0.84834053200000004</v>
      </c>
      <c r="E14">
        <f>VLOOKUP(ScFilter5[[#This Row],[StateAbbv]],Raw[],81,FALSE)</f>
        <v>0.59590641</v>
      </c>
      <c r="F14">
        <f>VLOOKUP(ScFilter5[[#This Row],[StateAbbv]],Raw[],79,FALSE)</f>
        <v>0.71375496400000005</v>
      </c>
      <c r="G14">
        <f>VLOOKUP(ScFilter5[[#This Row],[StateAbbv]],Raw[],77,FALSE)</f>
        <v>1.2287581700000001</v>
      </c>
      <c r="H14">
        <f>VLOOKUP(ScFilter5[[#This Row],[StateAbbv]],Raw[],6,FALSE)</f>
        <v>3.6670882000000002E-2</v>
      </c>
      <c r="I14">
        <f>VLOOKUP(ScFilter5[[#This Row],[StateAbbv]],Raw[],9,FALSE)</f>
        <v>4.3226606000000001E-2</v>
      </c>
      <c r="J14">
        <f>VLOOKUP(ScFilter5[[#This Row],[StateAbbv]],Raw[],7,FALSE)</f>
        <v>1.2842199E-2</v>
      </c>
      <c r="K14">
        <f>VLOOKUP(ScFilter5[[#This Row],[StateAbbv]],Raw[],10,FALSE)</f>
        <v>0.35020152300000001</v>
      </c>
      <c r="L14">
        <f>VLOOKUP(ScFilter5[[#This Row],[StateAbbv]],Raw[],11,FALSE)</f>
        <v>1.5138023E-2</v>
      </c>
      <c r="M14">
        <f>VLOOKUP(ScFilter5[[#This Row],[StateAbbv]],Raw[],135,FALSE)</f>
        <v>0.78516624000000002</v>
      </c>
      <c r="N14">
        <f>VLOOKUP(ScFilter5[[#This Row],[StateAbbv]],Raw[],153,FALSE)</f>
        <v>0.615089514</v>
      </c>
      <c r="O14">
        <f>VLOOKUP(ScFilter[[#This Row],[StateAbbv]],Raw[],147,FALSE)</f>
        <v>0.66286645</v>
      </c>
      <c r="P14">
        <f>VLOOKUP(ScFilter5[[#This Row],[StateAbbv]],Raw[],141,FALSE)</f>
        <v>0.44047618999999999</v>
      </c>
    </row>
    <row r="15" spans="1:16" x14ac:dyDescent="0.2">
      <c r="A15" t="s">
        <v>242</v>
      </c>
      <c r="B15" t="s">
        <v>243</v>
      </c>
      <c r="C15">
        <f>VLOOKUP(ScFilter5[[#This Row],[StateAbbv]],Raw[],4,FALSE)</f>
        <v>0.70985915499999996</v>
      </c>
      <c r="D15">
        <f>VLOOKUP(ScFilter5[[#This Row],[StateAbbv]],Raw[],5,FALSE)</f>
        <v>0.71532068800000004</v>
      </c>
      <c r="E15">
        <f>VLOOKUP(ScFilter5[[#This Row],[StateAbbv]],Raw[],81,FALSE)</f>
        <v>0.97368490799999996</v>
      </c>
      <c r="F15">
        <f>VLOOKUP(ScFilter5[[#This Row],[StateAbbv]],Raw[],79,FALSE)</f>
        <v>0.82243105100000002</v>
      </c>
      <c r="G15">
        <f>VLOOKUP(ScFilter5[[#This Row],[StateAbbv]],Raw[],77,FALSE)</f>
        <v>1.076371725</v>
      </c>
      <c r="H15">
        <f>VLOOKUP(ScFilter5[[#This Row],[StateAbbv]],Raw[],6,FALSE)</f>
        <v>4.2307324E-2</v>
      </c>
      <c r="I15">
        <f>VLOOKUP(ScFilter5[[#This Row],[StateAbbv]],Raw[],9,FALSE)</f>
        <v>5.9144555000000001E-2</v>
      </c>
      <c r="J15">
        <f>VLOOKUP(ScFilter5[[#This Row],[StateAbbv]],Raw[],7,FALSE)</f>
        <v>3.1194619999999999E-3</v>
      </c>
      <c r="K15">
        <f>VLOOKUP(ScFilter5[[#This Row],[StateAbbv]],Raw[],10,FALSE)</f>
        <v>7.3733371000000006E-2</v>
      </c>
      <c r="L15">
        <f>VLOOKUP(ScFilter5[[#This Row],[StateAbbv]],Raw[],11,FALSE)</f>
        <v>4.3609269999999997E-3</v>
      </c>
      <c r="M15">
        <f>VLOOKUP(ScFilter5[[#This Row],[StateAbbv]],Raw[],135,FALSE)</f>
        <v>0.52591170799999998</v>
      </c>
      <c r="N15">
        <f>VLOOKUP(ScFilter5[[#This Row],[StateAbbv]],Raw[],153,FALSE)</f>
        <v>0.74664107499999999</v>
      </c>
      <c r="O15">
        <f>VLOOKUP(ScFilter[[#This Row],[StateAbbv]],Raw[],147,FALSE)</f>
        <v>0.75547445300000005</v>
      </c>
      <c r="P15">
        <f>VLOOKUP(ScFilter5[[#This Row],[StateAbbv]],Raw[],141,FALSE)</f>
        <v>0.73684210500000002</v>
      </c>
    </row>
    <row r="16" spans="1:16" x14ac:dyDescent="0.2">
      <c r="A16" t="s">
        <v>244</v>
      </c>
      <c r="B16" t="s">
        <v>245</v>
      </c>
      <c r="C16">
        <f>VLOOKUP(ScFilter5[[#This Row],[StateAbbv]],Raw[],4,FALSE)</f>
        <v>0.37546468399999999</v>
      </c>
      <c r="D16">
        <f>VLOOKUP(ScFilter5[[#This Row],[StateAbbv]],Raw[],5,FALSE)</f>
        <v>0.53688376800000004</v>
      </c>
      <c r="E16">
        <f>VLOOKUP(ScFilter5[[#This Row],[StateAbbv]],Raw[],81,FALSE)</f>
        <v>0.51858723299999998</v>
      </c>
      <c r="F16">
        <f>VLOOKUP(ScFilter5[[#This Row],[StateAbbv]],Raw[],79,FALSE)</f>
        <v>0.555398379</v>
      </c>
      <c r="G16">
        <f>VLOOKUP(ScFilter5[[#This Row],[StateAbbv]],Raw[],77,FALSE)</f>
        <v>0.92026143800000004</v>
      </c>
      <c r="H16">
        <f>VLOOKUP(ScFilter5[[#This Row],[StateAbbv]],Raw[],6,FALSE)</f>
        <v>1.3527706E-2</v>
      </c>
      <c r="I16">
        <f>VLOOKUP(ScFilter5[[#This Row],[StateAbbv]],Raw[],9,FALSE)</f>
        <v>2.5196712E-2</v>
      </c>
      <c r="J16">
        <f>VLOOKUP(ScFilter5[[#This Row],[StateAbbv]],Raw[],7,FALSE)</f>
        <v>3.362332E-3</v>
      </c>
      <c r="K16">
        <f>VLOOKUP(ScFilter5[[#This Row],[StateAbbv]],Raw[],10,FALSE)</f>
        <v>0.248551564</v>
      </c>
      <c r="L16">
        <f>VLOOKUP(ScFilter5[[#This Row],[StateAbbv]],Raw[],11,FALSE)</f>
        <v>6.2626820000000003E-3</v>
      </c>
      <c r="M16">
        <f>VLOOKUP(ScFilter5[[#This Row],[StateAbbv]],Raw[],135,FALSE)</f>
        <v>0.559440559</v>
      </c>
      <c r="N16">
        <f>VLOOKUP(ScFilter5[[#This Row],[StateAbbv]],Raw[],153,FALSE)</f>
        <v>0.72960373000000001</v>
      </c>
      <c r="O16">
        <f>VLOOKUP(ScFilter[[#This Row],[StateAbbv]],Raw[],147,FALSE)</f>
        <v>0.75416666700000001</v>
      </c>
      <c r="P16">
        <f>VLOOKUP(ScFilter5[[#This Row],[StateAbbv]],Raw[],141,FALSE)</f>
        <v>0.69841269800000005</v>
      </c>
    </row>
    <row r="17" spans="1:16" x14ac:dyDescent="0.2">
      <c r="A17" t="s">
        <v>246</v>
      </c>
      <c r="B17" t="s">
        <v>247</v>
      </c>
      <c r="C17">
        <f>VLOOKUP(ScFilter5[[#This Row],[StateAbbv]],Raw[],4,FALSE)</f>
        <v>0.43543543499999998</v>
      </c>
      <c r="D17">
        <f>VLOOKUP(ScFilter5[[#This Row],[StateAbbv]],Raw[],5,FALSE)</f>
        <v>0.79887642299999995</v>
      </c>
      <c r="E17">
        <f>VLOOKUP(ScFilter5[[#This Row],[StateAbbv]],Raw[],81,FALSE)</f>
        <v>0.19417509899999999</v>
      </c>
      <c r="F17">
        <f>VLOOKUP(ScFilter5[[#This Row],[StateAbbv]],Raw[],79,FALSE)</f>
        <v>0.69973860600000004</v>
      </c>
      <c r="G17">
        <f>VLOOKUP(ScFilter5[[#This Row],[StateAbbv]],Raw[],77,FALSE)</f>
        <v>1.423293608</v>
      </c>
      <c r="H17">
        <f>VLOOKUP(ScFilter5[[#This Row],[StateAbbv]],Raw[],6,FALSE)</f>
        <v>0</v>
      </c>
      <c r="I17">
        <f>VLOOKUP(ScFilter5[[#This Row],[StateAbbv]],Raw[],9,FALSE)</f>
        <v>0</v>
      </c>
      <c r="J17">
        <f>VLOOKUP(ScFilter5[[#This Row],[StateAbbv]],Raw[],7,FALSE)</f>
        <v>1.3818229E-2</v>
      </c>
      <c r="K17">
        <f>VLOOKUP(ScFilter5[[#This Row],[StateAbbv]],Raw[],10,FALSE)</f>
        <v>0</v>
      </c>
      <c r="L17">
        <f>VLOOKUP(ScFilter5[[#This Row],[StateAbbv]],Raw[],11,FALSE)</f>
        <v>1.7297079E-2</v>
      </c>
      <c r="M17">
        <f>VLOOKUP(ScFilter5[[#This Row],[StateAbbv]],Raw[],135,FALSE)</f>
        <v>0.56005130599999997</v>
      </c>
      <c r="N17">
        <f>VLOOKUP(ScFilter5[[#This Row],[StateAbbv]],Raw[],153,FALSE)</f>
        <v>0.65811567199999998</v>
      </c>
      <c r="O17">
        <f>VLOOKUP(ScFilter[[#This Row],[StateAbbv]],Raw[],147,FALSE)</f>
        <v>0.658963148</v>
      </c>
      <c r="P17">
        <f>VLOOKUP(ScFilter5[[#This Row],[StateAbbv]],Raw[],141,FALSE)</f>
        <v>0.65703684100000004</v>
      </c>
    </row>
    <row r="18" spans="1:16" x14ac:dyDescent="0.2">
      <c r="A18" t="s">
        <v>248</v>
      </c>
      <c r="B18" t="s">
        <v>249</v>
      </c>
      <c r="C18">
        <f>VLOOKUP(ScFilter5[[#This Row],[StateAbbv]],Raw[],4,FALSE)</f>
        <v>0.85467980300000002</v>
      </c>
      <c r="D18">
        <f>VLOOKUP(ScFilter5[[#This Row],[StateAbbv]],Raw[],5,FALSE)</f>
        <v>0.81859022800000003</v>
      </c>
      <c r="E18">
        <f>VLOOKUP(ScFilter5[[#This Row],[StateAbbv]],Raw[],81,FALSE)</f>
        <v>1.3033815950000001</v>
      </c>
      <c r="F18">
        <f>VLOOKUP(ScFilter5[[#This Row],[StateAbbv]],Raw[],79,FALSE)</f>
        <v>0.83409298799999998</v>
      </c>
      <c r="G18">
        <f>VLOOKUP(ScFilter5[[#This Row],[StateAbbv]],Raw[],77,FALSE)</f>
        <v>1.058354437</v>
      </c>
      <c r="H18">
        <f>VLOOKUP(ScFilter5[[#This Row],[StateAbbv]],Raw[],6,FALSE)</f>
        <v>5.8345111999999998E-2</v>
      </c>
      <c r="I18">
        <f>VLOOKUP(ScFilter5[[#This Row],[StateAbbv]],Raw[],9,FALSE)</f>
        <v>7.1275115E-2</v>
      </c>
      <c r="J18">
        <f>VLOOKUP(ScFilter5[[#This Row],[StateAbbv]],Raw[],7,FALSE)</f>
        <v>7.8975050000000008E-3</v>
      </c>
      <c r="K18">
        <f>VLOOKUP(ScFilter5[[#This Row],[StateAbbv]],Raw[],10,FALSE)</f>
        <v>0.13535846800000001</v>
      </c>
      <c r="L18">
        <f>VLOOKUP(ScFilter5[[#This Row],[StateAbbv]],Raw[],11,FALSE)</f>
        <v>9.6476900000000004E-3</v>
      </c>
      <c r="M18">
        <f>VLOOKUP(ScFilter5[[#This Row],[StateAbbv]],Raw[],135,FALSE)</f>
        <v>0.69209431300000002</v>
      </c>
      <c r="N18">
        <f>VLOOKUP(ScFilter5[[#This Row],[StateAbbv]],Raw[],153,FALSE)</f>
        <v>0.621012483</v>
      </c>
      <c r="O18">
        <f>VLOOKUP(ScFilter[[#This Row],[StateAbbv]],Raw[],147,FALSE)</f>
        <v>0.66332665300000004</v>
      </c>
      <c r="P18">
        <f>VLOOKUP(ScFilter5[[#This Row],[StateAbbv]],Raw[],141,FALSE)</f>
        <v>0.52590090099999998</v>
      </c>
    </row>
    <row r="19" spans="1:16" x14ac:dyDescent="0.2">
      <c r="A19" t="s">
        <v>250</v>
      </c>
      <c r="B19" t="s">
        <v>251</v>
      </c>
      <c r="C19">
        <f>VLOOKUP(ScFilter5[[#This Row],[StateAbbv]],Raw[],4,FALSE)</f>
        <v>0.39560439600000002</v>
      </c>
      <c r="D19">
        <f>VLOOKUP(ScFilter5[[#This Row],[StateAbbv]],Raw[],5,FALSE)</f>
        <v>0.56059396800000005</v>
      </c>
      <c r="E19">
        <f>VLOOKUP(ScFilter5[[#This Row],[StateAbbv]],Raw[],81,FALSE)</f>
        <v>0.51304729999999998</v>
      </c>
      <c r="F19">
        <f>VLOOKUP(ScFilter5[[#This Row],[StateAbbv]],Raw[],79,FALSE)</f>
        <v>0.85270742200000005</v>
      </c>
      <c r="G19">
        <f>VLOOKUP(ScFilter5[[#This Row],[StateAbbv]],Raw[],77,FALSE)</f>
        <v>1.4225563910000001</v>
      </c>
      <c r="H19">
        <f>VLOOKUP(ScFilter5[[#This Row],[StateAbbv]],Raw[],6,FALSE)</f>
        <v>2.9339520000000001E-2</v>
      </c>
      <c r="I19">
        <f>VLOOKUP(ScFilter5[[#This Row],[StateAbbv]],Raw[],9,FALSE)</f>
        <v>5.2336489999999999E-2</v>
      </c>
      <c r="J19">
        <f>VLOOKUP(ScFilter5[[#This Row],[StateAbbv]],Raw[],7,FALSE)</f>
        <v>1.46017E-3</v>
      </c>
      <c r="K19">
        <f>VLOOKUP(ScFilter5[[#This Row],[StateAbbv]],Raw[],10,FALSE)</f>
        <v>4.9768029999999998E-2</v>
      </c>
      <c r="L19">
        <f>VLOOKUP(ScFilter5[[#This Row],[StateAbbv]],Raw[],11,FALSE)</f>
        <v>2.6046839999999999E-3</v>
      </c>
      <c r="M19">
        <f>VLOOKUP(ScFilter5[[#This Row],[StateAbbv]],Raw[],135,FALSE)</f>
        <v>0.55932203400000002</v>
      </c>
      <c r="N19">
        <f>VLOOKUP(ScFilter5[[#This Row],[StateAbbv]],Raw[],153,FALSE)</f>
        <v>0.67372881399999995</v>
      </c>
      <c r="O19">
        <f>VLOOKUP(ScFilter[[#This Row],[StateAbbv]],Raw[],147,FALSE)</f>
        <v>0.65151515199999999</v>
      </c>
      <c r="P19">
        <f>VLOOKUP(ScFilter5[[#This Row],[StateAbbv]],Raw[],141,FALSE)</f>
        <v>0.70192307700000001</v>
      </c>
    </row>
    <row r="20" spans="1:16" x14ac:dyDescent="0.2">
      <c r="A20" t="s">
        <v>252</v>
      </c>
      <c r="B20" t="s">
        <v>253</v>
      </c>
      <c r="C20">
        <f>VLOOKUP(ScFilter5[[#This Row],[StateAbbv]],Raw[],4,FALSE)</f>
        <v>0.63190184000000005</v>
      </c>
      <c r="D20">
        <f>VLOOKUP(ScFilter5[[#This Row],[StateAbbv]],Raw[],5,FALSE)</f>
        <v>0.81342472300000002</v>
      </c>
      <c r="E20">
        <f>VLOOKUP(ScFilter5[[#This Row],[StateAbbv]],Raw[],81,FALSE)</f>
        <v>0.39375193600000002</v>
      </c>
      <c r="F20">
        <f>VLOOKUP(ScFilter5[[#This Row],[StateAbbv]],Raw[],79,FALSE)</f>
        <v>1.027449514</v>
      </c>
      <c r="G20">
        <f>VLOOKUP(ScFilter5[[#This Row],[StateAbbv]],Raw[],77,FALSE)</f>
        <v>1.1398679789999999</v>
      </c>
      <c r="H20">
        <f>VLOOKUP(ScFilter5[[#This Row],[StateAbbv]],Raw[],6,FALSE)</f>
        <v>9.9686917999999999E-2</v>
      </c>
      <c r="I20">
        <f>VLOOKUP(ScFilter5[[#This Row],[StateAbbv]],Raw[],9,FALSE)</f>
        <v>0.122552113</v>
      </c>
      <c r="J20">
        <f>VLOOKUP(ScFilter5[[#This Row],[StateAbbv]],Raw[],7,FALSE)</f>
        <v>6.8215430000000002E-3</v>
      </c>
      <c r="K20">
        <f>VLOOKUP(ScFilter5[[#This Row],[StateAbbv]],Raw[],10,FALSE)</f>
        <v>6.8429674999999995E-2</v>
      </c>
      <c r="L20">
        <f>VLOOKUP(ScFilter5[[#This Row],[StateAbbv]],Raw[],11,FALSE)</f>
        <v>8.3862009999999994E-3</v>
      </c>
      <c r="M20">
        <f>VLOOKUP(ScFilter5[[#This Row],[StateAbbv]],Raw[],135,FALSE)</f>
        <v>0.70588235300000002</v>
      </c>
      <c r="N20">
        <f>VLOOKUP(ScFilter5[[#This Row],[StateAbbv]],Raw[],153,FALSE)</f>
        <v>0.56497947999999998</v>
      </c>
      <c r="O20">
        <f>VLOOKUP(ScFilter[[#This Row],[StateAbbv]],Raw[],147,FALSE)</f>
        <v>0.58333333300000001</v>
      </c>
      <c r="P20">
        <f>VLOOKUP(ScFilter5[[#This Row],[StateAbbv]],Raw[],141,FALSE)</f>
        <v>0.52093023299999996</v>
      </c>
    </row>
    <row r="21" spans="1:16" x14ac:dyDescent="0.2">
      <c r="A21" t="s">
        <v>254</v>
      </c>
      <c r="B21" t="s">
        <v>255</v>
      </c>
      <c r="C21">
        <f>VLOOKUP(ScFilter5[[#This Row],[StateAbbv]],Raw[],4,FALSE)</f>
        <v>0.32397959199999998</v>
      </c>
      <c r="D21">
        <f>VLOOKUP(ScFilter5[[#This Row],[StateAbbv]],Raw[],5,FALSE)</f>
        <v>0.43923297</v>
      </c>
      <c r="E21">
        <f>VLOOKUP(ScFilter5[[#This Row],[StateAbbv]],Raw[],81,FALSE)</f>
        <v>0.61185059399999997</v>
      </c>
      <c r="F21">
        <f>VLOOKUP(ScFilter5[[#This Row],[StateAbbv]],Raw[],79,FALSE)</f>
        <v>0.68350532399999997</v>
      </c>
      <c r="G21">
        <f>VLOOKUP(ScFilter5[[#This Row],[StateAbbv]],Raw[],77,FALSE)</f>
        <v>1.349003577</v>
      </c>
      <c r="H21">
        <f>VLOOKUP(ScFilter5[[#This Row],[StateAbbv]],Raw[],6,FALSE)</f>
        <v>1.8243259000000001E-2</v>
      </c>
      <c r="I21">
        <f>VLOOKUP(ScFilter5[[#This Row],[StateAbbv]],Raw[],9,FALSE)</f>
        <v>4.1534358E-2</v>
      </c>
      <c r="J21">
        <f>VLOOKUP(ScFilter5[[#This Row],[StateAbbv]],Raw[],7,FALSE)</f>
        <v>4.7461170000000002E-3</v>
      </c>
      <c r="K21">
        <f>VLOOKUP(ScFilter5[[#This Row],[StateAbbv]],Raw[],10,FALSE)</f>
        <v>0.26015727399999999</v>
      </c>
      <c r="L21">
        <f>VLOOKUP(ScFilter5[[#This Row],[StateAbbv]],Raw[],11,FALSE)</f>
        <v>1.0805465E-2</v>
      </c>
      <c r="M21">
        <f>VLOOKUP(ScFilter5[[#This Row],[StateAbbv]],Raw[],135,FALSE)</f>
        <v>0.75587248299999998</v>
      </c>
      <c r="N21">
        <f>VLOOKUP(ScFilter5[[#This Row],[StateAbbv]],Raw[],153,FALSE)</f>
        <v>0.39261744999999998</v>
      </c>
      <c r="O21">
        <f>VLOOKUP(ScFilter[[#This Row],[StateAbbv]],Raw[],147,FALSE)</f>
        <v>0.40510543799999998</v>
      </c>
      <c r="P21">
        <f>VLOOKUP(ScFilter5[[#This Row],[StateAbbv]],Raw[],141,FALSE)</f>
        <v>0.35395188999999999</v>
      </c>
    </row>
    <row r="22" spans="1:16" x14ac:dyDescent="0.2">
      <c r="A22" t="s">
        <v>256</v>
      </c>
      <c r="B22" t="s">
        <v>257</v>
      </c>
      <c r="C22">
        <f>VLOOKUP(ScFilter5[[#This Row],[StateAbbv]],Raw[],4,FALSE)</f>
        <v>0.77634961400000002</v>
      </c>
      <c r="D22">
        <f>VLOOKUP(ScFilter5[[#This Row],[StateAbbv]],Raw[],5,FALSE)</f>
        <v>0.89520095700000002</v>
      </c>
      <c r="E22">
        <f>VLOOKUP(ScFilter5[[#This Row],[StateAbbv]],Raw[],81,FALSE)</f>
        <v>0.40637264899999997</v>
      </c>
      <c r="F22">
        <f>VLOOKUP(ScFilter5[[#This Row],[StateAbbv]],Raw[],79,FALSE)</f>
        <v>0</v>
      </c>
      <c r="G22">
        <f>VLOOKUP(ScFilter5[[#This Row],[StateAbbv]],Raw[],77,FALSE)</f>
        <v>1.0445634829999999</v>
      </c>
      <c r="H22">
        <f>VLOOKUP(ScFilter5[[#This Row],[StateAbbv]],Raw[],6,FALSE)</f>
        <v>5.8416633000000003E-2</v>
      </c>
      <c r="I22">
        <f>VLOOKUP(ScFilter5[[#This Row],[StateAbbv]],Raw[],9,FALSE)</f>
        <v>6.5255329000000001E-2</v>
      </c>
      <c r="J22">
        <f>VLOOKUP(ScFilter5[[#This Row],[StateAbbv]],Raw[],7,FALSE)</f>
        <v>1.6632491999999999E-2</v>
      </c>
      <c r="K22">
        <f>VLOOKUP(ScFilter5[[#This Row],[StateAbbv]],Raw[],10,FALSE)</f>
        <v>0.28472185900000002</v>
      </c>
      <c r="L22">
        <f>VLOOKUP(ScFilter5[[#This Row],[StateAbbv]],Raw[],11,FALSE)</f>
        <v>1.8579618999999999E-2</v>
      </c>
      <c r="M22">
        <f>VLOOKUP(ScFilter5[[#This Row],[StateAbbv]],Raw[],135,FALSE)</f>
        <v>0.54438738099999995</v>
      </c>
      <c r="N22">
        <f>VLOOKUP(ScFilter5[[#This Row],[StateAbbv]],Raw[],153,FALSE)</f>
        <v>0.68672047000000003</v>
      </c>
      <c r="O22">
        <f>VLOOKUP(ScFilter[[#This Row],[StateAbbv]],Raw[],147,FALSE)</f>
        <v>0.69070080899999997</v>
      </c>
      <c r="P22">
        <f>VLOOKUP(ScFilter5[[#This Row],[StateAbbv]],Raw[],141,FALSE)</f>
        <v>0.68196457300000002</v>
      </c>
    </row>
    <row r="23" spans="1:16" x14ac:dyDescent="0.2">
      <c r="A23" t="s">
        <v>258</v>
      </c>
      <c r="B23" t="s">
        <v>259</v>
      </c>
      <c r="C23">
        <f>VLOOKUP(ScFilter5[[#This Row],[StateAbbv]],Raw[],4,FALSE)</f>
        <v>0.97787610599999997</v>
      </c>
      <c r="D23">
        <f>VLOOKUP(ScFilter5[[#This Row],[StateAbbv]],Raw[],5,FALSE)</f>
        <v>0.94264308399999996</v>
      </c>
      <c r="E23">
        <f>VLOOKUP(ScFilter5[[#This Row],[StateAbbv]],Raw[],81,FALSE)</f>
        <v>2.6894332689999998</v>
      </c>
      <c r="F23">
        <f>VLOOKUP(ScFilter5[[#This Row],[StateAbbv]],Raw[],79,FALSE)</f>
        <v>0.94869280199999995</v>
      </c>
      <c r="G23">
        <f>VLOOKUP(ScFilter5[[#This Row],[StateAbbv]],Raw[],77,FALSE)</f>
        <v>0.97126436800000004</v>
      </c>
      <c r="H23">
        <f>VLOOKUP(ScFilter5[[#This Row],[StateAbbv]],Raw[],6,FALSE)</f>
        <v>0.142450349</v>
      </c>
      <c r="I23">
        <f>VLOOKUP(ScFilter5[[#This Row],[StateAbbv]],Raw[],9,FALSE)</f>
        <v>0.151118012</v>
      </c>
      <c r="J23">
        <f>VLOOKUP(ScFilter5[[#This Row],[StateAbbv]],Raw[],7,FALSE)</f>
        <v>2.7758254999999999E-2</v>
      </c>
      <c r="K23">
        <f>VLOOKUP(ScFilter5[[#This Row],[StateAbbv]],Raw[],10,FALSE)</f>
        <v>0.19486266499999999</v>
      </c>
      <c r="L23">
        <f>VLOOKUP(ScFilter5[[#This Row],[StateAbbv]],Raw[],11,FALSE)</f>
        <v>2.9447259E-2</v>
      </c>
      <c r="M23">
        <f>VLOOKUP(ScFilter5[[#This Row],[StateAbbv]],Raw[],135,FALSE)</f>
        <v>0.71253423800000004</v>
      </c>
      <c r="N23">
        <f>VLOOKUP(ScFilter5[[#This Row],[StateAbbv]],Raw[],153,FALSE)</f>
        <v>0.69936089700000004</v>
      </c>
      <c r="O23">
        <f>VLOOKUP(ScFilter[[#This Row],[StateAbbv]],Raw[],147,FALSE)</f>
        <v>0.72780523500000005</v>
      </c>
      <c r="P23">
        <f>VLOOKUP(ScFilter5[[#This Row],[StateAbbv]],Raw[],141,FALSE)</f>
        <v>0.62885662399999998</v>
      </c>
    </row>
    <row r="24" spans="1:16" x14ac:dyDescent="0.2">
      <c r="A24" t="s">
        <v>260</v>
      </c>
      <c r="B24" t="s">
        <v>261</v>
      </c>
      <c r="C24">
        <f>VLOOKUP(ScFilter5[[#This Row],[StateAbbv]],Raw[],4,FALSE)</f>
        <v>0.60317460300000003</v>
      </c>
      <c r="D24">
        <f>VLOOKUP(ScFilter5[[#This Row],[StateAbbv]],Raw[],5,FALSE)</f>
        <v>0.72181354399999997</v>
      </c>
      <c r="E24">
        <f>VLOOKUP(ScFilter5[[#This Row],[StateAbbv]],Raw[],81,FALSE)</f>
        <v>0.58580697999999998</v>
      </c>
      <c r="F24">
        <f>VLOOKUP(ScFilter5[[#This Row],[StateAbbv]],Raw[],79,FALSE)</f>
        <v>0.84350132600000005</v>
      </c>
      <c r="G24">
        <f>VLOOKUP(ScFilter5[[#This Row],[StateAbbv]],Raw[],77,FALSE)</f>
        <v>1.405753968</v>
      </c>
      <c r="H24">
        <f>VLOOKUP(ScFilter5[[#This Row],[StateAbbv]],Raw[],6,FALSE)</f>
        <v>0</v>
      </c>
      <c r="I24">
        <f>VLOOKUP(ScFilter5[[#This Row],[StateAbbv]],Raw[],9,FALSE)</f>
        <v>0</v>
      </c>
      <c r="J24">
        <f>VLOOKUP(ScFilter5[[#This Row],[StateAbbv]],Raw[],7,FALSE)</f>
        <v>4.4728670000000002E-3</v>
      </c>
      <c r="K24">
        <f>VLOOKUP(ScFilter5[[#This Row],[StateAbbv]],Raw[],10,FALSE)</f>
        <v>0</v>
      </c>
      <c r="L24">
        <f>VLOOKUP(ScFilter5[[#This Row],[StateAbbv]],Raw[],11,FALSE)</f>
        <v>6.1967070000000001E-3</v>
      </c>
      <c r="M24">
        <f>VLOOKUP(ScFilter5[[#This Row],[StateAbbv]],Raw[],135,FALSE)</f>
        <v>0.61157024800000004</v>
      </c>
      <c r="N24">
        <f>VLOOKUP(ScFilter5[[#This Row],[StateAbbv]],Raw[],153,FALSE)</f>
        <v>0.70247933900000004</v>
      </c>
      <c r="O24">
        <f>VLOOKUP(ScFilter[[#This Row],[StateAbbv]],Raw[],147,FALSE)</f>
        <v>0.763513514</v>
      </c>
      <c r="P24">
        <f>VLOOKUP(ScFilter5[[#This Row],[StateAbbv]],Raw[],141,FALSE)</f>
        <v>0.60638297900000004</v>
      </c>
    </row>
    <row r="25" spans="1:16" x14ac:dyDescent="0.2">
      <c r="A25" t="s">
        <v>262</v>
      </c>
      <c r="B25" t="s">
        <v>263</v>
      </c>
      <c r="C25">
        <f>VLOOKUP(ScFilter5[[#This Row],[StateAbbv]],Raw[],4,FALSE)</f>
        <v>0.46042618000000002</v>
      </c>
      <c r="D25">
        <f>VLOOKUP(ScFilter5[[#This Row],[StateAbbv]],Raw[],5,FALSE)</f>
        <v>0.71535565499999998</v>
      </c>
      <c r="E25">
        <f>VLOOKUP(ScFilter5[[#This Row],[StateAbbv]],Raw[],81,FALSE)</f>
        <v>0.339539015</v>
      </c>
      <c r="F25">
        <f>VLOOKUP(ScFilter5[[#This Row],[StateAbbv]],Raw[],79,FALSE)</f>
        <v>0.54432285199999997</v>
      </c>
      <c r="G25">
        <f>VLOOKUP(ScFilter5[[#This Row],[StateAbbv]],Raw[],77,FALSE)</f>
        <v>0.99967350200000005</v>
      </c>
      <c r="H25">
        <f>VLOOKUP(ScFilter5[[#This Row],[StateAbbv]],Raw[],6,FALSE)</f>
        <v>0</v>
      </c>
      <c r="I25">
        <f>VLOOKUP(ScFilter5[[#This Row],[StateAbbv]],Raw[],9,FALSE)</f>
        <v>0</v>
      </c>
      <c r="J25">
        <f>VLOOKUP(ScFilter5[[#This Row],[StateAbbv]],Raw[],7,FALSE)</f>
        <v>8.1956029999999992E-3</v>
      </c>
      <c r="K25">
        <f>VLOOKUP(ScFilter5[[#This Row],[StateAbbv]],Raw[],10,FALSE)</f>
        <v>0</v>
      </c>
      <c r="L25">
        <f>VLOOKUP(ScFilter5[[#This Row],[StateAbbv]],Raw[],11,FALSE)</f>
        <v>1.1456683E-2</v>
      </c>
      <c r="M25">
        <f>VLOOKUP(ScFilter5[[#This Row],[StateAbbv]],Raw[],135,FALSE)</f>
        <v>0.67984014199999998</v>
      </c>
      <c r="N25">
        <f>VLOOKUP(ScFilter5[[#This Row],[StateAbbv]],Raw[],153,FALSE)</f>
        <v>0.72224689200000003</v>
      </c>
      <c r="O25">
        <f>VLOOKUP(ScFilter[[#This Row],[StateAbbv]],Raw[],147,FALSE)</f>
        <v>0.73938602200000003</v>
      </c>
      <c r="P25">
        <f>VLOOKUP(ScFilter5[[#This Row],[StateAbbv]],Raw[],141,FALSE)</f>
        <v>0.685852982</v>
      </c>
    </row>
    <row r="26" spans="1:16" x14ac:dyDescent="0.2">
      <c r="A26" t="s">
        <v>264</v>
      </c>
      <c r="B26" t="s">
        <v>265</v>
      </c>
      <c r="C26">
        <f>VLOOKUP(ScFilter5[[#This Row],[StateAbbv]],Raw[],4,FALSE)</f>
        <v>0.20727272699999999</v>
      </c>
      <c r="D26">
        <f>VLOOKUP(ScFilter5[[#This Row],[StateAbbv]],Raw[],5,FALSE)</f>
        <v>0.68084011300000002</v>
      </c>
      <c r="E26">
        <f>VLOOKUP(ScFilter5[[#This Row],[StateAbbv]],Raw[],81,FALSE)</f>
        <v>0.12256925</v>
      </c>
      <c r="F26">
        <f>VLOOKUP(ScFilter5[[#This Row],[StateAbbv]],Raw[],79,FALSE)</f>
        <v>0.53604876599999995</v>
      </c>
      <c r="G26">
        <f>VLOOKUP(ScFilter5[[#This Row],[StateAbbv]],Raw[],77,FALSE)</f>
        <v>0.816399667</v>
      </c>
      <c r="H26">
        <f>VLOOKUP(ScFilter5[[#This Row],[StateAbbv]],Raw[],6,FALSE)</f>
        <v>0</v>
      </c>
      <c r="I26">
        <f>VLOOKUP(ScFilter5[[#This Row],[StateAbbv]],Raw[],9,FALSE)</f>
        <v>0</v>
      </c>
      <c r="J26">
        <f>VLOOKUP(ScFilter5[[#This Row],[StateAbbv]],Raw[],7,FALSE)</f>
        <v>4.5493970000000002E-3</v>
      </c>
      <c r="K26">
        <f>VLOOKUP(ScFilter5[[#This Row],[StateAbbv]],Raw[],10,FALSE)</f>
        <v>0</v>
      </c>
      <c r="L26">
        <f>VLOOKUP(ScFilter5[[#This Row],[StateAbbv]],Raw[],11,FALSE)</f>
        <v>6.6820339999999999E-3</v>
      </c>
      <c r="M26">
        <f>VLOOKUP(ScFilter5[[#This Row],[StateAbbv]],Raw[],135,FALSE)</f>
        <v>0.45460893899999999</v>
      </c>
      <c r="N26">
        <f>VLOOKUP(ScFilter5[[#This Row],[StateAbbv]],Raw[],153,FALSE)</f>
        <v>0.72905027899999997</v>
      </c>
      <c r="O26">
        <f>VLOOKUP(ScFilter[[#This Row],[StateAbbv]],Raw[],147,FALSE)</f>
        <v>0.81566820299999998</v>
      </c>
      <c r="P26">
        <f>VLOOKUP(ScFilter5[[#This Row],[StateAbbv]],Raw[],141,FALSE)</f>
        <v>0.65685019200000005</v>
      </c>
    </row>
    <row r="27" spans="1:16" x14ac:dyDescent="0.2">
      <c r="A27" t="s">
        <v>266</v>
      </c>
      <c r="B27" t="s">
        <v>267</v>
      </c>
      <c r="C27">
        <f>VLOOKUP(ScFilter5[[#This Row],[StateAbbv]],Raw[],4,FALSE)</f>
        <v>0.48895899100000001</v>
      </c>
      <c r="D27">
        <f>VLOOKUP(ScFilter5[[#This Row],[StateAbbv]],Raw[],5,FALSE)</f>
        <v>0.72801903000000001</v>
      </c>
      <c r="E27">
        <f>VLOOKUP(ScFilter5[[#This Row],[StateAbbv]],Raw[],81,FALSE)</f>
        <v>0.35744767100000002</v>
      </c>
      <c r="F27">
        <f>VLOOKUP(ScFilter5[[#This Row],[StateAbbv]],Raw[],79,FALSE)</f>
        <v>0.77960898199999995</v>
      </c>
      <c r="G27">
        <f>VLOOKUP(ScFilter5[[#This Row],[StateAbbv]],Raw[],77,FALSE)</f>
        <v>1.5042517010000001</v>
      </c>
      <c r="H27">
        <f>VLOOKUP(ScFilter5[[#This Row],[StateAbbv]],Raw[],6,FALSE)</f>
        <v>3.2495980000000001E-2</v>
      </c>
      <c r="I27">
        <f>VLOOKUP(ScFilter5[[#This Row],[StateAbbv]],Raw[],9,FALSE)</f>
        <v>4.4636167999999997E-2</v>
      </c>
      <c r="J27">
        <f>VLOOKUP(ScFilter5[[#This Row],[StateAbbv]],Raw[],7,FALSE)</f>
        <v>4.2190229999999997E-3</v>
      </c>
      <c r="K27">
        <f>VLOOKUP(ScFilter5[[#This Row],[StateAbbv]],Raw[],10,FALSE)</f>
        <v>0.12983216</v>
      </c>
      <c r="L27">
        <f>VLOOKUP(ScFilter5[[#This Row],[StateAbbv]],Raw[],11,FALSE)</f>
        <v>5.7952100000000003E-3</v>
      </c>
      <c r="M27">
        <f>VLOOKUP(ScFilter5[[#This Row],[StateAbbv]],Raw[],135,FALSE)</f>
        <v>0.47372810700000001</v>
      </c>
      <c r="N27">
        <f>VLOOKUP(ScFilter5[[#This Row],[StateAbbv]],Raw[],153,FALSE)</f>
        <v>0.676396997</v>
      </c>
      <c r="O27">
        <f>VLOOKUP(ScFilter[[#This Row],[StateAbbv]],Raw[],147,FALSE)</f>
        <v>0.68661971799999999</v>
      </c>
      <c r="P27">
        <f>VLOOKUP(ScFilter5[[#This Row],[StateAbbv]],Raw[],141,FALSE)</f>
        <v>0.66719492899999999</v>
      </c>
    </row>
    <row r="28" spans="1:16" x14ac:dyDescent="0.2">
      <c r="A28" t="s">
        <v>268</v>
      </c>
      <c r="B28" t="s">
        <v>269</v>
      </c>
      <c r="C28">
        <f>VLOOKUP(ScFilter5[[#This Row],[StateAbbv]],Raw[],4,FALSE)</f>
        <v>0.60483871</v>
      </c>
      <c r="D28">
        <f>VLOOKUP(ScFilter5[[#This Row],[StateAbbv]],Raw[],5,FALSE)</f>
        <v>0.76550224</v>
      </c>
      <c r="E28">
        <f>VLOOKUP(ScFilter5[[#This Row],[StateAbbv]],Raw[],81,FALSE)</f>
        <v>0.46887536600000002</v>
      </c>
      <c r="F28">
        <f>VLOOKUP(ScFilter5[[#This Row],[StateAbbv]],Raw[],79,FALSE)</f>
        <v>0.802798962</v>
      </c>
      <c r="G28">
        <f>VLOOKUP(ScFilter5[[#This Row],[StateAbbv]],Raw[],77,FALSE)</f>
        <v>1.164448261</v>
      </c>
      <c r="H28">
        <f>VLOOKUP(ScFilter5[[#This Row],[StateAbbv]],Raw[],6,FALSE)</f>
        <v>6.4476332999999997E-2</v>
      </c>
      <c r="I28">
        <f>VLOOKUP(ScFilter5[[#This Row],[StateAbbv]],Raw[],9,FALSE)</f>
        <v>8.4227491000000002E-2</v>
      </c>
      <c r="J28">
        <f>VLOOKUP(ScFilter5[[#This Row],[StateAbbv]],Raw[],7,FALSE)</f>
        <v>2.5972339999999999E-3</v>
      </c>
      <c r="K28">
        <f>VLOOKUP(ScFilter5[[#This Row],[StateAbbv]],Raw[],10,FALSE)</f>
        <v>4.0281973999999998E-2</v>
      </c>
      <c r="L28">
        <f>VLOOKUP(ScFilter5[[#This Row],[StateAbbv]],Raw[],11,FALSE)</f>
        <v>3.3928500000000002E-3</v>
      </c>
      <c r="M28">
        <f>VLOOKUP(ScFilter5[[#This Row],[StateAbbv]],Raw[],135,FALSE)</f>
        <v>0.92749999999999999</v>
      </c>
      <c r="N28">
        <f>VLOOKUP(ScFilter5[[#This Row],[StateAbbv]],Raw[],153,FALSE)</f>
        <v>0.51500000000000001</v>
      </c>
      <c r="O28">
        <f>VLOOKUP(ScFilter[[#This Row],[StateAbbv]],Raw[],147,FALSE)</f>
        <v>0.50943396200000002</v>
      </c>
      <c r="P28">
        <f>VLOOKUP(ScFilter5[[#This Row],[StateAbbv]],Raw[],141,FALSE)</f>
        <v>0.58620689699999995</v>
      </c>
    </row>
    <row r="29" spans="1:16" x14ac:dyDescent="0.2">
      <c r="A29" t="s">
        <v>270</v>
      </c>
      <c r="B29" t="s">
        <v>271</v>
      </c>
      <c r="C29">
        <f>VLOOKUP(ScFilter5[[#This Row],[StateAbbv]],Raw[],4,FALSE)</f>
        <v>0.36</v>
      </c>
      <c r="D29">
        <f>VLOOKUP(ScFilter5[[#This Row],[StateAbbv]],Raw[],5,FALSE)</f>
        <v>0.63486263700000001</v>
      </c>
      <c r="E29">
        <f>VLOOKUP(ScFilter5[[#This Row],[StateAbbv]],Raw[],81,FALSE)</f>
        <v>0.32351843499999999</v>
      </c>
      <c r="F29">
        <f>VLOOKUP(ScFilter5[[#This Row],[StateAbbv]],Raw[],79,FALSE)</f>
        <v>0.92011965799999995</v>
      </c>
      <c r="G29">
        <f>VLOOKUP(ScFilter5[[#This Row],[StateAbbv]],Raw[],77,FALSE)</f>
        <v>2.836065574</v>
      </c>
      <c r="H29">
        <f>VLOOKUP(ScFilter5[[#This Row],[StateAbbv]],Raw[],6,FALSE)</f>
        <v>0</v>
      </c>
      <c r="I29">
        <f>VLOOKUP(ScFilter5[[#This Row],[StateAbbv]],Raw[],9,FALSE)</f>
        <v>0</v>
      </c>
      <c r="J29">
        <f>VLOOKUP(ScFilter5[[#This Row],[StateAbbv]],Raw[],7,FALSE)</f>
        <v>9.5914500000000001E-4</v>
      </c>
      <c r="K29">
        <f>VLOOKUP(ScFilter5[[#This Row],[StateAbbv]],Raw[],10,FALSE)</f>
        <v>0</v>
      </c>
      <c r="L29">
        <f>VLOOKUP(ScFilter5[[#This Row],[StateAbbv]],Raw[],11,FALSE)</f>
        <v>1.510791E-3</v>
      </c>
      <c r="M29">
        <f>VLOOKUP(ScFilter5[[#This Row],[StateAbbv]],Raw[],135,FALSE)</f>
        <v>0.59523809500000002</v>
      </c>
      <c r="N29">
        <f>VLOOKUP(ScFilter5[[#This Row],[StateAbbv]],Raw[],153,FALSE)</f>
        <v>0.76190476200000001</v>
      </c>
      <c r="O29">
        <f>VLOOKUP(ScFilter[[#This Row],[StateAbbv]],Raw[],147,FALSE)</f>
        <v>0.72</v>
      </c>
      <c r="P29">
        <f>VLOOKUP(ScFilter5[[#This Row],[StateAbbv]],Raw[],141,FALSE)</f>
        <v>0.82352941199999996</v>
      </c>
    </row>
    <row r="30" spans="1:16" x14ac:dyDescent="0.2">
      <c r="A30" t="s">
        <v>272</v>
      </c>
      <c r="B30" t="s">
        <v>273</v>
      </c>
      <c r="C30">
        <f>VLOOKUP(ScFilter5[[#This Row],[StateAbbv]],Raw[],4,FALSE)</f>
        <v>0.61267605599999997</v>
      </c>
      <c r="D30">
        <f>VLOOKUP(ScFilter5[[#This Row],[StateAbbv]],Raw[],5,FALSE)</f>
        <v>0.76151793000000001</v>
      </c>
      <c r="E30">
        <f>VLOOKUP(ScFilter5[[#This Row],[StateAbbv]],Raw[],81,FALSE)</f>
        <v>0.495372808</v>
      </c>
      <c r="F30">
        <f>VLOOKUP(ScFilter5[[#This Row],[StateAbbv]],Raw[],79,FALSE)</f>
        <v>0.65355529499999998</v>
      </c>
      <c r="G30">
        <f>VLOOKUP(ScFilter5[[#This Row],[StateAbbv]],Raw[],77,FALSE)</f>
        <v>1.203219316</v>
      </c>
      <c r="H30">
        <f>VLOOKUP(ScFilter5[[#This Row],[StateAbbv]],Raw[],6,FALSE)</f>
        <v>0</v>
      </c>
      <c r="I30">
        <f>VLOOKUP(ScFilter5[[#This Row],[StateAbbv]],Raw[],9,FALSE)</f>
        <v>0</v>
      </c>
      <c r="J30">
        <f>VLOOKUP(ScFilter5[[#This Row],[StateAbbv]],Raw[],7,FALSE)</f>
        <v>1.1741606E-2</v>
      </c>
      <c r="K30">
        <f>VLOOKUP(ScFilter5[[#This Row],[StateAbbv]],Raw[],10,FALSE)</f>
        <v>0</v>
      </c>
      <c r="L30">
        <f>VLOOKUP(ScFilter5[[#This Row],[StateAbbv]],Raw[],11,FALSE)</f>
        <v>1.5418685999999999E-2</v>
      </c>
      <c r="M30">
        <f>VLOOKUP(ScFilter5[[#This Row],[StateAbbv]],Raw[],135,FALSE)</f>
        <v>0.74007968099999999</v>
      </c>
      <c r="N30">
        <f>VLOOKUP(ScFilter5[[#This Row],[StateAbbv]],Raw[],153,FALSE)</f>
        <v>0.57338645399999999</v>
      </c>
      <c r="O30">
        <f>VLOOKUP(ScFilter[[#This Row],[StateAbbv]],Raw[],147,FALSE)</f>
        <v>0.59194659800000005</v>
      </c>
      <c r="P30">
        <f>VLOOKUP(ScFilter5[[#This Row],[StateAbbv]],Raw[],141,FALSE)</f>
        <v>0.52053954599999996</v>
      </c>
    </row>
    <row r="31" spans="1:16" x14ac:dyDescent="0.2">
      <c r="A31" t="s">
        <v>274</v>
      </c>
      <c r="B31" t="s">
        <v>275</v>
      </c>
      <c r="C31">
        <f>VLOOKUP(ScFilter5[[#This Row],[StateAbbv]],Raw[],4,FALSE)</f>
        <v>0.44444444399999999</v>
      </c>
      <c r="D31">
        <f>VLOOKUP(ScFilter5[[#This Row],[StateAbbv]],Raw[],5,FALSE)</f>
        <v>0.69716205099999995</v>
      </c>
      <c r="E31">
        <f>VLOOKUP(ScFilter5[[#This Row],[StateAbbv]],Raw[],81,FALSE)</f>
        <v>0.34750938999999997</v>
      </c>
      <c r="F31">
        <f>VLOOKUP(ScFilter5[[#This Row],[StateAbbv]],Raw[],79,FALSE)</f>
        <v>0.49683163699999999</v>
      </c>
      <c r="G31">
        <f>VLOOKUP(ScFilter5[[#This Row],[StateAbbv]],Raw[],77,FALSE)</f>
        <v>1.7054794520000001</v>
      </c>
      <c r="H31">
        <f>VLOOKUP(ScFilter5[[#This Row],[StateAbbv]],Raw[],6,FALSE)</f>
        <v>4.3851992999999999E-2</v>
      </c>
      <c r="I31">
        <f>VLOOKUP(ScFilter5[[#This Row],[StateAbbv]],Raw[],9,FALSE)</f>
        <v>6.2900716999999995E-2</v>
      </c>
      <c r="J31">
        <f>VLOOKUP(ScFilter5[[#This Row],[StateAbbv]],Raw[],7,FALSE)</f>
        <v>2.8829110000000002E-3</v>
      </c>
      <c r="K31">
        <f>VLOOKUP(ScFilter5[[#This Row],[StateAbbv]],Raw[],10,FALSE)</f>
        <v>6.5741858E-2</v>
      </c>
      <c r="L31">
        <f>VLOOKUP(ScFilter5[[#This Row],[StateAbbv]],Raw[],11,FALSE)</f>
        <v>4.1352100000000003E-3</v>
      </c>
      <c r="M31">
        <f>VLOOKUP(ScFilter5[[#This Row],[StateAbbv]],Raw[],135,FALSE)</f>
        <v>0.52293577999999996</v>
      </c>
      <c r="N31">
        <f>VLOOKUP(ScFilter5[[#This Row],[StateAbbv]],Raw[],153,FALSE)</f>
        <v>0.73394495400000004</v>
      </c>
      <c r="O31">
        <f>VLOOKUP(ScFilter[[#This Row],[StateAbbv]],Raw[],147,FALSE)</f>
        <v>0.71929824600000003</v>
      </c>
      <c r="P31">
        <f>VLOOKUP(ScFilter5[[#This Row],[StateAbbv]],Raw[],141,FALSE)</f>
        <v>0.75</v>
      </c>
    </row>
    <row r="32" spans="1:16" x14ac:dyDescent="0.2">
      <c r="A32" t="s">
        <v>276</v>
      </c>
      <c r="B32" t="s">
        <v>277</v>
      </c>
      <c r="C32">
        <f>VLOOKUP(ScFilter5[[#This Row],[StateAbbv]],Raw[],4,FALSE)</f>
        <v>0.520446097</v>
      </c>
      <c r="D32">
        <f>VLOOKUP(ScFilter5[[#This Row],[StateAbbv]],Raw[],5,FALSE)</f>
        <v>0.77256687499999999</v>
      </c>
      <c r="E32">
        <f>VLOOKUP(ScFilter5[[#This Row],[StateAbbv]],Raw[],81,FALSE)</f>
        <v>0.31948903699999998</v>
      </c>
      <c r="F32">
        <f>VLOOKUP(ScFilter5[[#This Row],[StateAbbv]],Raw[],79,FALSE)</f>
        <v>0.93819746999999998</v>
      </c>
      <c r="G32">
        <f>VLOOKUP(ScFilter5[[#This Row],[StateAbbv]],Raw[],77,FALSE)</f>
        <v>1.9541984729999999</v>
      </c>
      <c r="H32">
        <f>VLOOKUP(ScFilter5[[#This Row],[StateAbbv]],Raw[],6,FALSE)</f>
        <v>3.5571998000000001E-2</v>
      </c>
      <c r="I32">
        <f>VLOOKUP(ScFilter5[[#This Row],[StateAbbv]],Raw[],9,FALSE)</f>
        <v>4.6043907000000002E-2</v>
      </c>
      <c r="J32">
        <f>VLOOKUP(ScFilter5[[#This Row],[StateAbbv]],Raw[],7,FALSE)</f>
        <v>4.875735E-3</v>
      </c>
      <c r="K32">
        <f>VLOOKUP(ScFilter5[[#This Row],[StateAbbv]],Raw[],10,FALSE)</f>
        <v>0.137066667</v>
      </c>
      <c r="L32">
        <f>VLOOKUP(ScFilter5[[#This Row],[StateAbbv]],Raw[],11,FALSE)</f>
        <v>6.3110850000000001E-3</v>
      </c>
      <c r="M32">
        <f>VLOOKUP(ScFilter5[[#This Row],[StateAbbv]],Raw[],135,FALSE)</f>
        <v>0.64466019399999996</v>
      </c>
      <c r="N32">
        <f>VLOOKUP(ScFilter5[[#This Row],[StateAbbv]],Raw[],153,FALSE)</f>
        <v>0.73592232999999996</v>
      </c>
      <c r="O32">
        <f>VLOOKUP(ScFilter[[#This Row],[StateAbbv]],Raw[],147,FALSE)</f>
        <v>0.77409638599999997</v>
      </c>
      <c r="P32">
        <f>VLOOKUP(ScFilter5[[#This Row],[StateAbbv]],Raw[],141,FALSE)</f>
        <v>0.66666666699999999</v>
      </c>
    </row>
    <row r="33" spans="1:16" x14ac:dyDescent="0.2">
      <c r="A33" t="s">
        <v>278</v>
      </c>
      <c r="B33" t="s">
        <v>279</v>
      </c>
      <c r="C33">
        <f>VLOOKUP(ScFilter5[[#This Row],[StateAbbv]],Raw[],4,FALSE)</f>
        <v>0.821052632</v>
      </c>
      <c r="D33">
        <f>VLOOKUP(ScFilter5[[#This Row],[StateAbbv]],Raw[],5,FALSE)</f>
        <v>0.94832422599999999</v>
      </c>
      <c r="E33">
        <f>VLOOKUP(ScFilter5[[#This Row],[StateAbbv]],Raw[],81,FALSE)</f>
        <v>0.25002062000000003</v>
      </c>
      <c r="F33">
        <f>VLOOKUP(ScFilter5[[#This Row],[StateAbbv]],Raw[],79,FALSE)</f>
        <v>0.387831437</v>
      </c>
      <c r="G33">
        <f>VLOOKUP(ScFilter5[[#This Row],[StateAbbv]],Raw[],77,FALSE)</f>
        <v>1.011494253</v>
      </c>
      <c r="H33">
        <f>VLOOKUP(ScFilter5[[#This Row],[StateAbbv]],Raw[],6,FALSE)</f>
        <v>0</v>
      </c>
      <c r="I33">
        <f>VLOOKUP(ScFilter5[[#This Row],[StateAbbv]],Raw[],9,FALSE)</f>
        <v>0</v>
      </c>
      <c r="J33">
        <f>VLOOKUP(ScFilter5[[#This Row],[StateAbbv]],Raw[],7,FALSE)</f>
        <v>7.3406189999999996E-3</v>
      </c>
      <c r="K33">
        <f>VLOOKUP(ScFilter5[[#This Row],[StateAbbv]],Raw[],10,FALSE)</f>
        <v>0</v>
      </c>
      <c r="L33">
        <f>VLOOKUP(ScFilter5[[#This Row],[StateAbbv]],Raw[],11,FALSE)</f>
        <v>7.740622E-3</v>
      </c>
      <c r="M33">
        <f>VLOOKUP(ScFilter5[[#This Row],[StateAbbv]],Raw[],135,FALSE)</f>
        <v>0.43424317600000001</v>
      </c>
      <c r="N33">
        <f>VLOOKUP(ScFilter5[[#This Row],[StateAbbv]],Raw[],153,FALSE)</f>
        <v>0.72456575700000003</v>
      </c>
      <c r="O33">
        <f>VLOOKUP(ScFilter[[#This Row],[StateAbbv]],Raw[],147,FALSE)</f>
        <v>0.73714285700000004</v>
      </c>
      <c r="P33">
        <f>VLOOKUP(ScFilter5[[#This Row],[StateAbbv]],Raw[],141,FALSE)</f>
        <v>0.71491228100000004</v>
      </c>
    </row>
    <row r="34" spans="1:16" x14ac:dyDescent="0.2">
      <c r="A34" t="s">
        <v>280</v>
      </c>
      <c r="B34" t="s">
        <v>281</v>
      </c>
      <c r="C34">
        <f>VLOOKUP(ScFilter5[[#This Row],[StateAbbv]],Raw[],4,FALSE)</f>
        <v>0.67049808399999999</v>
      </c>
      <c r="D34">
        <f>VLOOKUP(ScFilter5[[#This Row],[StateAbbv]],Raw[],5,FALSE)</f>
        <v>0.86293319499999999</v>
      </c>
      <c r="E34">
        <f>VLOOKUP(ScFilter5[[#This Row],[StateAbbv]],Raw[],81,FALSE)</f>
        <v>0.32321738300000002</v>
      </c>
      <c r="F34">
        <f>VLOOKUP(ScFilter5[[#This Row],[StateAbbv]],Raw[],79,FALSE)</f>
        <v>0.716444529</v>
      </c>
      <c r="G34">
        <f>VLOOKUP(ScFilter5[[#This Row],[StateAbbv]],Raw[],77,FALSE)</f>
        <v>1.257579062</v>
      </c>
      <c r="H34">
        <f>VLOOKUP(ScFilter5[[#This Row],[StateAbbv]],Raw[],6,FALSE)</f>
        <v>9.0467070999999996E-2</v>
      </c>
      <c r="I34">
        <f>VLOOKUP(ScFilter5[[#This Row],[StateAbbv]],Raw[],9,FALSE)</f>
        <v>0.104836703</v>
      </c>
      <c r="J34">
        <f>VLOOKUP(ScFilter5[[#This Row],[StateAbbv]],Raw[],7,FALSE)</f>
        <v>2.0577331000000001E-2</v>
      </c>
      <c r="K34">
        <f>VLOOKUP(ScFilter5[[#This Row],[StateAbbv]],Raw[],10,FALSE)</f>
        <v>0.22745658399999999</v>
      </c>
      <c r="L34">
        <f>VLOOKUP(ScFilter5[[#This Row],[StateAbbv]],Raw[],11,FALSE)</f>
        <v>2.3845798000000001E-2</v>
      </c>
      <c r="M34">
        <f>VLOOKUP(ScFilter5[[#This Row],[StateAbbv]],Raw[],135,FALSE)</f>
        <v>0.52166968400000002</v>
      </c>
      <c r="N34">
        <f>VLOOKUP(ScFilter5[[#This Row],[StateAbbv]],Raw[],153,FALSE)</f>
        <v>0.69470769899999996</v>
      </c>
      <c r="O34">
        <f>VLOOKUP(ScFilter[[#This Row],[StateAbbv]],Raw[],147,FALSE)</f>
        <v>0.704633599</v>
      </c>
      <c r="P34">
        <f>VLOOKUP(ScFilter5[[#This Row],[StateAbbv]],Raw[],141,FALSE)</f>
        <v>0.68388245800000003</v>
      </c>
    </row>
    <row r="35" spans="1:16" x14ac:dyDescent="0.2">
      <c r="A35" t="s">
        <v>282</v>
      </c>
      <c r="B35" t="s">
        <v>283</v>
      </c>
      <c r="C35">
        <f>VLOOKUP(ScFilter5[[#This Row],[StateAbbv]],Raw[],4,FALSE)</f>
        <v>0.41224489800000003</v>
      </c>
      <c r="D35">
        <f>VLOOKUP(ScFilter5[[#This Row],[StateAbbv]],Raw[],5,FALSE)</f>
        <v>0.60079489100000005</v>
      </c>
      <c r="E35">
        <f>VLOOKUP(ScFilter5[[#This Row],[StateAbbv]],Raw[],81,FALSE)</f>
        <v>0.46604595399999998</v>
      </c>
      <c r="F35">
        <f>VLOOKUP(ScFilter5[[#This Row],[StateAbbv]],Raw[],79,FALSE)</f>
        <v>0.73549984499999999</v>
      </c>
      <c r="G35">
        <f>VLOOKUP(ScFilter5[[#This Row],[StateAbbv]],Raw[],77,FALSE)</f>
        <v>0.71230342300000005</v>
      </c>
      <c r="H35">
        <f>VLOOKUP(ScFilter5[[#This Row],[StateAbbv]],Raw[],6,FALSE)</f>
        <v>2.5391865999999999E-2</v>
      </c>
      <c r="I35">
        <f>VLOOKUP(ScFilter5[[#This Row],[StateAbbv]],Raw[],9,FALSE)</f>
        <v>4.2263783999999999E-2</v>
      </c>
      <c r="J35">
        <f>VLOOKUP(ScFilter5[[#This Row],[StateAbbv]],Raw[],7,FALSE)</f>
        <v>2.317716E-3</v>
      </c>
      <c r="K35">
        <f>VLOOKUP(ScFilter5[[#This Row],[StateAbbv]],Raw[],10,FALSE)</f>
        <v>9.127789E-2</v>
      </c>
      <c r="L35">
        <f>VLOOKUP(ScFilter5[[#This Row],[StateAbbv]],Raw[],11,FALSE)</f>
        <v>3.8577490000000002E-3</v>
      </c>
      <c r="M35">
        <f>VLOOKUP(ScFilter5[[#This Row],[StateAbbv]],Raw[],135,FALSE)</f>
        <v>0.688888889</v>
      </c>
      <c r="N35">
        <f>VLOOKUP(ScFilter5[[#This Row],[StateAbbv]],Raw[],153,FALSE)</f>
        <v>0.63333333300000005</v>
      </c>
      <c r="O35">
        <f>VLOOKUP(ScFilter[[#This Row],[StateAbbv]],Raw[],147,FALSE)</f>
        <v>0.67204301099999997</v>
      </c>
      <c r="P35">
        <f>VLOOKUP(ScFilter5[[#This Row],[StateAbbv]],Raw[],141,FALSE)</f>
        <v>0.54761904800000005</v>
      </c>
    </row>
    <row r="36" spans="1:16" x14ac:dyDescent="0.2">
      <c r="A36" t="s">
        <v>284</v>
      </c>
      <c r="B36" t="s">
        <v>285</v>
      </c>
      <c r="C36">
        <f>VLOOKUP(ScFilter5[[#This Row],[StateAbbv]],Raw[],4,FALSE)</f>
        <v>0.830065359</v>
      </c>
      <c r="D36">
        <f>VLOOKUP(ScFilter5[[#This Row],[StateAbbv]],Raw[],5,FALSE)</f>
        <v>0.92974138500000003</v>
      </c>
      <c r="E36">
        <f>VLOOKUP(ScFilter5[[#This Row],[StateAbbv]],Raw[],81,FALSE)</f>
        <v>0.36912018699999999</v>
      </c>
      <c r="F36">
        <f>VLOOKUP(ScFilter5[[#This Row],[StateAbbv]],Raw[],79,FALSE)</f>
        <v>1.1268395769999999</v>
      </c>
      <c r="G36">
        <f>VLOOKUP(ScFilter5[[#This Row],[StateAbbv]],Raw[],77,FALSE)</f>
        <v>1.163461538</v>
      </c>
      <c r="H36">
        <f>VLOOKUP(ScFilter5[[#This Row],[StateAbbv]],Raw[],6,FALSE)</f>
        <v>3.5379951E-2</v>
      </c>
      <c r="I36">
        <f>VLOOKUP(ScFilter5[[#This Row],[StateAbbv]],Raw[],9,FALSE)</f>
        <v>3.8053539999999997E-2</v>
      </c>
      <c r="J36">
        <f>VLOOKUP(ScFilter5[[#This Row],[StateAbbv]],Raw[],7,FALSE)</f>
        <v>1.0273351999999999E-2</v>
      </c>
      <c r="K36">
        <f>VLOOKUP(ScFilter5[[#This Row],[StateAbbv]],Raw[],10,FALSE)</f>
        <v>0.29037214099999997</v>
      </c>
      <c r="L36">
        <f>VLOOKUP(ScFilter5[[#This Row],[StateAbbv]],Raw[],11,FALSE)</f>
        <v>1.1049688E-2</v>
      </c>
      <c r="M36">
        <f>VLOOKUP(ScFilter5[[#This Row],[StateAbbv]],Raw[],135,FALSE)</f>
        <v>0.82245737799999996</v>
      </c>
      <c r="N36">
        <f>VLOOKUP(ScFilter5[[#This Row],[StateAbbv]],Raw[],153,FALSE)</f>
        <v>0.53027630800000003</v>
      </c>
      <c r="O36">
        <f>VLOOKUP(ScFilter[[#This Row],[StateAbbv]],Raw[],147,FALSE)</f>
        <v>0.51679771299999999</v>
      </c>
      <c r="P36">
        <f>VLOOKUP(ScFilter5[[#This Row],[StateAbbv]],Raw[],141,FALSE)</f>
        <v>0.59271523199999998</v>
      </c>
    </row>
    <row r="37" spans="1:16" x14ac:dyDescent="0.2">
      <c r="A37" t="s">
        <v>286</v>
      </c>
      <c r="B37" t="s">
        <v>287</v>
      </c>
      <c r="C37">
        <f>VLOOKUP(ScFilter5[[#This Row],[StateAbbv]],Raw[],4,FALSE)</f>
        <v>0.47896213199999998</v>
      </c>
      <c r="D37">
        <f>VLOOKUP(ScFilter5[[#This Row],[StateAbbv]],Raw[],5,FALSE)</f>
        <v>0.66021503800000003</v>
      </c>
      <c r="E37">
        <f>VLOOKUP(ScFilter5[[#This Row],[StateAbbv]],Raw[],81,FALSE)</f>
        <v>0.47309747699999999</v>
      </c>
      <c r="F37">
        <f>VLOOKUP(ScFilter5[[#This Row],[StateAbbv]],Raw[],79,FALSE)</f>
        <v>0.67546052400000001</v>
      </c>
      <c r="G37">
        <f>VLOOKUP(ScFilter5[[#This Row],[StateAbbv]],Raw[],77,FALSE)</f>
        <v>1.6413690480000001</v>
      </c>
      <c r="H37">
        <f>VLOOKUP(ScFilter5[[#This Row],[StateAbbv]],Raw[],6,FALSE)</f>
        <v>3.3787493000000002E-2</v>
      </c>
      <c r="I37">
        <f>VLOOKUP(ScFilter5[[#This Row],[StateAbbv]],Raw[],9,FALSE)</f>
        <v>5.1176498000000001E-2</v>
      </c>
      <c r="J37">
        <f>VLOOKUP(ScFilter5[[#This Row],[StateAbbv]],Raw[],7,FALSE)</f>
        <v>1.3939122E-2</v>
      </c>
      <c r="K37">
        <f>VLOOKUP(ScFilter5[[#This Row],[StateAbbv]],Raw[],10,FALSE)</f>
        <v>0.41255271599999999</v>
      </c>
      <c r="L37">
        <f>VLOOKUP(ScFilter5[[#This Row],[StateAbbv]],Raw[],11,FALSE)</f>
        <v>2.1113003000000002E-2</v>
      </c>
      <c r="M37">
        <f>VLOOKUP(ScFilter5[[#This Row],[StateAbbv]],Raw[],135,FALSE)</f>
        <v>0.64825668800000003</v>
      </c>
      <c r="N37">
        <f>VLOOKUP(ScFilter5[[#This Row],[StateAbbv]],Raw[],153,FALSE)</f>
        <v>0.63736098600000002</v>
      </c>
      <c r="O37">
        <f>VLOOKUP(ScFilter[[#This Row],[StateAbbv]],Raw[],147,FALSE)</f>
        <v>0.63034658600000004</v>
      </c>
      <c r="P37">
        <f>VLOOKUP(ScFilter5[[#This Row],[StateAbbv]],Raw[],141,FALSE)</f>
        <v>0.65028839999999999</v>
      </c>
    </row>
    <row r="38" spans="1:16" x14ac:dyDescent="0.2">
      <c r="A38" t="s">
        <v>288</v>
      </c>
      <c r="B38" t="s">
        <v>289</v>
      </c>
      <c r="C38">
        <f>VLOOKUP(ScFilter5[[#This Row],[StateAbbv]],Raw[],4,FALSE)</f>
        <v>0.47599591400000002</v>
      </c>
      <c r="D38">
        <f>VLOOKUP(ScFilter5[[#This Row],[StateAbbv]],Raw[],5,FALSE)</f>
        <v>0.62484469899999995</v>
      </c>
      <c r="E38">
        <f>VLOOKUP(ScFilter5[[#This Row],[StateAbbv]],Raw[],81,FALSE)</f>
        <v>0.54539047500000004</v>
      </c>
      <c r="F38">
        <f>VLOOKUP(ScFilter5[[#This Row],[StateAbbv]],Raw[],79,FALSE)</f>
        <v>0.90108539799999998</v>
      </c>
      <c r="G38">
        <f>VLOOKUP(ScFilter5[[#This Row],[StateAbbv]],Raw[],77,FALSE)</f>
        <v>1.2711436679999999</v>
      </c>
      <c r="H38">
        <f>VLOOKUP(ScFilter5[[#This Row],[StateAbbv]],Raw[],6,FALSE)</f>
        <v>0</v>
      </c>
      <c r="I38">
        <f>VLOOKUP(ScFilter5[[#This Row],[StateAbbv]],Raw[],9,FALSE)</f>
        <v>0</v>
      </c>
      <c r="J38">
        <f>VLOOKUP(ScFilter5[[#This Row],[StateAbbv]],Raw[],7,FALSE)</f>
        <v>6.3977909999999999E-3</v>
      </c>
      <c r="K38">
        <f>VLOOKUP(ScFilter5[[#This Row],[StateAbbv]],Raw[],10,FALSE)</f>
        <v>0</v>
      </c>
      <c r="L38">
        <f>VLOOKUP(ScFilter5[[#This Row],[StateAbbv]],Raw[],11,FALSE)</f>
        <v>1.023901E-2</v>
      </c>
      <c r="M38">
        <f>VLOOKUP(ScFilter5[[#This Row],[StateAbbv]],Raw[],135,FALSE)</f>
        <v>0.62023967999999996</v>
      </c>
      <c r="N38">
        <f>VLOOKUP(ScFilter5[[#This Row],[StateAbbv]],Raw[],153,FALSE)</f>
        <v>0.70998668399999998</v>
      </c>
      <c r="O38">
        <f>VLOOKUP(ScFilter[[#This Row],[StateAbbv]],Raw[],147,FALSE)</f>
        <v>0.71146414800000002</v>
      </c>
      <c r="P38">
        <f>VLOOKUP(ScFilter5[[#This Row],[StateAbbv]],Raw[],141,FALSE)</f>
        <v>0.70757363299999998</v>
      </c>
    </row>
    <row r="39" spans="1:16" x14ac:dyDescent="0.2">
      <c r="A39" t="s">
        <v>290</v>
      </c>
      <c r="B39" t="s">
        <v>291</v>
      </c>
      <c r="C39">
        <f>VLOOKUP(ScFilter5[[#This Row],[StateAbbv]],Raw[],4,FALSE)</f>
        <v>0.62040816300000001</v>
      </c>
      <c r="D39">
        <f>VLOOKUP(ScFilter5[[#This Row],[StateAbbv]],Raw[],5,FALSE)</f>
        <v>0.76430932399999996</v>
      </c>
      <c r="E39">
        <f>VLOOKUP(ScFilter5[[#This Row],[StateAbbv]],Raw[],81,FALSE)</f>
        <v>0.50400388500000004</v>
      </c>
      <c r="F39">
        <f>VLOOKUP(ScFilter5[[#This Row],[StateAbbv]],Raw[],79,FALSE)</f>
        <v>0.83592540299999996</v>
      </c>
      <c r="G39">
        <f>VLOOKUP(ScFilter5[[#This Row],[StateAbbv]],Raw[],77,FALSE)</f>
        <v>1.3159420289999999</v>
      </c>
      <c r="H39">
        <f>VLOOKUP(ScFilter5[[#This Row],[StateAbbv]],Raw[],6,FALSE)</f>
        <v>4.7034497000000001E-2</v>
      </c>
      <c r="I39">
        <f>VLOOKUP(ScFilter5[[#This Row],[StateAbbv]],Raw[],9,FALSE)</f>
        <v>6.1538562999999998E-2</v>
      </c>
      <c r="J39">
        <f>VLOOKUP(ScFilter5[[#This Row],[StateAbbv]],Raw[],7,FALSE)</f>
        <v>2.5154830000000002E-3</v>
      </c>
      <c r="K39">
        <f>VLOOKUP(ScFilter5[[#This Row],[StateAbbv]],Raw[],10,FALSE)</f>
        <v>5.3481656000000002E-2</v>
      </c>
      <c r="L39">
        <f>VLOOKUP(ScFilter5[[#This Row],[StateAbbv]],Raw[],11,FALSE)</f>
        <v>3.2911839999999999E-3</v>
      </c>
      <c r="M39">
        <f>VLOOKUP(ScFilter5[[#This Row],[StateAbbv]],Raw[],135,FALSE)</f>
        <v>0.70399999999999996</v>
      </c>
      <c r="N39">
        <f>VLOOKUP(ScFilter5[[#This Row],[StateAbbv]],Raw[],153,FALSE)</f>
        <v>0.64</v>
      </c>
      <c r="O39">
        <f>VLOOKUP(ScFilter[[#This Row],[StateAbbv]],Raw[],147,FALSE)</f>
        <v>0.65625</v>
      </c>
      <c r="P39">
        <f>VLOOKUP(ScFilter5[[#This Row],[StateAbbv]],Raw[],141,FALSE)</f>
        <v>0.60135135100000003</v>
      </c>
    </row>
    <row r="40" spans="1:16" x14ac:dyDescent="0.2">
      <c r="A40" t="s">
        <v>292</v>
      </c>
      <c r="B40" t="s">
        <v>293</v>
      </c>
      <c r="C40">
        <f>VLOOKUP(ScFilter5[[#This Row],[StateAbbv]],Raw[],4,FALSE)</f>
        <v>0.63294797700000005</v>
      </c>
      <c r="D40">
        <f>VLOOKUP(ScFilter5[[#This Row],[StateAbbv]],Raw[],5,FALSE)</f>
        <v>0.78406923900000003</v>
      </c>
      <c r="E40">
        <f>VLOOKUP(ScFilter5[[#This Row],[StateAbbv]],Raw[],81,FALSE)</f>
        <v>0.47489816800000001</v>
      </c>
      <c r="F40">
        <f>VLOOKUP(ScFilter5[[#This Row],[StateAbbv]],Raw[],79,FALSE)</f>
        <v>0.796105752</v>
      </c>
      <c r="G40">
        <f>VLOOKUP(ScFilter5[[#This Row],[StateAbbv]],Raw[],77,FALSE)</f>
        <v>1.1757777780000001</v>
      </c>
      <c r="H40">
        <f>VLOOKUP(ScFilter5[[#This Row],[StateAbbv]],Raw[],6,FALSE)</f>
        <v>7.1321696000000004E-2</v>
      </c>
      <c r="I40">
        <f>VLOOKUP(ScFilter5[[#This Row],[StateAbbv]],Raw[],9,FALSE)</f>
        <v>9.0963516999999994E-2</v>
      </c>
      <c r="J40">
        <f>VLOOKUP(ScFilter5[[#This Row],[StateAbbv]],Raw[],7,FALSE)</f>
        <v>3.4912720000000001E-3</v>
      </c>
      <c r="K40">
        <f>VLOOKUP(ScFilter5[[#This Row],[StateAbbv]],Raw[],10,FALSE)</f>
        <v>4.8951049000000003E-2</v>
      </c>
      <c r="L40">
        <f>VLOOKUP(ScFilter5[[#This Row],[StateAbbv]],Raw[],11,FALSE)</f>
        <v>4.4527600000000001E-3</v>
      </c>
      <c r="M40">
        <f>VLOOKUP(ScFilter5[[#This Row],[StateAbbv]],Raw[],135,FALSE)</f>
        <v>0.53781512600000003</v>
      </c>
      <c r="N40">
        <f>VLOOKUP(ScFilter5[[#This Row],[StateAbbv]],Raw[],153,FALSE)</f>
        <v>0.75770308099999994</v>
      </c>
      <c r="O40">
        <f>VLOOKUP(ScFilter[[#This Row],[StateAbbv]],Raw[],147,FALSE)</f>
        <v>0.79166666699999999</v>
      </c>
      <c r="P40">
        <f>VLOOKUP(ScFilter5[[#This Row],[StateAbbv]],Raw[],141,FALSE)</f>
        <v>0.71818181800000003</v>
      </c>
    </row>
    <row r="41" spans="1:16" x14ac:dyDescent="0.2">
      <c r="A41" t="s">
        <v>294</v>
      </c>
      <c r="B41" t="s">
        <v>295</v>
      </c>
      <c r="C41">
        <f>VLOOKUP(ScFilter5[[#This Row],[StateAbbv]],Raw[],4,FALSE)</f>
        <v>0.76993464099999998</v>
      </c>
      <c r="D41">
        <f>VLOOKUP(ScFilter5[[#This Row],[StateAbbv]],Raw[],5,FALSE)</f>
        <v>0.77994150699999998</v>
      </c>
      <c r="E41">
        <f>VLOOKUP(ScFilter5[[#This Row],[StateAbbv]],Raw[],81,FALSE)</f>
        <v>0.94423203</v>
      </c>
      <c r="F41">
        <f>VLOOKUP(ScFilter5[[#This Row],[StateAbbv]],Raw[],79,FALSE)</f>
        <v>0.86470345999999998</v>
      </c>
      <c r="G41">
        <f>VLOOKUP(ScFilter5[[#This Row],[StateAbbv]],Raw[],77,FALSE)</f>
        <v>1.2117358519999999</v>
      </c>
      <c r="H41">
        <f>VLOOKUP(ScFilter5[[#This Row],[StateAbbv]],Raw[],6,FALSE)</f>
        <v>0</v>
      </c>
      <c r="I41">
        <f>VLOOKUP(ScFilter5[[#This Row],[StateAbbv]],Raw[],9,FALSE)</f>
        <v>0</v>
      </c>
      <c r="J41">
        <f>VLOOKUP(ScFilter5[[#This Row],[StateAbbv]],Raw[],7,FALSE)</f>
        <v>9.3958289999999996E-3</v>
      </c>
      <c r="K41">
        <f>VLOOKUP(ScFilter5[[#This Row],[StateAbbv]],Raw[],10,FALSE)</f>
        <v>0</v>
      </c>
      <c r="L41">
        <f>VLOOKUP(ScFilter5[[#This Row],[StateAbbv]],Raw[],11,FALSE)</f>
        <v>1.2046836999999999E-2</v>
      </c>
      <c r="M41">
        <f>VLOOKUP(ScFilter5[[#This Row],[StateAbbv]],Raw[],135,FALSE)</f>
        <v>0.634785457</v>
      </c>
      <c r="N41">
        <f>VLOOKUP(ScFilter5[[#This Row],[StateAbbv]],Raw[],153,FALSE)</f>
        <v>0.72158532600000003</v>
      </c>
      <c r="O41">
        <f>VLOOKUP(ScFilter[[#This Row],[StateAbbv]],Raw[],147,FALSE)</f>
        <v>0.74432404500000005</v>
      </c>
      <c r="P41">
        <f>VLOOKUP(ScFilter5[[#This Row],[StateAbbv]],Raw[],141,FALSE)</f>
        <v>0.68206277999999998</v>
      </c>
    </row>
    <row r="42" spans="1:16" x14ac:dyDescent="0.2">
      <c r="A42" t="s">
        <v>296</v>
      </c>
      <c r="B42" t="s">
        <v>297</v>
      </c>
      <c r="C42">
        <f>VLOOKUP(ScFilter5[[#This Row],[StateAbbv]],Raw[],4,FALSE)</f>
        <v>0.85714285700000004</v>
      </c>
      <c r="D42">
        <f>VLOOKUP(ScFilter5[[#This Row],[StateAbbv]],Raw[],5,FALSE)</f>
        <v>0.95350822000000002</v>
      </c>
      <c r="E42">
        <f>VLOOKUP(ScFilter5[[#This Row],[StateAbbv]],Raw[],81,FALSE)</f>
        <v>0.29255193899999998</v>
      </c>
      <c r="F42">
        <f>VLOOKUP(ScFilter5[[#This Row],[StateAbbv]],Raw[],79,FALSE)</f>
        <v>0.78485079199999996</v>
      </c>
      <c r="G42">
        <f>VLOOKUP(ScFilter5[[#This Row],[StateAbbv]],Raw[],77,FALSE)</f>
        <v>1.2237524129999999</v>
      </c>
      <c r="H42">
        <f>VLOOKUP(ScFilter5[[#This Row],[StateAbbv]],Raw[],6,FALSE)</f>
        <v>0</v>
      </c>
      <c r="I42">
        <f>VLOOKUP(ScFilter5[[#This Row],[StateAbbv]],Raw[],9,FALSE)</f>
        <v>0</v>
      </c>
      <c r="J42">
        <f>VLOOKUP(ScFilter5[[#This Row],[StateAbbv]],Raw[],7,FALSE)</f>
        <v>1.3857695E-2</v>
      </c>
      <c r="K42">
        <f>VLOOKUP(ScFilter5[[#This Row],[StateAbbv]],Raw[],10,FALSE)</f>
        <v>0</v>
      </c>
      <c r="L42">
        <f>VLOOKUP(ScFilter5[[#This Row],[StateAbbv]],Raw[],11,FALSE)</f>
        <v>1.4533377E-2</v>
      </c>
      <c r="M42">
        <f>VLOOKUP(ScFilter5[[#This Row],[StateAbbv]],Raw[],135,FALSE)</f>
        <v>0.63533225299999996</v>
      </c>
      <c r="N42">
        <f>VLOOKUP(ScFilter5[[#This Row],[StateAbbv]],Raw[],153,FALSE)</f>
        <v>0.49918962700000002</v>
      </c>
      <c r="O42">
        <f>VLOOKUP(ScFilter[[#This Row],[StateAbbv]],Raw[],147,FALSE)</f>
        <v>0.55867346900000003</v>
      </c>
      <c r="P42">
        <f>VLOOKUP(ScFilter5[[#This Row],[StateAbbv]],Raw[],141,FALSE)</f>
        <v>0.39555555599999997</v>
      </c>
    </row>
    <row r="43" spans="1:16" x14ac:dyDescent="0.2">
      <c r="A43" t="s">
        <v>298</v>
      </c>
      <c r="B43" t="s">
        <v>299</v>
      </c>
      <c r="C43">
        <f>VLOOKUP(ScFilter5[[#This Row],[StateAbbv]],Raw[],4,FALSE)</f>
        <v>0.929032258</v>
      </c>
      <c r="D43">
        <f>VLOOKUP(ScFilter5[[#This Row],[StateAbbv]],Raw[],5,FALSE)</f>
        <v>0.943745324</v>
      </c>
      <c r="E43">
        <f>VLOOKUP(ScFilter5[[#This Row],[StateAbbv]],Raw[],81,FALSE)</f>
        <v>0.78032159199999995</v>
      </c>
      <c r="F43">
        <f>VLOOKUP(ScFilter5[[#This Row],[StateAbbv]],Raw[],79,FALSE)</f>
        <v>0.98562858799999997</v>
      </c>
      <c r="G43">
        <f>VLOOKUP(ScFilter5[[#This Row],[StateAbbv]],Raw[],77,FALSE)</f>
        <v>1.0152223419999999</v>
      </c>
      <c r="H43">
        <f>VLOOKUP(ScFilter5[[#This Row],[StateAbbv]],Raw[],6,FALSE)</f>
        <v>0.25714376700000002</v>
      </c>
      <c r="I43">
        <f>VLOOKUP(ScFilter5[[#This Row],[StateAbbv]],Raw[],9,FALSE)</f>
        <v>0.27247156700000003</v>
      </c>
      <c r="J43">
        <f>VLOOKUP(ScFilter5[[#This Row],[StateAbbv]],Raw[],7,FALSE)</f>
        <v>8.5924190000000004E-3</v>
      </c>
      <c r="K43">
        <f>VLOOKUP(ScFilter5[[#This Row],[StateAbbv]],Raw[],10,FALSE)</f>
        <v>3.3414845999999998E-2</v>
      </c>
      <c r="L43">
        <f>VLOOKUP(ScFilter5[[#This Row],[StateAbbv]],Raw[],11,FALSE)</f>
        <v>9.104595E-3</v>
      </c>
      <c r="M43">
        <f>VLOOKUP(ScFilter5[[#This Row],[StateAbbv]],Raw[],135,FALSE)</f>
        <v>0.79990736500000004</v>
      </c>
      <c r="N43">
        <f>VLOOKUP(ScFilter5[[#This Row],[StateAbbv]],Raw[],153,FALSE)</f>
        <v>0.63825845299999995</v>
      </c>
      <c r="O43">
        <f>VLOOKUP(ScFilter[[#This Row],[StateAbbv]],Raw[],147,FALSE)</f>
        <v>0.64620729600000004</v>
      </c>
      <c r="P43">
        <f>VLOOKUP(ScFilter5[[#This Row],[StateAbbv]],Raw[],141,FALSE)</f>
        <v>0.60648148099999999</v>
      </c>
    </row>
    <row r="44" spans="1:16" x14ac:dyDescent="0.2">
      <c r="A44" t="s">
        <v>300</v>
      </c>
      <c r="B44" t="s">
        <v>301</v>
      </c>
      <c r="C44">
        <f>VLOOKUP(ScFilter5[[#This Row],[StateAbbv]],Raw[],4,FALSE)</f>
        <v>0.38785046699999998</v>
      </c>
      <c r="D44">
        <f>VLOOKUP(ScFilter5[[#This Row],[StateAbbv]],Raw[],5,FALSE)</f>
        <v>0.65481984199999999</v>
      </c>
      <c r="E44">
        <f>VLOOKUP(ScFilter5[[#This Row],[StateAbbv]],Raw[],81,FALSE)</f>
        <v>0.33398794300000001</v>
      </c>
      <c r="F44">
        <f>VLOOKUP(ScFilter5[[#This Row],[StateAbbv]],Raw[],79,FALSE)</f>
        <v>0.80211731200000003</v>
      </c>
      <c r="G44">
        <f>VLOOKUP(ScFilter5[[#This Row],[StateAbbv]],Raw[],77,FALSE)</f>
        <v>2.585365854</v>
      </c>
      <c r="H44">
        <f>VLOOKUP(ScFilter5[[#This Row],[StateAbbv]],Raw[],6,FALSE)</f>
        <v>0</v>
      </c>
      <c r="I44">
        <f>VLOOKUP(ScFilter5[[#This Row],[StateAbbv]],Raw[],9,FALSE)</f>
        <v>0</v>
      </c>
      <c r="J44">
        <f>VLOOKUP(ScFilter5[[#This Row],[StateAbbv]],Raw[],7,FALSE)</f>
        <v>5.8043500000000002E-4</v>
      </c>
      <c r="K44">
        <f>VLOOKUP(ScFilter5[[#This Row],[StateAbbv]],Raw[],10,FALSE)</f>
        <v>0</v>
      </c>
      <c r="L44">
        <f>VLOOKUP(ScFilter5[[#This Row],[StateAbbv]],Raw[],11,FALSE)</f>
        <v>8.8640400000000003E-4</v>
      </c>
      <c r="M44">
        <f>VLOOKUP(ScFilter5[[#This Row],[StateAbbv]],Raw[],135,FALSE)</f>
        <v>0.61538461499999997</v>
      </c>
      <c r="N44">
        <f>VLOOKUP(ScFilter5[[#This Row],[StateAbbv]],Raw[],153,FALSE)</f>
        <v>0.57692307700000001</v>
      </c>
      <c r="O44">
        <f>VLOOKUP(ScFilter[[#This Row],[StateAbbv]],Raw[],147,FALSE)</f>
        <v>0.6875</v>
      </c>
      <c r="P44">
        <f>VLOOKUP(ScFilter5[[#This Row],[StateAbbv]],Raw[],141,FALSE)</f>
        <v>0.4</v>
      </c>
    </row>
    <row r="45" spans="1:16" x14ac:dyDescent="0.2">
      <c r="A45" t="s">
        <v>302</v>
      </c>
      <c r="B45" t="s">
        <v>303</v>
      </c>
      <c r="C45">
        <f>VLOOKUP(ScFilter5[[#This Row],[StateAbbv]],Raw[],4,FALSE)</f>
        <v>0.60187353600000004</v>
      </c>
      <c r="D45">
        <f>VLOOKUP(ScFilter5[[#This Row],[StateAbbv]],Raw[],5,FALSE)</f>
        <v>0.69816351399999999</v>
      </c>
      <c r="E45">
        <f>VLOOKUP(ScFilter5[[#This Row],[StateAbbv]],Raw[],81,FALSE)</f>
        <v>0.65358005399999997</v>
      </c>
      <c r="F45">
        <f>VLOOKUP(ScFilter5[[#This Row],[StateAbbv]],Raw[],79,FALSE)</f>
        <v>0.77813389099999997</v>
      </c>
      <c r="G45">
        <f>VLOOKUP(ScFilter5[[#This Row],[StateAbbv]],Raw[],77,FALSE)</f>
        <v>1.491038088</v>
      </c>
      <c r="H45">
        <f>VLOOKUP(ScFilter5[[#This Row],[StateAbbv]],Raw[],6,FALSE)</f>
        <v>4.3344977E-2</v>
      </c>
      <c r="I45">
        <f>VLOOKUP(ScFilter5[[#This Row],[StateAbbv]],Raw[],9,FALSE)</f>
        <v>6.2084277E-2</v>
      </c>
      <c r="J45">
        <f>VLOOKUP(ScFilter5[[#This Row],[StateAbbv]],Raw[],7,FALSE)</f>
        <v>6.4328900000000001E-3</v>
      </c>
      <c r="K45">
        <f>VLOOKUP(ScFilter5[[#This Row],[StateAbbv]],Raw[],10,FALSE)</f>
        <v>0.14841143200000001</v>
      </c>
      <c r="L45">
        <f>VLOOKUP(ScFilter5[[#This Row],[StateAbbv]],Raw[],11,FALSE)</f>
        <v>9.2140160000000002E-3</v>
      </c>
      <c r="M45">
        <f>VLOOKUP(ScFilter5[[#This Row],[StateAbbv]],Raw[],135,FALSE)</f>
        <v>0.80351906200000001</v>
      </c>
      <c r="N45">
        <f>VLOOKUP(ScFilter5[[#This Row],[StateAbbv]],Raw[],153,FALSE)</f>
        <v>0.54301075300000001</v>
      </c>
      <c r="O45">
        <f>VLOOKUP(ScFilter[[#This Row],[StateAbbv]],Raw[],147,FALSE)</f>
        <v>0.53527980500000005</v>
      </c>
      <c r="P45">
        <f>VLOOKUP(ScFilter5[[#This Row],[StateAbbv]],Raw[],141,FALSE)</f>
        <v>0.57462686600000001</v>
      </c>
    </row>
    <row r="46" spans="1:16" x14ac:dyDescent="0.2">
      <c r="A46" t="s">
        <v>304</v>
      </c>
      <c r="B46" t="s">
        <v>305</v>
      </c>
      <c r="C46">
        <f>VLOOKUP(ScFilter5[[#This Row],[StateAbbv]],Raw[],4,FALSE)</f>
        <v>0.47395348799999998</v>
      </c>
      <c r="D46">
        <f>VLOOKUP(ScFilter5[[#This Row],[StateAbbv]],Raw[],5,FALSE)</f>
        <v>0.72275378800000001</v>
      </c>
      <c r="E46">
        <f>VLOOKUP(ScFilter5[[#This Row],[StateAbbv]],Raw[],81,FALSE)</f>
        <v>0.345610417</v>
      </c>
      <c r="F46">
        <f>VLOOKUP(ScFilter5[[#This Row],[StateAbbv]],Raw[],79,FALSE)</f>
        <v>0.85060027900000001</v>
      </c>
      <c r="G46">
        <f>VLOOKUP(ScFilter5[[#This Row],[StateAbbv]],Raw[],77,FALSE)</f>
        <v>1.391659864</v>
      </c>
      <c r="H46">
        <f>VLOOKUP(ScFilter5[[#This Row],[StateAbbv]],Raw[],6,FALSE)</f>
        <v>6.0296047999999998E-2</v>
      </c>
      <c r="I46">
        <f>VLOOKUP(ScFilter5[[#This Row],[StateAbbv]],Raw[],9,FALSE)</f>
        <v>8.3425432999999993E-2</v>
      </c>
      <c r="J46">
        <f>VLOOKUP(ScFilter5[[#This Row],[StateAbbv]],Raw[],7,FALSE)</f>
        <v>9.3409570000000004E-3</v>
      </c>
      <c r="K46">
        <f>VLOOKUP(ScFilter5[[#This Row],[StateAbbv]],Raw[],10,FALSE)</f>
        <v>0.15491823099999999</v>
      </c>
      <c r="L46">
        <f>VLOOKUP(ScFilter5[[#This Row],[StateAbbv]],Raw[],11,FALSE)</f>
        <v>1.2924121E-2</v>
      </c>
      <c r="M46">
        <f>VLOOKUP(ScFilter5[[#This Row],[StateAbbv]],Raw[],135,FALSE)</f>
        <v>0.58480106300000001</v>
      </c>
      <c r="N46">
        <f>VLOOKUP(ScFilter5[[#This Row],[StateAbbv]],Raw[],153,FALSE)</f>
        <v>0.60206733300000004</v>
      </c>
      <c r="O46">
        <f>VLOOKUP(ScFilter[[#This Row],[StateAbbv]],Raw[],147,FALSE)</f>
        <v>0.604917547</v>
      </c>
      <c r="P46">
        <f>VLOOKUP(ScFilter5[[#This Row],[StateAbbv]],Raw[],141,FALSE)</f>
        <v>0.59805285100000005</v>
      </c>
    </row>
    <row r="47" spans="1:16" x14ac:dyDescent="0.2">
      <c r="A47" t="s">
        <v>306</v>
      </c>
      <c r="B47" t="s">
        <v>307</v>
      </c>
      <c r="C47">
        <f>VLOOKUP(ScFilter5[[#This Row],[StateAbbv]],Raw[],4,FALSE)</f>
        <v>0.72779369599999999</v>
      </c>
      <c r="D47">
        <f>VLOOKUP(ScFilter5[[#This Row],[StateAbbv]],Raw[],5,FALSE)</f>
        <v>0.85588351600000001</v>
      </c>
      <c r="E47">
        <f>VLOOKUP(ScFilter5[[#This Row],[StateAbbv]],Raw[],81,FALSE)</f>
        <v>0.45020374899999999</v>
      </c>
      <c r="F47">
        <f>VLOOKUP(ScFilter5[[#This Row],[StateAbbv]],Raw[],79,FALSE)</f>
        <v>0.64762067899999998</v>
      </c>
      <c r="G47">
        <f>VLOOKUP(ScFilter5[[#This Row],[StateAbbv]],Raw[],77,FALSE)</f>
        <v>1.0013814700000001</v>
      </c>
      <c r="H47">
        <f>VLOOKUP(ScFilter5[[#This Row],[StateAbbv]],Raw[],6,FALSE)</f>
        <v>9.9125771000000001E-2</v>
      </c>
      <c r="I47">
        <f>VLOOKUP(ScFilter5[[#This Row],[StateAbbv]],Raw[],9,FALSE)</f>
        <v>0.115816895</v>
      </c>
      <c r="J47">
        <f>VLOOKUP(ScFilter5[[#This Row],[StateAbbv]],Raw[],7,FALSE)</f>
        <v>2.0335539999999999E-3</v>
      </c>
      <c r="K47">
        <f>VLOOKUP(ScFilter5[[#This Row],[StateAbbv]],Raw[],10,FALSE)</f>
        <v>2.0514883000000001E-2</v>
      </c>
      <c r="L47">
        <f>VLOOKUP(ScFilter5[[#This Row],[StateAbbv]],Raw[],11,FALSE)</f>
        <v>2.3759699999999998E-3</v>
      </c>
      <c r="M47">
        <f>VLOOKUP(ScFilter5[[#This Row],[StateAbbv]],Raw[],135,FALSE)</f>
        <v>0.69281045799999996</v>
      </c>
      <c r="N47">
        <f>VLOOKUP(ScFilter5[[#This Row],[StateAbbv]],Raw[],153,FALSE)</f>
        <v>0.75980392200000002</v>
      </c>
      <c r="O47">
        <f>VLOOKUP(ScFilter[[#This Row],[StateAbbv]],Raw[],147,FALSE)</f>
        <v>0.76179245299999998</v>
      </c>
      <c r="P47">
        <f>VLOOKUP(ScFilter5[[#This Row],[StateAbbv]],Raw[],141,FALSE)</f>
        <v>0.75531914899999997</v>
      </c>
    </row>
    <row r="48" spans="1:16" x14ac:dyDescent="0.2">
      <c r="A48" t="s">
        <v>308</v>
      </c>
      <c r="B48" t="s">
        <v>309</v>
      </c>
      <c r="C48">
        <f>VLOOKUP(ScFilter5[[#This Row],[StateAbbv]],Raw[],4,FALSE)</f>
        <v>0.75</v>
      </c>
      <c r="D48">
        <f>VLOOKUP(ScFilter5[[#This Row],[StateAbbv]],Raw[],5,FALSE)</f>
        <v>0.85547747100000004</v>
      </c>
      <c r="E48">
        <f>VLOOKUP(ScFilter5[[#This Row],[StateAbbv]],Raw[],81,FALSE)</f>
        <v>0.50681356700000002</v>
      </c>
      <c r="F48">
        <f>VLOOKUP(ScFilter5[[#This Row],[StateAbbv]],Raw[],79,FALSE)</f>
        <v>0.85216257399999995</v>
      </c>
      <c r="G48">
        <f>VLOOKUP(ScFilter5[[#This Row],[StateAbbv]],Raw[],77,FALSE)</f>
        <v>1.1208961390000001</v>
      </c>
      <c r="H48">
        <f>VLOOKUP(ScFilter5[[#This Row],[StateAbbv]],Raw[],6,FALSE)</f>
        <v>6.3201963E-2</v>
      </c>
      <c r="I48">
        <f>VLOOKUP(ScFilter5[[#This Row],[StateAbbv]],Raw[],9,FALSE)</f>
        <v>7.3879167999999995E-2</v>
      </c>
      <c r="J48">
        <f>VLOOKUP(ScFilter5[[#This Row],[StateAbbv]],Raw[],7,FALSE)</f>
        <v>1.4868441E-2</v>
      </c>
      <c r="K48">
        <f>VLOOKUP(ScFilter5[[#This Row],[StateAbbv]],Raw[],10,FALSE)</f>
        <v>0.23525283599999999</v>
      </c>
      <c r="L48">
        <f>VLOOKUP(ScFilter5[[#This Row],[StateAbbv]],Raw[],11,FALSE)</f>
        <v>1.7380283999999999E-2</v>
      </c>
      <c r="M48">
        <f>VLOOKUP(ScFilter5[[#This Row],[StateAbbv]],Raw[],135,FALSE)</f>
        <v>0.40738899899999997</v>
      </c>
      <c r="N48">
        <f>VLOOKUP(ScFilter5[[#This Row],[StateAbbv]],Raw[],153,FALSE)</f>
        <v>0.67196819100000005</v>
      </c>
      <c r="O48">
        <f>VLOOKUP(ScFilter[[#This Row],[StateAbbv]],Raw[],147,FALSE)</f>
        <v>0.69703131399999996</v>
      </c>
      <c r="P48">
        <f>VLOOKUP(ScFilter5[[#This Row],[StateAbbv]],Raw[],141,FALSE)</f>
        <v>0.65473860800000006</v>
      </c>
    </row>
    <row r="49" spans="1:16" x14ac:dyDescent="0.2">
      <c r="A49" t="s">
        <v>310</v>
      </c>
      <c r="B49" t="s">
        <v>311</v>
      </c>
      <c r="C49">
        <f>VLOOKUP(ScFilter5[[#This Row],[StateAbbv]],Raw[],4,FALSE)</f>
        <v>0.76363636400000001</v>
      </c>
      <c r="D49">
        <f>VLOOKUP(ScFilter5[[#This Row],[StateAbbv]],Raw[],5,FALSE)</f>
        <v>0.71741708400000004</v>
      </c>
      <c r="E49">
        <f>VLOOKUP(ScFilter5[[#This Row],[StateAbbv]],Raw[],81,FALSE)</f>
        <v>1.2725654420000001</v>
      </c>
      <c r="F49">
        <f>VLOOKUP(ScFilter5[[#This Row],[StateAbbv]],Raw[],79,FALSE)</f>
        <v>0.63407534200000004</v>
      </c>
      <c r="G49">
        <f>VLOOKUP(ScFilter5[[#This Row],[StateAbbv]],Raw[],77,FALSE)</f>
        <v>1.3421052630000001</v>
      </c>
      <c r="H49">
        <f>VLOOKUP(ScFilter5[[#This Row],[StateAbbv]],Raw[],6,FALSE)</f>
        <v>3.4619945999999999E-2</v>
      </c>
      <c r="I49">
        <f>VLOOKUP(ScFilter5[[#This Row],[StateAbbv]],Raw[],9,FALSE)</f>
        <v>4.8256371999999999E-2</v>
      </c>
      <c r="J49">
        <f>VLOOKUP(ScFilter5[[#This Row],[StateAbbv]],Raw[],7,FALSE)</f>
        <v>5.7381130000000004E-3</v>
      </c>
      <c r="K49">
        <f>VLOOKUP(ScFilter5[[#This Row],[StateAbbv]],Raw[],10,FALSE)</f>
        <v>0.165745856</v>
      </c>
      <c r="L49">
        <f>VLOOKUP(ScFilter5[[#This Row],[StateAbbv]],Raw[],11,FALSE)</f>
        <v>7.9982939999999995E-3</v>
      </c>
      <c r="M49">
        <f>VLOOKUP(ScFilter5[[#This Row],[StateAbbv]],Raw[],135,FALSE)</f>
        <v>0.49333333299999999</v>
      </c>
      <c r="N49">
        <f>VLOOKUP(ScFilter5[[#This Row],[StateAbbv]],Raw[],153,FALSE)</f>
        <v>0.73333333300000003</v>
      </c>
      <c r="O49">
        <f>VLOOKUP(ScFilter[[#This Row],[StateAbbv]],Raw[],147,FALSE)</f>
        <v>0.85135135100000003</v>
      </c>
      <c r="P49">
        <f>VLOOKUP(ScFilter5[[#This Row],[StateAbbv]],Raw[],141,FALSE)</f>
        <v>0.61842105300000005</v>
      </c>
    </row>
    <row r="50" spans="1:16" x14ac:dyDescent="0.2">
      <c r="A50" t="s">
        <v>312</v>
      </c>
      <c r="B50" t="s">
        <v>313</v>
      </c>
      <c r="C50">
        <f>VLOOKUP(ScFilter5[[#This Row],[StateAbbv]],Raw[],4,FALSE)</f>
        <v>0.474820144</v>
      </c>
      <c r="D50">
        <f>VLOOKUP(ScFilter5[[#This Row],[StateAbbv]],Raw[],5,FALSE)</f>
        <v>0.84857807600000001</v>
      </c>
      <c r="E50">
        <f>VLOOKUP(ScFilter5[[#This Row],[StateAbbv]],Raw[],81,FALSE)</f>
        <v>0.16133107499999999</v>
      </c>
      <c r="F50">
        <f>VLOOKUP(ScFilter5[[#This Row],[StateAbbv]],Raw[],79,FALSE)</f>
        <v>0.87170561999999996</v>
      </c>
      <c r="G50">
        <f>VLOOKUP(ScFilter5[[#This Row],[StateAbbv]],Raw[],77,FALSE)</f>
        <v>1.1539732819999999</v>
      </c>
      <c r="H50">
        <f>VLOOKUP(ScFilter5[[#This Row],[StateAbbv]],Raw[],6,FALSE)</f>
        <v>3.9867399999999997E-2</v>
      </c>
      <c r="I50">
        <f>VLOOKUP(ScFilter5[[#This Row],[StateAbbv]],Raw[],9,FALSE)</f>
        <v>4.6981416999999998E-2</v>
      </c>
      <c r="J50">
        <f>VLOOKUP(ScFilter5[[#This Row],[StateAbbv]],Raw[],7,FALSE)</f>
        <v>1.0689604E-2</v>
      </c>
      <c r="K50">
        <f>VLOOKUP(ScFilter5[[#This Row],[StateAbbv]],Raw[],10,FALSE)</f>
        <v>0.26812894599999998</v>
      </c>
      <c r="L50">
        <f>VLOOKUP(ScFilter5[[#This Row],[StateAbbv]],Raw[],11,FALSE)</f>
        <v>1.2597077999999999E-2</v>
      </c>
      <c r="M50">
        <f>VLOOKUP(ScFilter5[[#This Row],[StateAbbv]],Raw[],135,FALSE)</f>
        <v>0.42874845099999997</v>
      </c>
      <c r="N50">
        <f>VLOOKUP(ScFilter5[[#This Row],[StateAbbv]],Raw[],153,FALSE)</f>
        <v>0.73407682799999996</v>
      </c>
      <c r="O50">
        <f>VLOOKUP(ScFilter[[#This Row],[StateAbbv]],Raw[],147,FALSE)</f>
        <v>0.79248554900000001</v>
      </c>
      <c r="P50">
        <f>VLOOKUP(ScFilter5[[#This Row],[StateAbbv]],Raw[],141,FALSE)</f>
        <v>0.69023861200000003</v>
      </c>
    </row>
    <row r="51" spans="1:16" x14ac:dyDescent="0.2">
      <c r="A51" t="s">
        <v>314</v>
      </c>
      <c r="B51" t="s">
        <v>315</v>
      </c>
      <c r="C51">
        <f>VLOOKUP(ScFilter5[[#This Row],[StateAbbv]],Raw[],4,FALSE)</f>
        <v>0.65620094200000001</v>
      </c>
      <c r="D51">
        <f>VLOOKUP(ScFilter5[[#This Row],[StateAbbv]],Raw[],5,FALSE)</f>
        <v>0.84627407899999996</v>
      </c>
      <c r="E51">
        <f>VLOOKUP(ScFilter5[[#This Row],[StateAbbv]],Raw[],81,FALSE)</f>
        <v>0.34671148800000001</v>
      </c>
      <c r="F51">
        <f>VLOOKUP(ScFilter5[[#This Row],[StateAbbv]],Raw[],79,FALSE)</f>
        <v>0.73149417400000005</v>
      </c>
      <c r="G51">
        <f>VLOOKUP(ScFilter5[[#This Row],[StateAbbv]],Raw[],77,FALSE)</f>
        <v>1.167888563</v>
      </c>
      <c r="H51">
        <f>VLOOKUP(ScFilter5[[#This Row],[StateAbbv]],Raw[],6,FALSE)</f>
        <v>4.5451024999999999E-2</v>
      </c>
      <c r="I51">
        <f>VLOOKUP(ScFilter5[[#This Row],[StateAbbv]],Raw[],9,FALSE)</f>
        <v>5.3707216000000002E-2</v>
      </c>
      <c r="J51">
        <f>VLOOKUP(ScFilter5[[#This Row],[StateAbbv]],Raw[],7,FALSE)</f>
        <v>7.322294E-3</v>
      </c>
      <c r="K51">
        <f>VLOOKUP(ScFilter5[[#This Row],[StateAbbv]],Raw[],10,FALSE)</f>
        <v>0.161102935</v>
      </c>
      <c r="L51">
        <f>VLOOKUP(ScFilter5[[#This Row],[StateAbbv]],Raw[],11,FALSE)</f>
        <v>8.6523899999999994E-3</v>
      </c>
      <c r="M51">
        <f>VLOOKUP(ScFilter5[[#This Row],[StateAbbv]],Raw[],135,FALSE)</f>
        <v>0.62740384599999999</v>
      </c>
      <c r="N51">
        <f>VLOOKUP(ScFilter5[[#This Row],[StateAbbv]],Raw[],153,FALSE)</f>
        <v>0.74615384600000001</v>
      </c>
      <c r="O51">
        <f>VLOOKUP(ScFilter[[#This Row],[StateAbbv]],Raw[],147,FALSE)</f>
        <v>0.77318007700000002</v>
      </c>
      <c r="P51">
        <f>VLOOKUP(ScFilter5[[#This Row],[StateAbbv]],Raw[],141,FALSE)</f>
        <v>0.70064516099999996</v>
      </c>
    </row>
    <row r="52" spans="1:16" x14ac:dyDescent="0.2">
      <c r="A52" t="s">
        <v>316</v>
      </c>
      <c r="B52" t="s">
        <v>317</v>
      </c>
      <c r="C52">
        <f>VLOOKUP(ScFilter5[[#This Row],[StateAbbv]],Raw[],4,FALSE)</f>
        <v>0.78260869600000005</v>
      </c>
      <c r="D52">
        <f>VLOOKUP(ScFilter5[[#This Row],[StateAbbv]],Raw[],5,FALSE)</f>
        <v>0.861427477</v>
      </c>
      <c r="E52">
        <f>VLOOKUP(ScFilter5[[#This Row],[StateAbbv]],Raw[],81,FALSE)</f>
        <v>0.57910978499999999</v>
      </c>
      <c r="F52">
        <f>VLOOKUP(ScFilter5[[#This Row],[StateAbbv]],Raw[],79,FALSE)</f>
        <v>0.779912088</v>
      </c>
      <c r="G52">
        <f>VLOOKUP(ScFilter5[[#This Row],[StateAbbv]],Raw[],77,FALSE)</f>
        <v>1.207100592</v>
      </c>
      <c r="H52">
        <f>VLOOKUP(ScFilter5[[#This Row],[StateAbbv]],Raw[],6,FALSE)</f>
        <v>5.3907156999999997E-2</v>
      </c>
      <c r="I52">
        <f>VLOOKUP(ScFilter5[[#This Row],[StateAbbv]],Raw[],9,FALSE)</f>
        <v>6.2578868999999995E-2</v>
      </c>
      <c r="J52">
        <f>VLOOKUP(ScFilter5[[#This Row],[StateAbbv]],Raw[],7,FALSE)</f>
        <v>2.8781779999999999E-3</v>
      </c>
      <c r="K52">
        <f>VLOOKUP(ScFilter5[[#This Row],[StateAbbv]],Raw[],10,FALSE)</f>
        <v>5.3391384E-2</v>
      </c>
      <c r="L52">
        <f>VLOOKUP(ScFilter5[[#This Row],[StateAbbv]],Raw[],11,FALSE)</f>
        <v>3.3411719999999999E-3</v>
      </c>
      <c r="M52">
        <f>VLOOKUP(ScFilter5[[#This Row],[StateAbbv]],Raw[],135,FALSE)</f>
        <v>0.66193181800000001</v>
      </c>
      <c r="N52">
        <f>VLOOKUP(ScFilter5[[#This Row],[StateAbbv]],Raw[],153,FALSE)</f>
        <v>0.55397727299999999</v>
      </c>
      <c r="O52">
        <f>VLOOKUP(ScFilter[[#This Row],[StateAbbv]],Raw[],147,FALSE)</f>
        <v>0.58369098699999999</v>
      </c>
      <c r="P52">
        <f>VLOOKUP(ScFilter5[[#This Row],[StateAbbv]],Raw[],141,FALSE)</f>
        <v>0.49579831899999999</v>
      </c>
    </row>
    <row r="53" spans="1:16" x14ac:dyDescent="0.2">
      <c r="A53" t="s">
        <v>318</v>
      </c>
      <c r="B53" t="s">
        <v>319</v>
      </c>
      <c r="C53">
        <f>VLOOKUP(ScFilter5[[#This Row],[StateAbbv]],Raw[],4,FALSE)</f>
        <v>0.54954955000000005</v>
      </c>
      <c r="D53">
        <f>VLOOKUP(ScFilter5[[#This Row],[StateAbbv]],Raw[],5,FALSE)</f>
        <v>0.72210560800000001</v>
      </c>
      <c r="E53">
        <f>VLOOKUP(ScFilter5[[#This Row],[StateAbbv]],Raw[],81,FALSE)</f>
        <v>0.46950356500000001</v>
      </c>
      <c r="F53">
        <f>VLOOKUP(ScFilter5[[#This Row],[StateAbbv]],Raw[],79,FALSE)</f>
        <v>0.92338217300000003</v>
      </c>
      <c r="G53">
        <f>VLOOKUP(ScFilter5[[#This Row],[StateAbbv]],Raw[],77,FALSE)</f>
        <v>0</v>
      </c>
      <c r="H53">
        <f>VLOOKUP(ScFilter5[[#This Row],[StateAbbv]],Raw[],6,FALSE)</f>
        <v>3.6864545999999998E-2</v>
      </c>
      <c r="I53">
        <f>VLOOKUP(ScFilter5[[#This Row],[StateAbbv]],Raw[],9,FALSE)</f>
        <v>5.105146E-2</v>
      </c>
      <c r="J53">
        <f>VLOOKUP(ScFilter5[[#This Row],[StateAbbv]],Raw[],7,FALSE)</f>
        <v>3.6733360000000001E-3</v>
      </c>
      <c r="K53">
        <f>VLOOKUP(ScFilter5[[#This Row],[StateAbbv]],Raw[],10,FALSE)</f>
        <v>9.9644127999999998E-2</v>
      </c>
      <c r="L53">
        <f>VLOOKUP(ScFilter5[[#This Row],[StateAbbv]],Raw[],11,FALSE)</f>
        <v>5.0869779999999998E-3</v>
      </c>
      <c r="M53">
        <f>VLOOKUP(ScFilter5[[#This Row],[StateAbbv]],Raw[],135,FALSE)</f>
        <v>0.76785714299999996</v>
      </c>
      <c r="N53">
        <f>VLOOKUP(ScFilter5[[#This Row],[StateAbbv]],Raw[],153,FALSE)</f>
        <v>0.633928571</v>
      </c>
      <c r="O53">
        <f>VLOOKUP(ScFilter[[#This Row],[StateAbbv]],Raw[],147,FALSE)</f>
        <v>0.56976744199999996</v>
      </c>
      <c r="P53">
        <f>VLOOKUP(ScFilter5[[#This Row],[StateAbbv]],Raw[],141,FALSE)</f>
        <v>0.84615384599999999</v>
      </c>
    </row>
    <row r="54" spans="1:16" x14ac:dyDescent="0.2">
      <c r="A54" t="s">
        <v>343</v>
      </c>
      <c r="B54" t="s">
        <v>396</v>
      </c>
      <c r="C54">
        <v>-0.50463752699999997</v>
      </c>
      <c r="D54">
        <v>-1.5760981190000001</v>
      </c>
      <c r="E54">
        <v>0.486773224</v>
      </c>
      <c r="F54">
        <v>0.15201318699999999</v>
      </c>
      <c r="G54">
        <v>1.826598961</v>
      </c>
      <c r="H54">
        <v>0</v>
      </c>
      <c r="I54">
        <v>0</v>
      </c>
      <c r="J54">
        <v>-1.200286019</v>
      </c>
      <c r="K54">
        <v>0</v>
      </c>
      <c r="L54">
        <v>-1.159002828</v>
      </c>
      <c r="M54">
        <v>-0.20495432599999999</v>
      </c>
      <c r="N54">
        <v>1.334242846</v>
      </c>
      <c r="O54">
        <v>1.3256945870000001</v>
      </c>
      <c r="P54">
        <v>0.91144251200000004</v>
      </c>
    </row>
    <row r="55" spans="1:16" x14ac:dyDescent="0.2">
      <c r="A55" t="s">
        <v>344</v>
      </c>
      <c r="B55" t="s">
        <v>397</v>
      </c>
      <c r="C55">
        <v>1.388321849</v>
      </c>
      <c r="D55">
        <v>0.96330448300000004</v>
      </c>
      <c r="E55">
        <v>0.695559437</v>
      </c>
      <c r="F55">
        <v>1.2365943699999999</v>
      </c>
      <c r="G55">
        <v>-0.49486153100000002</v>
      </c>
      <c r="H55">
        <v>-2.1227809E-2</v>
      </c>
      <c r="I55">
        <v>-0.14043652400000001</v>
      </c>
      <c r="J55">
        <v>9.6241591000000001E-2</v>
      </c>
      <c r="K55">
        <v>-0.16329774999999999</v>
      </c>
      <c r="L55">
        <v>-8.6421067000000004E-2</v>
      </c>
      <c r="M55">
        <v>1.9943331040000001</v>
      </c>
      <c r="N55">
        <v>-1.196743267</v>
      </c>
      <c r="O55">
        <v>-1.3096240109999999</v>
      </c>
      <c r="P55">
        <v>-0.50256985099999996</v>
      </c>
    </row>
    <row r="56" spans="1:16" x14ac:dyDescent="0.2">
      <c r="A56" t="s">
        <v>345</v>
      </c>
      <c r="B56" t="s">
        <v>398</v>
      </c>
      <c r="C56">
        <v>1.742454776</v>
      </c>
      <c r="D56">
        <v>0.86887292999999999</v>
      </c>
      <c r="E56">
        <v>2.9554904689999999</v>
      </c>
      <c r="F56">
        <v>1.451207146</v>
      </c>
      <c r="G56">
        <v>-0.62943224900000005</v>
      </c>
      <c r="H56">
        <v>0.45300268700000001</v>
      </c>
      <c r="I56">
        <v>0.42038057400000001</v>
      </c>
      <c r="J56">
        <v>-7.7081958000000006E-2</v>
      </c>
      <c r="K56">
        <v>-0.614607813</v>
      </c>
      <c r="L56">
        <v>-0.22921640700000001</v>
      </c>
      <c r="M56">
        <v>0.38447295500000001</v>
      </c>
      <c r="N56">
        <v>-1.983960349</v>
      </c>
      <c r="O56">
        <v>-1.790908824</v>
      </c>
      <c r="P56">
        <v>-1.7611454390000001</v>
      </c>
    </row>
    <row r="57" spans="1:16" x14ac:dyDescent="0.2">
      <c r="A57" t="s">
        <v>346</v>
      </c>
      <c r="B57" t="s">
        <v>399</v>
      </c>
      <c r="C57">
        <v>-1.3217557710000001</v>
      </c>
      <c r="D57">
        <v>1.9896222000000002E-2</v>
      </c>
      <c r="E57">
        <v>-0.90695391999999997</v>
      </c>
      <c r="F57">
        <v>0.45650154300000001</v>
      </c>
      <c r="G57">
        <v>0.52674063599999998</v>
      </c>
      <c r="H57">
        <v>-0.85695597599999995</v>
      </c>
      <c r="I57">
        <v>-1.006196882</v>
      </c>
      <c r="J57">
        <v>-0.79165297199999995</v>
      </c>
      <c r="K57">
        <v>8.7394756000000004E-2</v>
      </c>
      <c r="L57">
        <v>-0.81343153800000001</v>
      </c>
      <c r="M57">
        <v>-0.24962435999999999</v>
      </c>
      <c r="N57">
        <v>0.28001810500000002</v>
      </c>
      <c r="O57">
        <v>0.58910462799999996</v>
      </c>
      <c r="P57">
        <v>-0.264103168</v>
      </c>
    </row>
    <row r="58" spans="1:16" x14ac:dyDescent="0.2">
      <c r="A58" t="s">
        <v>347</v>
      </c>
      <c r="B58" t="s">
        <v>400</v>
      </c>
      <c r="C58">
        <v>-1.064077605</v>
      </c>
      <c r="D58">
        <v>-0.49254525900000001</v>
      </c>
      <c r="E58">
        <v>-0.63553468499999999</v>
      </c>
      <c r="F58">
        <v>-0.89324332799999995</v>
      </c>
      <c r="G58">
        <v>3.7472460000000001E-3</v>
      </c>
      <c r="H58">
        <v>0</v>
      </c>
      <c r="I58">
        <v>0</v>
      </c>
      <c r="J58">
        <v>1.050327067</v>
      </c>
      <c r="K58">
        <v>0</v>
      </c>
      <c r="L58">
        <v>1.359944032</v>
      </c>
      <c r="M58">
        <v>-0.46556734</v>
      </c>
      <c r="N58">
        <v>0.56267711600000003</v>
      </c>
      <c r="O58">
        <v>0.41849889000000001</v>
      </c>
      <c r="P58">
        <v>0.59794382300000004</v>
      </c>
    </row>
    <row r="59" spans="1:16" x14ac:dyDescent="0.2">
      <c r="A59" t="s">
        <v>348</v>
      </c>
      <c r="B59" t="s">
        <v>401</v>
      </c>
      <c r="C59">
        <v>-0.14258631999999999</v>
      </c>
      <c r="D59">
        <v>-0.89198253100000002</v>
      </c>
      <c r="E59">
        <v>0.35687180299999999</v>
      </c>
      <c r="F59">
        <v>-1.0553410649999999</v>
      </c>
      <c r="G59">
        <v>-0.53509293099999999</v>
      </c>
      <c r="H59">
        <v>0</v>
      </c>
      <c r="I59">
        <v>0</v>
      </c>
      <c r="J59">
        <v>-7.738225E-2</v>
      </c>
      <c r="K59">
        <v>0</v>
      </c>
      <c r="L59">
        <v>0.18092735900000001</v>
      </c>
      <c r="M59">
        <v>-7.9985215999999998E-2</v>
      </c>
      <c r="N59">
        <v>0.47225138500000002</v>
      </c>
      <c r="O59">
        <v>0.40398553300000001</v>
      </c>
      <c r="P59">
        <v>0.38936221100000001</v>
      </c>
    </row>
    <row r="60" spans="1:16" x14ac:dyDescent="0.2">
      <c r="A60" t="s">
        <v>349</v>
      </c>
      <c r="B60" t="s">
        <v>402</v>
      </c>
      <c r="C60">
        <v>0.95217303900000005</v>
      </c>
      <c r="D60">
        <v>1.119877945</v>
      </c>
      <c r="E60">
        <v>-0.325767949</v>
      </c>
      <c r="F60">
        <v>-0.52955571700000004</v>
      </c>
      <c r="G60">
        <v>-0.21288146299999999</v>
      </c>
      <c r="H60">
        <v>-7.3327567999999996E-2</v>
      </c>
      <c r="I60">
        <v>-0.22855435599999999</v>
      </c>
      <c r="J60">
        <v>1.896987038</v>
      </c>
      <c r="K60">
        <v>1.4601811330000001</v>
      </c>
      <c r="L60">
        <v>1.5034175329999999</v>
      </c>
      <c r="M60">
        <v>0.127107733</v>
      </c>
      <c r="N60">
        <v>0.79849048099999997</v>
      </c>
      <c r="O60">
        <v>0.57313593100000004</v>
      </c>
      <c r="P60">
        <v>0.84678153899999997</v>
      </c>
    </row>
    <row r="61" spans="1:16" x14ac:dyDescent="0.2">
      <c r="A61" t="s">
        <v>350</v>
      </c>
      <c r="B61" t="s">
        <v>403</v>
      </c>
      <c r="C61">
        <v>-0.79394657099999999</v>
      </c>
      <c r="D61">
        <v>-2.1391214459999999</v>
      </c>
      <c r="E61">
        <v>0.591959927</v>
      </c>
      <c r="F61">
        <v>0</v>
      </c>
      <c r="G61">
        <v>0</v>
      </c>
      <c r="H61">
        <v>0</v>
      </c>
      <c r="I61">
        <v>0</v>
      </c>
      <c r="J61">
        <v>1.4517714880000001</v>
      </c>
      <c r="K61">
        <v>0</v>
      </c>
      <c r="L61">
        <v>3.121397574</v>
      </c>
      <c r="M61">
        <v>-0.99656236499999995</v>
      </c>
      <c r="N61">
        <v>-1.773736371</v>
      </c>
      <c r="O61">
        <v>-2.5304818849999999</v>
      </c>
      <c r="P61">
        <v>-0.46699891599999999</v>
      </c>
    </row>
    <row r="62" spans="1:16" x14ac:dyDescent="0.2">
      <c r="A62" t="s">
        <v>351</v>
      </c>
      <c r="B62" t="s">
        <v>404</v>
      </c>
      <c r="C62">
        <v>-1.0980478730000001</v>
      </c>
      <c r="D62">
        <v>-0.34532590800000001</v>
      </c>
      <c r="E62">
        <v>-0.70654835400000005</v>
      </c>
      <c r="F62">
        <v>0</v>
      </c>
      <c r="G62">
        <v>-1.633380273</v>
      </c>
      <c r="H62">
        <v>-0.35490870299999999</v>
      </c>
      <c r="I62">
        <v>-0.28047470200000002</v>
      </c>
      <c r="J62">
        <v>0.29108092600000002</v>
      </c>
      <c r="K62">
        <v>0.50369385799999999</v>
      </c>
      <c r="L62">
        <v>0.44005961900000001</v>
      </c>
      <c r="M62">
        <v>-0.71747221999999999</v>
      </c>
      <c r="N62">
        <v>-1.82091274</v>
      </c>
      <c r="O62">
        <v>-1.10996458</v>
      </c>
      <c r="P62">
        <v>-2.092266527</v>
      </c>
    </row>
    <row r="63" spans="1:16" x14ac:dyDescent="0.2">
      <c r="A63" t="s">
        <v>352</v>
      </c>
      <c r="B63" t="s">
        <v>405</v>
      </c>
      <c r="C63">
        <v>-1.0879456059999999</v>
      </c>
      <c r="D63">
        <v>-0.43409038100000003</v>
      </c>
      <c r="E63">
        <v>-0.66958763700000001</v>
      </c>
      <c r="F63">
        <v>0.88283320399999998</v>
      </c>
      <c r="G63">
        <v>-0.138834604</v>
      </c>
      <c r="H63">
        <v>-0.705902735</v>
      </c>
      <c r="I63">
        <v>-0.75003703700000002</v>
      </c>
      <c r="J63">
        <v>1.1715141339999999</v>
      </c>
      <c r="K63">
        <v>3.194598117</v>
      </c>
      <c r="L63">
        <v>1.4693065489999999</v>
      </c>
      <c r="M63">
        <v>1.3132888110000001</v>
      </c>
      <c r="N63">
        <v>-0.98641777100000005</v>
      </c>
      <c r="O63">
        <v>-1.036100273</v>
      </c>
      <c r="P63">
        <v>-0.71101082800000004</v>
      </c>
    </row>
    <row r="64" spans="1:16" x14ac:dyDescent="0.2">
      <c r="A64" t="s">
        <v>353</v>
      </c>
      <c r="B64" t="s">
        <v>406</v>
      </c>
      <c r="C64">
        <v>0.330794121</v>
      </c>
      <c r="D64">
        <v>0.52744673799999997</v>
      </c>
      <c r="E64">
        <v>-0.32043493200000001</v>
      </c>
      <c r="F64">
        <v>-0.46868524</v>
      </c>
      <c r="G64">
        <v>-2.3270952000000001E-2</v>
      </c>
      <c r="H64">
        <v>-0.47752873800000001</v>
      </c>
      <c r="I64">
        <v>-0.59503186299999999</v>
      </c>
      <c r="J64">
        <v>0.81381726499999996</v>
      </c>
      <c r="K64">
        <v>1.4653991609999999</v>
      </c>
      <c r="L64">
        <v>0.70426363800000003</v>
      </c>
      <c r="M64">
        <v>0.22714448000000001</v>
      </c>
      <c r="N64">
        <v>0.369292289</v>
      </c>
      <c r="O64">
        <v>0.75202757799999997</v>
      </c>
      <c r="P64">
        <v>-0.54159730399999995</v>
      </c>
    </row>
    <row r="65" spans="1:16" x14ac:dyDescent="0.2">
      <c r="A65" t="s">
        <v>354</v>
      </c>
      <c r="B65" t="s">
        <v>407</v>
      </c>
      <c r="C65">
        <v>0.93193152499999998</v>
      </c>
      <c r="D65">
        <v>0.78430626599999997</v>
      </c>
      <c r="E65">
        <v>6.2153087000000003E-2</v>
      </c>
      <c r="F65">
        <v>-0.47077957599999998</v>
      </c>
      <c r="G65">
        <v>-0.142849221</v>
      </c>
      <c r="H65">
        <v>-0.454736837</v>
      </c>
      <c r="I65">
        <v>-0.60487526899999999</v>
      </c>
      <c r="J65">
        <v>0.79053835400000005</v>
      </c>
      <c r="K65">
        <v>1.3588470589999999</v>
      </c>
      <c r="L65">
        <v>0.60289812399999998</v>
      </c>
      <c r="M65">
        <v>1.3338028449999999</v>
      </c>
      <c r="N65">
        <v>-0.35981370099999999</v>
      </c>
      <c r="O65">
        <v>-5.0501943000000001E-2</v>
      </c>
      <c r="P65">
        <v>-1.64009921</v>
      </c>
    </row>
    <row r="66" spans="1:16" x14ac:dyDescent="0.2">
      <c r="A66" t="s">
        <v>355</v>
      </c>
      <c r="B66" t="s">
        <v>408</v>
      </c>
      <c r="C66">
        <v>0.60853487900000003</v>
      </c>
      <c r="D66">
        <v>-0.33304099500000001</v>
      </c>
      <c r="E66">
        <v>0.93553772300000004</v>
      </c>
      <c r="F66">
        <v>0.27441387499999997</v>
      </c>
      <c r="G66">
        <v>-0.531984244</v>
      </c>
      <c r="H66">
        <v>-0.32254460800000001</v>
      </c>
      <c r="I66">
        <v>-0.238805659</v>
      </c>
      <c r="J66">
        <v>-0.89988428799999998</v>
      </c>
      <c r="K66">
        <v>-0.85875616399999999</v>
      </c>
      <c r="L66">
        <v>-0.89399484299999998</v>
      </c>
      <c r="M66">
        <v>-0.94363240500000001</v>
      </c>
      <c r="N66">
        <v>1.0787963549999999</v>
      </c>
      <c r="O66">
        <v>0.85715976400000005</v>
      </c>
      <c r="P66">
        <v>1.0851795900000001</v>
      </c>
    </row>
    <row r="67" spans="1:16" x14ac:dyDescent="0.2">
      <c r="A67" t="s">
        <v>356</v>
      </c>
      <c r="B67" t="s">
        <v>409</v>
      </c>
      <c r="C67">
        <v>-1.21290879</v>
      </c>
      <c r="D67">
        <v>-1.831885062</v>
      </c>
      <c r="E67">
        <v>-0.116600817</v>
      </c>
      <c r="F67">
        <v>-1.5566329130000001</v>
      </c>
      <c r="G67">
        <v>-0.93062849400000003</v>
      </c>
      <c r="H67">
        <v>-0.99751682200000003</v>
      </c>
      <c r="I67">
        <v>-1.019513855</v>
      </c>
      <c r="J67">
        <v>-0.85765807100000002</v>
      </c>
      <c r="K67">
        <v>0.54349355799999999</v>
      </c>
      <c r="L67">
        <v>-0.62984914400000003</v>
      </c>
      <c r="M67">
        <v>-0.64909642499999998</v>
      </c>
      <c r="N67">
        <v>0.89248084400000005</v>
      </c>
      <c r="O67">
        <v>0.84434200299999995</v>
      </c>
      <c r="P67">
        <v>0.73179601000000005</v>
      </c>
    </row>
    <row r="68" spans="1:16" x14ac:dyDescent="0.2">
      <c r="A68" t="s">
        <v>357</v>
      </c>
      <c r="B68" t="s">
        <v>410</v>
      </c>
      <c r="C68">
        <v>-0.88624864999999997</v>
      </c>
      <c r="D68">
        <v>0.36881497499999999</v>
      </c>
      <c r="E68">
        <v>-0.86660796699999998</v>
      </c>
      <c r="F68">
        <v>-0.56688994599999998</v>
      </c>
      <c r="G68">
        <v>0.35391774599999998</v>
      </c>
      <c r="H68">
        <v>0</v>
      </c>
      <c r="I68">
        <v>0</v>
      </c>
      <c r="J68">
        <v>0.96023371700000004</v>
      </c>
      <c r="K68">
        <v>0</v>
      </c>
      <c r="L68">
        <v>0.90278186000000005</v>
      </c>
      <c r="M68">
        <v>-0.64373128999999996</v>
      </c>
      <c r="N68">
        <v>0.11070799100000001</v>
      </c>
      <c r="O68">
        <v>-8.8758649999999994E-2</v>
      </c>
      <c r="P68">
        <v>0.35131788400000002</v>
      </c>
    </row>
    <row r="69" spans="1:16" x14ac:dyDescent="0.2">
      <c r="A69" t="s">
        <v>358</v>
      </c>
      <c r="B69" t="s">
        <v>411</v>
      </c>
      <c r="C69">
        <v>1.3973716430000001</v>
      </c>
      <c r="D69">
        <v>0.53440805800000002</v>
      </c>
      <c r="E69">
        <v>1.69776221</v>
      </c>
      <c r="F69">
        <v>0.35437994099999998</v>
      </c>
      <c r="G69">
        <v>-0.57799330800000004</v>
      </c>
      <c r="H69">
        <v>5.3591786000000002E-2</v>
      </c>
      <c r="I69">
        <v>4.0164273E-2</v>
      </c>
      <c r="J69">
        <v>-6.9160104999999999E-2</v>
      </c>
      <c r="K69">
        <v>-0.36444963499999999</v>
      </c>
      <c r="L69">
        <v>-0.15968586200000001</v>
      </c>
      <c r="M69">
        <v>0.51620754400000002</v>
      </c>
      <c r="N69">
        <v>-0.29504181800000001</v>
      </c>
      <c r="O69">
        <v>-4.5991431999999999E-2</v>
      </c>
      <c r="P69">
        <v>-0.85456301800000001</v>
      </c>
    </row>
    <row r="70" spans="1:16" x14ac:dyDescent="0.2">
      <c r="A70" t="s">
        <v>359</v>
      </c>
      <c r="B70" t="s">
        <v>412</v>
      </c>
      <c r="C70">
        <v>-1.10320796</v>
      </c>
      <c r="D70">
        <v>-1.632722845</v>
      </c>
      <c r="E70">
        <v>-0.129408568</v>
      </c>
      <c r="F70">
        <v>0.48201937700000003</v>
      </c>
      <c r="G70">
        <v>0.352035184</v>
      </c>
      <c r="H70">
        <v>-0.62668022800000001</v>
      </c>
      <c r="I70">
        <v>-0.39537267300000001</v>
      </c>
      <c r="J70">
        <v>-1.1883734100000001</v>
      </c>
      <c r="K70">
        <v>-1.050986685</v>
      </c>
      <c r="L70">
        <v>-1.1379296169999999</v>
      </c>
      <c r="M70">
        <v>-0.650137619</v>
      </c>
      <c r="N70">
        <v>0.28144882300000001</v>
      </c>
      <c r="O70">
        <v>-0.16175732200000001</v>
      </c>
      <c r="P70">
        <v>0.76407624100000004</v>
      </c>
    </row>
    <row r="71" spans="1:16" x14ac:dyDescent="0.2">
      <c r="A71" t="s">
        <v>360</v>
      </c>
      <c r="B71" t="s">
        <v>413</v>
      </c>
      <c r="C71">
        <v>0.18390208699999999</v>
      </c>
      <c r="D71">
        <v>0.49101856999999999</v>
      </c>
      <c r="E71">
        <v>-0.40520705400000001</v>
      </c>
      <c r="F71">
        <v>1.680228364</v>
      </c>
      <c r="G71">
        <v>-0.36983979500000003</v>
      </c>
      <c r="H71">
        <v>1.0231866650000001</v>
      </c>
      <c r="I71">
        <v>1.2193959809999999</v>
      </c>
      <c r="J71">
        <v>-0.25622984599999998</v>
      </c>
      <c r="K71">
        <v>-0.90129811400000004</v>
      </c>
      <c r="L71">
        <v>-0.33490135900000001</v>
      </c>
      <c r="M71">
        <v>0.63732931199999998</v>
      </c>
      <c r="N71">
        <v>-0.907802628</v>
      </c>
      <c r="O71">
        <v>-0.83001517700000005</v>
      </c>
      <c r="P71">
        <v>-0.90027157000000002</v>
      </c>
    </row>
    <row r="72" spans="1:16" x14ac:dyDescent="0.2">
      <c r="A72" t="s">
        <v>361</v>
      </c>
      <c r="B72" t="s">
        <v>414</v>
      </c>
      <c r="C72">
        <v>-1.4933476219999999</v>
      </c>
      <c r="D72">
        <v>-2.6521375030000001</v>
      </c>
      <c r="E72">
        <v>9.9014384999999996E-2</v>
      </c>
      <c r="F72">
        <v>-0.67820179000000003</v>
      </c>
      <c r="G72">
        <v>0.16421023700000001</v>
      </c>
      <c r="H72">
        <v>-0.88692231799999999</v>
      </c>
      <c r="I72">
        <v>-0.643792374</v>
      </c>
      <c r="J72">
        <v>-0.61706943000000003</v>
      </c>
      <c r="K72">
        <v>0.63658514600000005</v>
      </c>
      <c r="L72">
        <v>1.1241859999999999E-3</v>
      </c>
      <c r="M72">
        <v>1.0764702749999999</v>
      </c>
      <c r="N72">
        <v>-2.7927042489999998</v>
      </c>
      <c r="O72">
        <v>-2.576847307</v>
      </c>
      <c r="P72">
        <v>-2.435746854</v>
      </c>
    </row>
    <row r="73" spans="1:16" x14ac:dyDescent="0.2">
      <c r="A73" t="s">
        <v>362</v>
      </c>
      <c r="B73" t="s">
        <v>415</v>
      </c>
      <c r="C73">
        <v>0.97070780999999995</v>
      </c>
      <c r="D73">
        <v>1.177926992</v>
      </c>
      <c r="E73">
        <v>-0.376029277</v>
      </c>
      <c r="F73">
        <v>0</v>
      </c>
      <c r="G73">
        <v>-0.61320997899999996</v>
      </c>
      <c r="H73">
        <v>5.5269168E-2</v>
      </c>
      <c r="I73">
        <v>-9.8274449999999999E-2</v>
      </c>
      <c r="J73">
        <v>1.4495295880000001</v>
      </c>
      <c r="K73">
        <v>0.83362232300000005</v>
      </c>
      <c r="L73">
        <v>1.0809211679999999</v>
      </c>
      <c r="M73">
        <v>-0.78133187500000001</v>
      </c>
      <c r="N73">
        <v>0.42352183900000001</v>
      </c>
      <c r="O73">
        <v>0.22230581799999999</v>
      </c>
      <c r="P73">
        <v>0.58054472099999999</v>
      </c>
    </row>
    <row r="74" spans="1:16" x14ac:dyDescent="0.2">
      <c r="A74" t="s">
        <v>363</v>
      </c>
      <c r="B74" t="s">
        <v>416</v>
      </c>
      <c r="C74">
        <v>2.0684207950000002</v>
      </c>
      <c r="D74">
        <v>1.5764339300000001</v>
      </c>
      <c r="E74">
        <v>4.9021696730000004</v>
      </c>
      <c r="F74">
        <v>1.1401924809999999</v>
      </c>
      <c r="G74">
        <v>-0.80038707899999995</v>
      </c>
      <c r="H74">
        <v>2.0261231030000002</v>
      </c>
      <c r="I74">
        <v>1.876334095</v>
      </c>
      <c r="J74">
        <v>3.3838861819999999</v>
      </c>
      <c r="K74">
        <v>0.112844766</v>
      </c>
      <c r="L74">
        <v>2.590390341</v>
      </c>
      <c r="M74">
        <v>0.69576314699999997</v>
      </c>
      <c r="N74">
        <v>0.56175392400000002</v>
      </c>
      <c r="O74">
        <v>0.58597057699999999</v>
      </c>
      <c r="P74">
        <v>9.2182327999999994E-2</v>
      </c>
    </row>
    <row r="75" spans="1:16" x14ac:dyDescent="0.2">
      <c r="A75" t="s">
        <v>364</v>
      </c>
      <c r="B75" t="s">
        <v>417</v>
      </c>
      <c r="C75">
        <v>2.7425086000000001E-2</v>
      </c>
      <c r="D75">
        <v>-0.27850195300000002</v>
      </c>
      <c r="E75">
        <v>3.8804254000000003E-2</v>
      </c>
      <c r="F75">
        <v>0.41889305199999999</v>
      </c>
      <c r="G75">
        <v>0.30912840699999999</v>
      </c>
      <c r="H75">
        <v>0</v>
      </c>
      <c r="I75">
        <v>0</v>
      </c>
      <c r="J75">
        <v>-0.66457737400000005</v>
      </c>
      <c r="K75">
        <v>0</v>
      </c>
      <c r="L75">
        <v>-0.63901282800000003</v>
      </c>
      <c r="M75">
        <v>-0.19116039900000001</v>
      </c>
      <c r="N75">
        <v>0.595856304</v>
      </c>
      <c r="O75">
        <v>0.93595152599999998</v>
      </c>
      <c r="P75">
        <v>-0.114477571</v>
      </c>
    </row>
    <row r="76" spans="1:16" x14ac:dyDescent="0.2">
      <c r="A76" t="s">
        <v>365</v>
      </c>
      <c r="B76" t="s">
        <v>418</v>
      </c>
      <c r="C76">
        <v>-0.750124287</v>
      </c>
      <c r="D76">
        <v>-0.33274727799999998</v>
      </c>
      <c r="E76">
        <v>-0.53054169500000004</v>
      </c>
      <c r="F76">
        <v>-1.6325779570000001</v>
      </c>
      <c r="G76">
        <v>-0.72784132800000001</v>
      </c>
      <c r="H76">
        <v>0</v>
      </c>
      <c r="I76">
        <v>0</v>
      </c>
      <c r="J76">
        <v>-1.7331996999999998E-2</v>
      </c>
      <c r="K76">
        <v>0</v>
      </c>
      <c r="L76">
        <v>9.1575507E-2</v>
      </c>
      <c r="M76">
        <v>0.408560123</v>
      </c>
      <c r="N76">
        <v>0.81202857900000003</v>
      </c>
      <c r="O76">
        <v>0.69947520399999996</v>
      </c>
      <c r="P76">
        <v>0.61630118700000003</v>
      </c>
    </row>
    <row r="77" spans="1:16" x14ac:dyDescent="0.2">
      <c r="A77" t="s">
        <v>366</v>
      </c>
      <c r="B77" t="s">
        <v>419</v>
      </c>
      <c r="C77">
        <v>-2.129048863</v>
      </c>
      <c r="D77">
        <v>-0.622672789</v>
      </c>
      <c r="E77">
        <v>-1.0321532490000001</v>
      </c>
      <c r="F77">
        <v>-1.6893134780000001</v>
      </c>
      <c r="G77">
        <v>-1.1958505909999999</v>
      </c>
      <c r="H77">
        <v>0</v>
      </c>
      <c r="I77">
        <v>0</v>
      </c>
      <c r="J77">
        <v>-0.65127168899999999</v>
      </c>
      <c r="K77">
        <v>0</v>
      </c>
      <c r="L77">
        <v>-0.57160295400000005</v>
      </c>
      <c r="M77">
        <v>-1.569995384</v>
      </c>
      <c r="N77">
        <v>0.886428471</v>
      </c>
      <c r="O77">
        <v>1.447125644</v>
      </c>
      <c r="P77">
        <v>0.34960152799999999</v>
      </c>
    </row>
    <row r="78" spans="1:16" x14ac:dyDescent="0.2">
      <c r="A78" t="s">
        <v>367</v>
      </c>
      <c r="B78" t="s">
        <v>420</v>
      </c>
      <c r="C78">
        <v>-0.59470632300000004</v>
      </c>
      <c r="D78">
        <v>-0.226376777</v>
      </c>
      <c r="E78">
        <v>-0.48913874400000001</v>
      </c>
      <c r="F78">
        <v>-1.9217650999999999E-2</v>
      </c>
      <c r="G78">
        <v>0.560652861</v>
      </c>
      <c r="H78">
        <v>-0.55265136800000003</v>
      </c>
      <c r="I78">
        <v>-0.57245916299999999</v>
      </c>
      <c r="J78">
        <v>-0.70871138</v>
      </c>
      <c r="K78">
        <v>-0.40877718800000001</v>
      </c>
      <c r="L78">
        <v>-0.69477904800000001</v>
      </c>
      <c r="M78">
        <v>-1.402042032</v>
      </c>
      <c r="N78">
        <v>0.31062731599999999</v>
      </c>
      <c r="O78">
        <v>0.182306581</v>
      </c>
      <c r="P78">
        <v>0.44472815999999998</v>
      </c>
    </row>
    <row r="79" spans="1:16" x14ac:dyDescent="0.2">
      <c r="A79" t="s">
        <v>368</v>
      </c>
      <c r="B79" t="s">
        <v>421</v>
      </c>
      <c r="C79">
        <v>3.6489462E-2</v>
      </c>
      <c r="D79">
        <v>8.8476711999999999E-2</v>
      </c>
      <c r="E79">
        <v>-0.23152949</v>
      </c>
      <c r="F79">
        <v>0.139796369</v>
      </c>
      <c r="G79">
        <v>-0.30707142500000001</v>
      </c>
      <c r="H79">
        <v>0.197388111</v>
      </c>
      <c r="I79">
        <v>0.33803374400000002</v>
      </c>
      <c r="J79">
        <v>-0.99068027199999997</v>
      </c>
      <c r="K79">
        <v>-1.127076135</v>
      </c>
      <c r="L79">
        <v>-1.028456759</v>
      </c>
      <c r="M79">
        <v>2.58414134</v>
      </c>
      <c r="N79">
        <v>-1.4543638569999999</v>
      </c>
      <c r="O79">
        <v>-1.5543114259999999</v>
      </c>
      <c r="P79">
        <v>-0.30000986800000001</v>
      </c>
    </row>
    <row r="80" spans="1:16" x14ac:dyDescent="0.2">
      <c r="A80" t="s">
        <v>369</v>
      </c>
      <c r="B80" t="s">
        <v>422</v>
      </c>
      <c r="C80">
        <v>-1.2971447840000001</v>
      </c>
      <c r="D80">
        <v>-1.0088768720000001</v>
      </c>
      <c r="E80">
        <v>-0.56757961099999998</v>
      </c>
      <c r="F80">
        <v>0.94426603200000003</v>
      </c>
      <c r="G80">
        <v>3.96158148</v>
      </c>
      <c r="H80">
        <v>0</v>
      </c>
      <c r="I80">
        <v>0</v>
      </c>
      <c r="J80">
        <v>-1.275483065</v>
      </c>
      <c r="K80">
        <v>0</v>
      </c>
      <c r="L80">
        <v>-1.2898666750000001</v>
      </c>
      <c r="M80">
        <v>-0.33463106500000001</v>
      </c>
      <c r="N80">
        <v>1.2457156490000001</v>
      </c>
      <c r="O80">
        <v>0.50947056700000004</v>
      </c>
      <c r="P80">
        <v>1.882326181</v>
      </c>
    </row>
    <row r="81" spans="1:16" x14ac:dyDescent="0.2">
      <c r="A81" t="s">
        <v>370</v>
      </c>
      <c r="B81" t="s">
        <v>423</v>
      </c>
      <c r="C81">
        <v>7.9179415000000003E-2</v>
      </c>
      <c r="D81">
        <v>5.5009089999999997E-2</v>
      </c>
      <c r="E81">
        <v>-0.17027015700000001</v>
      </c>
      <c r="F81">
        <v>-0.88356955500000001</v>
      </c>
      <c r="G81">
        <v>-0.20806540600000001</v>
      </c>
      <c r="H81">
        <v>0</v>
      </c>
      <c r="I81">
        <v>0</v>
      </c>
      <c r="J81">
        <v>0.59918620899999997</v>
      </c>
      <c r="K81">
        <v>0</v>
      </c>
      <c r="L81">
        <v>0.64188104300000004</v>
      </c>
      <c r="M81">
        <v>0.93773756500000005</v>
      </c>
      <c r="N81">
        <v>-0.815866376</v>
      </c>
      <c r="O81">
        <v>-0.74559558000000004</v>
      </c>
      <c r="P81">
        <v>-0.90386418700000004</v>
      </c>
    </row>
    <row r="82" spans="1:16" x14ac:dyDescent="0.2">
      <c r="A82" t="s">
        <v>371</v>
      </c>
      <c r="B82" t="s">
        <v>424</v>
      </c>
      <c r="C82">
        <v>-0.83717665900000005</v>
      </c>
      <c r="D82">
        <v>-0.48557089399999998</v>
      </c>
      <c r="E82">
        <v>-0.51211501699999995</v>
      </c>
      <c r="F82">
        <v>-1.9582258809999999</v>
      </c>
      <c r="G82">
        <v>1.074509363</v>
      </c>
      <c r="H82">
        <v>-0.28631727899999998</v>
      </c>
      <c r="I82">
        <v>-0.15242413499999999</v>
      </c>
      <c r="J82">
        <v>-0.94101156600000002</v>
      </c>
      <c r="K82">
        <v>-0.922857602</v>
      </c>
      <c r="L82">
        <v>-0.92534603999999998</v>
      </c>
      <c r="M82">
        <v>-0.96977460599999998</v>
      </c>
      <c r="N82">
        <v>0.93995522799999998</v>
      </c>
      <c r="O82">
        <v>0.50259259199999995</v>
      </c>
      <c r="P82">
        <v>1.206175054</v>
      </c>
    </row>
    <row r="83" spans="1:16" x14ac:dyDescent="0.2">
      <c r="A83" t="s">
        <v>372</v>
      </c>
      <c r="B83" t="s">
        <v>425</v>
      </c>
      <c r="C83">
        <v>-0.42319634</v>
      </c>
      <c r="D83">
        <v>0.14781861399999999</v>
      </c>
      <c r="E83">
        <v>-0.57689516100000005</v>
      </c>
      <c r="F83">
        <v>1.0682258410000001</v>
      </c>
      <c r="G83">
        <v>1.7096398829999999</v>
      </c>
      <c r="H83">
        <v>-0.48050910899999999</v>
      </c>
      <c r="I83">
        <v>-0.54008498000000005</v>
      </c>
      <c r="J83">
        <v>-0.59453358599999995</v>
      </c>
      <c r="K83">
        <v>-0.350747847</v>
      </c>
      <c r="L83">
        <v>-0.62312622500000003</v>
      </c>
      <c r="M83">
        <v>9.9519996999999999E-2</v>
      </c>
      <c r="N83">
        <v>0.96157924299999997</v>
      </c>
      <c r="O83">
        <v>1.039675474</v>
      </c>
      <c r="P83">
        <v>0.439870445</v>
      </c>
    </row>
    <row r="84" spans="1:16" x14ac:dyDescent="0.2">
      <c r="A84" t="s">
        <v>373</v>
      </c>
      <c r="B84" t="s">
        <v>426</v>
      </c>
      <c r="C84">
        <v>1.2142047460000001</v>
      </c>
      <c r="D84">
        <v>1.6241546929999999</v>
      </c>
      <c r="E84">
        <v>-0.73749892399999994</v>
      </c>
      <c r="F84">
        <v>-2.7056417860000002</v>
      </c>
      <c r="G84">
        <v>-0.69765578100000003</v>
      </c>
      <c r="H84">
        <v>0</v>
      </c>
      <c r="I84">
        <v>0</v>
      </c>
      <c r="J84">
        <v>-0.16598183399999999</v>
      </c>
      <c r="K84">
        <v>0</v>
      </c>
      <c r="L84">
        <v>-0.42456958500000003</v>
      </c>
      <c r="M84">
        <v>-1.748899508</v>
      </c>
      <c r="N84">
        <v>0.83738702200000004</v>
      </c>
      <c r="O84">
        <v>0.67748968499999995</v>
      </c>
      <c r="P84">
        <v>0.883520482</v>
      </c>
    </row>
    <row r="85" spans="1:16" x14ac:dyDescent="0.2">
      <c r="A85" t="s">
        <v>374</v>
      </c>
      <c r="B85" t="s">
        <v>427</v>
      </c>
      <c r="C85">
        <v>0.39413547999999998</v>
      </c>
      <c r="D85">
        <v>0.90688250400000003</v>
      </c>
      <c r="E85">
        <v>-0.56827561199999999</v>
      </c>
      <c r="F85">
        <v>-0.452337196</v>
      </c>
      <c r="G85">
        <v>-6.9252001999999993E-2</v>
      </c>
      <c r="H85">
        <v>0.80695236000000004</v>
      </c>
      <c r="I85">
        <v>0.81198966299999997</v>
      </c>
      <c r="J85">
        <v>2.1353904149999998</v>
      </c>
      <c r="K85">
        <v>0.37428674299999998</v>
      </c>
      <c r="L85">
        <v>1.812371231</v>
      </c>
      <c r="M85">
        <v>-0.98089669499999999</v>
      </c>
      <c r="N85">
        <v>0.51086788299999997</v>
      </c>
      <c r="O85">
        <v>0.35886269799999998</v>
      </c>
      <c r="P85">
        <v>0.59818092499999997</v>
      </c>
    </row>
    <row r="86" spans="1:16" x14ac:dyDescent="0.2">
      <c r="A86" t="s">
        <v>375</v>
      </c>
      <c r="B86" t="s">
        <v>428</v>
      </c>
      <c r="C86">
        <v>-1.0125672960000001</v>
      </c>
      <c r="D86">
        <v>-1.2950409629999999</v>
      </c>
      <c r="E86">
        <v>-0.238070795</v>
      </c>
      <c r="F86">
        <v>-0.32167462299999999</v>
      </c>
      <c r="G86">
        <v>-1.4616714420000001</v>
      </c>
      <c r="H86">
        <v>-0.71926510300000002</v>
      </c>
      <c r="I86">
        <v>-0.62701754799999998</v>
      </c>
      <c r="J86">
        <v>-1.0392780660000001</v>
      </c>
      <c r="K86">
        <v>-0.718028263</v>
      </c>
      <c r="L86">
        <v>-0.96388418600000003</v>
      </c>
      <c r="M86">
        <v>0.48804932200000001</v>
      </c>
      <c r="N86">
        <v>-0.160304537</v>
      </c>
      <c r="O86">
        <v>3.9438591000000002E-2</v>
      </c>
      <c r="P86">
        <v>-0.65485042599999999</v>
      </c>
    </row>
    <row r="87" spans="1:16" x14ac:dyDescent="0.2">
      <c r="A87" t="s">
        <v>376</v>
      </c>
      <c r="B87" t="s">
        <v>429</v>
      </c>
      <c r="C87">
        <v>1.2632969890000001</v>
      </c>
      <c r="D87">
        <v>1.4680615420000001</v>
      </c>
      <c r="E87">
        <v>-0.46215309799999998</v>
      </c>
      <c r="F87">
        <v>2.3617474239999998</v>
      </c>
      <c r="G87">
        <v>-0.30959112700000002</v>
      </c>
      <c r="H87">
        <v>-0.48501320799999997</v>
      </c>
      <c r="I87">
        <v>-0.72384173399999996</v>
      </c>
      <c r="J87">
        <v>0.34391140999999997</v>
      </c>
      <c r="K87">
        <v>0.87894429399999996</v>
      </c>
      <c r="L87">
        <v>3.5045661999999998E-2</v>
      </c>
      <c r="M87">
        <v>1.6613888299999999</v>
      </c>
      <c r="N87">
        <v>-1.2873065429999999</v>
      </c>
      <c r="O87">
        <v>-1.48213846</v>
      </c>
      <c r="P87">
        <v>-0.24016146099999999</v>
      </c>
    </row>
    <row r="88" spans="1:16" x14ac:dyDescent="0.2">
      <c r="A88" t="s">
        <v>377</v>
      </c>
      <c r="B88" t="s">
        <v>430</v>
      </c>
      <c r="C88">
        <v>-0.64915912399999998</v>
      </c>
      <c r="D88">
        <v>-0.795920407</v>
      </c>
      <c r="E88">
        <v>-0.221768407</v>
      </c>
      <c r="F88">
        <v>-0.73336509100000002</v>
      </c>
      <c r="G88">
        <v>0.91079661499999998</v>
      </c>
      <c r="H88">
        <v>-0.52236132800000001</v>
      </c>
      <c r="I88">
        <v>-0.42204934300000002</v>
      </c>
      <c r="J88">
        <v>0.98125259499999995</v>
      </c>
      <c r="K88">
        <v>1.858977753</v>
      </c>
      <c r="L88">
        <v>1.432797544</v>
      </c>
      <c r="M88">
        <v>0.131113586</v>
      </c>
      <c r="N88">
        <v>-0.116259287</v>
      </c>
      <c r="O88">
        <v>-0.36923286799999999</v>
      </c>
      <c r="P88">
        <v>0.28926154900000001</v>
      </c>
    </row>
    <row r="89" spans="1:16" x14ac:dyDescent="0.2">
      <c r="A89" t="s">
        <v>378</v>
      </c>
      <c r="B89" t="s">
        <v>431</v>
      </c>
      <c r="C89">
        <v>-0.66531608600000003</v>
      </c>
      <c r="D89">
        <v>-1.093026088</v>
      </c>
      <c r="E89">
        <v>-5.4634506999999999E-2</v>
      </c>
      <c r="F89">
        <v>0.81374784099999997</v>
      </c>
      <c r="G89">
        <v>-3.4613335000000002E-2</v>
      </c>
      <c r="H89">
        <v>0</v>
      </c>
      <c r="I89">
        <v>0</v>
      </c>
      <c r="J89">
        <v>-0.32990459</v>
      </c>
      <c r="K89">
        <v>0</v>
      </c>
      <c r="L89">
        <v>-7.7554026999999998E-2</v>
      </c>
      <c r="M89">
        <v>-0.115003308</v>
      </c>
      <c r="N89">
        <v>0.677954477</v>
      </c>
      <c r="O89">
        <v>0.42580969600000002</v>
      </c>
      <c r="P89">
        <v>0.81603680300000003</v>
      </c>
    </row>
    <row r="90" spans="1:16" x14ac:dyDescent="0.2">
      <c r="A90" t="s">
        <v>379</v>
      </c>
      <c r="B90" t="s">
        <v>432</v>
      </c>
      <c r="C90">
        <v>0.121296132</v>
      </c>
      <c r="D90">
        <v>7.8456392E-2</v>
      </c>
      <c r="E90">
        <v>-0.150316003</v>
      </c>
      <c r="F90">
        <v>0.36694484100000002</v>
      </c>
      <c r="G90">
        <v>7.9784051999999994E-2</v>
      </c>
      <c r="H90">
        <v>-0.211677579</v>
      </c>
      <c r="I90">
        <v>-0.18374998300000001</v>
      </c>
      <c r="J90">
        <v>-1.0048937579999999</v>
      </c>
      <c r="K90">
        <v>-1.021198995</v>
      </c>
      <c r="L90">
        <v>-1.042577643</v>
      </c>
      <c r="M90">
        <v>0.62079368199999996</v>
      </c>
      <c r="N90">
        <v>-8.7399787000000007E-2</v>
      </c>
      <c r="O90">
        <v>-0.11535052699999999</v>
      </c>
      <c r="P90">
        <v>-0.160746682</v>
      </c>
    </row>
    <row r="91" spans="1:16" x14ac:dyDescent="0.2">
      <c r="A91" t="s">
        <v>380</v>
      </c>
      <c r="B91" t="s">
        <v>433</v>
      </c>
      <c r="C91">
        <v>0.18960038600000001</v>
      </c>
      <c r="D91">
        <v>0.24443679200000001</v>
      </c>
      <c r="E91">
        <v>-0.21760539600000001</v>
      </c>
      <c r="F91">
        <v>9.3900935000000005E-2</v>
      </c>
      <c r="G91">
        <v>-0.27814029699999998</v>
      </c>
      <c r="H91">
        <v>0.35793332300000003</v>
      </c>
      <c r="I91">
        <v>0.49294406699999999</v>
      </c>
      <c r="J91">
        <v>-0.83524030999999999</v>
      </c>
      <c r="K91">
        <v>-1.0575398469999999</v>
      </c>
      <c r="L91">
        <v>-0.88123974500000002</v>
      </c>
      <c r="M91">
        <v>-0.83906619699999996</v>
      </c>
      <c r="N91">
        <v>1.1997672770000001</v>
      </c>
      <c r="O91">
        <v>1.211883823</v>
      </c>
      <c r="P91">
        <v>0.91358602200000005</v>
      </c>
    </row>
    <row r="92" spans="1:16" x14ac:dyDescent="0.2">
      <c r="A92" t="s">
        <v>381</v>
      </c>
      <c r="B92" t="s">
        <v>434</v>
      </c>
      <c r="C92">
        <v>0.93576550999999997</v>
      </c>
      <c r="D92">
        <v>0.20976444599999999</v>
      </c>
      <c r="E92">
        <v>0.86744573000000003</v>
      </c>
      <c r="F92">
        <v>0.56427638300000005</v>
      </c>
      <c r="G92">
        <v>-0.18631752200000001</v>
      </c>
      <c r="H92">
        <v>0</v>
      </c>
      <c r="I92">
        <v>0</v>
      </c>
      <c r="J92">
        <v>0.19134267199999999</v>
      </c>
      <c r="K92">
        <v>0</v>
      </c>
      <c r="L92">
        <v>0.17354551200000001</v>
      </c>
      <c r="M92">
        <v>1.2774841E-2</v>
      </c>
      <c r="N92">
        <v>0.80479388600000001</v>
      </c>
      <c r="O92">
        <v>0.74787333899999997</v>
      </c>
      <c r="P92">
        <v>0.58144779899999999</v>
      </c>
    </row>
    <row r="93" spans="1:16" x14ac:dyDescent="0.2">
      <c r="A93" t="s">
        <v>382</v>
      </c>
      <c r="B93" t="s">
        <v>435</v>
      </c>
      <c r="C93">
        <v>1.4107878760000001</v>
      </c>
      <c r="D93">
        <v>1.667699485</v>
      </c>
      <c r="E93">
        <v>-0.63917093400000002</v>
      </c>
      <c r="F93">
        <v>1.6725512000000001E-2</v>
      </c>
      <c r="G93">
        <v>-0.15563195399999999</v>
      </c>
      <c r="H93">
        <v>0</v>
      </c>
      <c r="I93">
        <v>0</v>
      </c>
      <c r="J93">
        <v>0.96709539</v>
      </c>
      <c r="K93">
        <v>0</v>
      </c>
      <c r="L93">
        <v>0.51891537499999996</v>
      </c>
      <c r="M93">
        <v>1.7578198999999999E-2</v>
      </c>
      <c r="N93">
        <v>-1.627261549</v>
      </c>
      <c r="O93">
        <v>-1.0717093440000001</v>
      </c>
      <c r="P93">
        <v>-2.0531738860000002</v>
      </c>
    </row>
    <row r="94" spans="1:16" x14ac:dyDescent="0.2">
      <c r="A94" t="s">
        <v>383</v>
      </c>
      <c r="B94" t="s">
        <v>436</v>
      </c>
      <c r="C94">
        <v>1.802368795</v>
      </c>
      <c r="D94">
        <v>1.5856925850000001</v>
      </c>
      <c r="E94">
        <v>0.488501827</v>
      </c>
      <c r="F94">
        <v>1.3934616849999999</v>
      </c>
      <c r="G94">
        <v>-0.68813570800000001</v>
      </c>
      <c r="H94">
        <v>4.7160431169999999</v>
      </c>
      <c r="I94">
        <v>4.6671363169999998</v>
      </c>
      <c r="J94">
        <v>5.1659655999999998E-2</v>
      </c>
      <c r="K94">
        <v>-1.1821586669999999</v>
      </c>
      <c r="L94">
        <v>-0.235119458</v>
      </c>
      <c r="M94">
        <v>1.4632970359999999</v>
      </c>
      <c r="N94">
        <v>-0.106444844</v>
      </c>
      <c r="O94">
        <v>-0.21378022599999999</v>
      </c>
      <c r="P94">
        <v>-0.113571773</v>
      </c>
    </row>
    <row r="95" spans="1:16" x14ac:dyDescent="0.2">
      <c r="A95" t="s">
        <v>384</v>
      </c>
      <c r="B95" t="s">
        <v>437</v>
      </c>
      <c r="C95">
        <v>-1.145443542</v>
      </c>
      <c r="D95">
        <v>-0.84123926500000001</v>
      </c>
      <c r="E95">
        <v>-0.54337519599999995</v>
      </c>
      <c r="F95">
        <v>0.13512228400000001</v>
      </c>
      <c r="G95">
        <v>3.3213930349999998</v>
      </c>
      <c r="H95">
        <v>0</v>
      </c>
      <c r="I95">
        <v>0</v>
      </c>
      <c r="J95">
        <v>-1.3413266800000001</v>
      </c>
      <c r="K95">
        <v>0</v>
      </c>
      <c r="L95">
        <v>-1.3765914459999999</v>
      </c>
      <c r="M95">
        <v>-0.15765288499999999</v>
      </c>
      <c r="N95">
        <v>-0.77719088700000005</v>
      </c>
      <c r="O95">
        <v>0.19093432299999999</v>
      </c>
      <c r="P95">
        <v>-2.0123043059999999</v>
      </c>
    </row>
    <row r="96" spans="1:16" x14ac:dyDescent="0.2">
      <c r="A96" t="s">
        <v>385</v>
      </c>
      <c r="B96" t="s">
        <v>438</v>
      </c>
      <c r="C96">
        <v>2.0338186000000001E-2</v>
      </c>
      <c r="D96">
        <v>-0.47715875099999999</v>
      </c>
      <c r="E96">
        <v>0.19548856000000001</v>
      </c>
      <c r="F96">
        <v>-2.9332370999999999E-2</v>
      </c>
      <c r="G96">
        <v>0.52691049400000001</v>
      </c>
      <c r="H96">
        <v>-0.29820838799999999</v>
      </c>
      <c r="I96">
        <v>-0.171200034</v>
      </c>
      <c r="J96">
        <v>-0.32380220599999998</v>
      </c>
      <c r="K96">
        <v>-0.25974934399999999</v>
      </c>
      <c r="L96">
        <v>-0.219921322</v>
      </c>
      <c r="M96">
        <v>1.495024181</v>
      </c>
      <c r="N96">
        <v>-1.1480463169999999</v>
      </c>
      <c r="O96">
        <v>-1.30099334</v>
      </c>
      <c r="P96">
        <v>-0.40649584100000002</v>
      </c>
    </row>
    <row r="97" spans="1:16" x14ac:dyDescent="0.2">
      <c r="A97" t="s">
        <v>386</v>
      </c>
      <c r="B97" t="s">
        <v>439</v>
      </c>
      <c r="C97">
        <v>-0.67644116200000004</v>
      </c>
      <c r="D97">
        <v>-0.27060404100000002</v>
      </c>
      <c r="E97">
        <v>-0.51650524399999997</v>
      </c>
      <c r="F97">
        <v>0.46757066899999999</v>
      </c>
      <c r="G97">
        <v>0.27313760999999998</v>
      </c>
      <c r="H97">
        <v>9.9347334999999995E-2</v>
      </c>
      <c r="I97">
        <v>0.319588606</v>
      </c>
      <c r="J97">
        <v>0.181802567</v>
      </c>
      <c r="K97">
        <v>-0.207557081</v>
      </c>
      <c r="L97">
        <v>0.29539642500000002</v>
      </c>
      <c r="M97">
        <v>-0.426315734</v>
      </c>
      <c r="N97">
        <v>-0.50222053300000002</v>
      </c>
      <c r="O97">
        <v>-0.61846581</v>
      </c>
      <c r="P97">
        <v>-0.19107855200000001</v>
      </c>
    </row>
    <row r="98" spans="1:16" x14ac:dyDescent="0.2">
      <c r="A98" t="s">
        <v>387</v>
      </c>
      <c r="B98" t="s">
        <v>440</v>
      </c>
      <c r="C98">
        <v>0.70622416200000004</v>
      </c>
      <c r="D98">
        <v>0.84766622999999997</v>
      </c>
      <c r="E98">
        <v>-0.27469632599999999</v>
      </c>
      <c r="F98">
        <v>-0.92426329900000004</v>
      </c>
      <c r="G98">
        <v>-0.72347985000000004</v>
      </c>
      <c r="H98">
        <v>1.0100260109999999</v>
      </c>
      <c r="I98">
        <v>1.0645042650000001</v>
      </c>
      <c r="J98">
        <v>-1.0886833300000001</v>
      </c>
      <c r="K98">
        <v>-1.2856316990000001</v>
      </c>
      <c r="L98">
        <v>-1.169697013</v>
      </c>
      <c r="M98">
        <v>0.52249855000000001</v>
      </c>
      <c r="N98">
        <v>1.222741463</v>
      </c>
      <c r="O98">
        <v>0.91908321199999998</v>
      </c>
      <c r="P98">
        <v>1.2550881149999999</v>
      </c>
    </row>
    <row r="99" spans="1:16" x14ac:dyDescent="0.2">
      <c r="A99" t="s">
        <v>388</v>
      </c>
      <c r="B99" t="s">
        <v>441</v>
      </c>
      <c r="C99">
        <v>0.82718170000000002</v>
      </c>
      <c r="D99">
        <v>0.84425551099999996</v>
      </c>
      <c r="E99">
        <v>-0.14382031100000001</v>
      </c>
      <c r="F99">
        <v>0.47828335100000002</v>
      </c>
      <c r="G99">
        <v>-0.41828641</v>
      </c>
      <c r="H99">
        <v>0.16750015800000001</v>
      </c>
      <c r="I99">
        <v>0.100050416</v>
      </c>
      <c r="J99">
        <v>1.142826632</v>
      </c>
      <c r="K99">
        <v>0.43682195200000001</v>
      </c>
      <c r="L99">
        <v>0.91433862300000002</v>
      </c>
      <c r="M99">
        <v>-1.984801456</v>
      </c>
      <c r="N99">
        <v>0.26219515999999998</v>
      </c>
      <c r="O99">
        <v>0.284351825</v>
      </c>
      <c r="P99">
        <v>0.33018412699999999</v>
      </c>
    </row>
    <row r="100" spans="1:16" x14ac:dyDescent="0.2">
      <c r="A100" t="s">
        <v>389</v>
      </c>
      <c r="B100" t="s">
        <v>442</v>
      </c>
      <c r="C100">
        <v>0.90145885199999998</v>
      </c>
      <c r="D100">
        <v>-0.31543157500000002</v>
      </c>
      <c r="E100">
        <v>1.6265184669999999</v>
      </c>
      <c r="F100">
        <v>-1.017143865</v>
      </c>
      <c r="G100">
        <v>0.14659465799999999</v>
      </c>
      <c r="H100">
        <v>-0.50283771300000002</v>
      </c>
      <c r="I100">
        <v>-0.48920430399999998</v>
      </c>
      <c r="J100">
        <v>-0.44459820700000002</v>
      </c>
      <c r="K100">
        <v>-0.120706654</v>
      </c>
      <c r="L100">
        <v>-0.38878006900000001</v>
      </c>
      <c r="M100">
        <v>-1.2298188750000001</v>
      </c>
      <c r="N100">
        <v>0.93326671900000002</v>
      </c>
      <c r="O100">
        <v>1.796860294</v>
      </c>
      <c r="P100">
        <v>-3.779592E-3</v>
      </c>
    </row>
    <row r="101" spans="1:16" x14ac:dyDescent="0.2">
      <c r="A101" t="s">
        <v>390</v>
      </c>
      <c r="B101" t="s">
        <v>443</v>
      </c>
      <c r="C101">
        <v>-0.67172049499999997</v>
      </c>
      <c r="D101">
        <v>0.78630160100000002</v>
      </c>
      <c r="E101">
        <v>-0.94253993599999997</v>
      </c>
      <c r="F101">
        <v>0.61229029300000004</v>
      </c>
      <c r="G101">
        <v>-0.33382040099999999</v>
      </c>
      <c r="H101">
        <v>-0.37976846399999997</v>
      </c>
      <c r="I101">
        <v>-0.51852481500000003</v>
      </c>
      <c r="J101">
        <v>0.41628214800000002</v>
      </c>
      <c r="K101">
        <v>0.700527436</v>
      </c>
      <c r="L101">
        <v>0.24997156600000001</v>
      </c>
      <c r="M101">
        <v>-1.797168214</v>
      </c>
      <c r="N101">
        <v>0.94139735999999996</v>
      </c>
      <c r="O101">
        <v>1.219909785</v>
      </c>
      <c r="P101">
        <v>0.656629927</v>
      </c>
    </row>
    <row r="102" spans="1:16" x14ac:dyDescent="0.2">
      <c r="A102" t="s">
        <v>391</v>
      </c>
      <c r="B102" t="s">
        <v>444</v>
      </c>
      <c r="C102">
        <v>0.316259077</v>
      </c>
      <c r="D102">
        <v>0.76694836300000002</v>
      </c>
      <c r="E102">
        <v>-0.51395968299999994</v>
      </c>
      <c r="F102">
        <v>-0.34914156800000001</v>
      </c>
      <c r="G102">
        <v>-0.29828624799999998</v>
      </c>
      <c r="H102">
        <v>-0.248814963</v>
      </c>
      <c r="I102">
        <v>-0.36384968400000001</v>
      </c>
      <c r="J102">
        <v>-0.16916799900000001</v>
      </c>
      <c r="K102">
        <v>-0.15794839799999999</v>
      </c>
      <c r="L102">
        <v>-0.29792883100000001</v>
      </c>
      <c r="M102">
        <v>-5.2069312E-2</v>
      </c>
      <c r="N102">
        <v>1.0734681619999999</v>
      </c>
      <c r="O102">
        <v>1.030694625</v>
      </c>
      <c r="P102">
        <v>0.75232496900000001</v>
      </c>
    </row>
    <row r="103" spans="1:16" x14ac:dyDescent="0.2">
      <c r="A103" t="s">
        <v>392</v>
      </c>
      <c r="B103" t="s">
        <v>445</v>
      </c>
      <c r="C103">
        <v>1.004800973</v>
      </c>
      <c r="D103">
        <v>0.89423469300000002</v>
      </c>
      <c r="E103">
        <v>2.3321036E-2</v>
      </c>
      <c r="F103">
        <v>-1.7139250000000002E-2</v>
      </c>
      <c r="G103">
        <v>-0.198154155</v>
      </c>
      <c r="H103">
        <v>-5.0492172000000002E-2</v>
      </c>
      <c r="I103">
        <v>-0.15982576800000001</v>
      </c>
      <c r="J103">
        <v>-0.94183458799999997</v>
      </c>
      <c r="K103">
        <v>-1.021923082</v>
      </c>
      <c r="L103">
        <v>-1.0356344959999999</v>
      </c>
      <c r="M103">
        <v>0.25124349800000001</v>
      </c>
      <c r="N103">
        <v>-1.028119606</v>
      </c>
      <c r="O103">
        <v>-0.826509771</v>
      </c>
      <c r="P103">
        <v>-1.131375982</v>
      </c>
    </row>
    <row r="104" spans="1:16" x14ac:dyDescent="0.2">
      <c r="A104" t="s">
        <v>393</v>
      </c>
      <c r="B104" t="s">
        <v>446</v>
      </c>
      <c r="C104">
        <v>-0.26467009400000002</v>
      </c>
      <c r="D104">
        <v>-0.276048658</v>
      </c>
      <c r="E104">
        <v>-0.230077157</v>
      </c>
      <c r="F104">
        <v>0.966637144</v>
      </c>
      <c r="G104">
        <v>0</v>
      </c>
      <c r="H104">
        <v>-0.450194808</v>
      </c>
      <c r="I104">
        <v>-0.42492486499999998</v>
      </c>
      <c r="J104">
        <v>-0.80358619899999995</v>
      </c>
      <c r="K104">
        <v>-0.65092109200000003</v>
      </c>
      <c r="L104">
        <v>-0.793149459</v>
      </c>
      <c r="M104">
        <v>1.1817501560000001</v>
      </c>
      <c r="N104">
        <v>-0.153795184</v>
      </c>
      <c r="O104">
        <v>-0.96297604199999998</v>
      </c>
      <c r="P104">
        <v>2.0903726809999998</v>
      </c>
    </row>
  </sheetData>
  <pageMargins left="0.7" right="0.7" top="0.75" bottom="0.75" header="0.3" footer="0.3"/>
  <ignoredErrors>
    <ignoredError sqref="C54:P104 O3:O53" calculatedColum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3"/>
  <sheetViews>
    <sheetView tabSelected="1" topLeftCell="D1" workbookViewId="0">
      <selection activeCell="F36" sqref="F36"/>
    </sheetView>
  </sheetViews>
  <sheetFormatPr baseColWidth="10" defaultRowHeight="16" x14ac:dyDescent="0.2"/>
  <cols>
    <col min="1" max="1" width="12.1640625" bestFit="1" customWidth="1"/>
    <col min="2" max="2" width="17.5" bestFit="1" customWidth="1"/>
    <col min="3" max="3" width="14.6640625" bestFit="1" customWidth="1"/>
    <col min="4" max="4" width="24.6640625" bestFit="1" customWidth="1"/>
    <col min="5" max="5" width="28.5" bestFit="1" customWidth="1"/>
    <col min="6" max="6" width="26.33203125" bestFit="1" customWidth="1"/>
    <col min="7" max="7" width="28.5" bestFit="1" customWidth="1"/>
    <col min="8" max="8" width="24.83203125" bestFit="1" customWidth="1"/>
    <col min="9" max="9" width="43.83203125" bestFit="1" customWidth="1"/>
    <col min="10" max="10" width="29.33203125" bestFit="1" customWidth="1"/>
    <col min="11" max="11" width="48.83203125" bestFit="1" customWidth="1"/>
    <col min="12" max="12" width="48.6640625" bestFit="1" customWidth="1"/>
    <col min="13" max="13" width="19.83203125" bestFit="1" customWidth="1"/>
    <col min="14" max="14" width="16.83203125" bestFit="1" customWidth="1"/>
    <col min="15" max="15" width="17.83203125" bestFit="1" customWidth="1"/>
    <col min="16" max="16" width="18" bestFit="1" customWidth="1"/>
  </cols>
  <sheetData>
    <row r="1" spans="1:16" x14ac:dyDescent="0.2">
      <c r="A1" t="s">
        <v>0</v>
      </c>
      <c r="B1" t="s">
        <v>1</v>
      </c>
      <c r="C1" t="s">
        <v>203</v>
      </c>
      <c r="D1" t="s">
        <v>204</v>
      </c>
      <c r="E1" t="s">
        <v>205</v>
      </c>
      <c r="F1" t="s">
        <v>206</v>
      </c>
      <c r="G1" t="s">
        <v>207</v>
      </c>
      <c r="H1" t="s">
        <v>323</v>
      </c>
      <c r="I1" t="s">
        <v>324</v>
      </c>
      <c r="J1" t="s">
        <v>325</v>
      </c>
      <c r="K1" t="s">
        <v>326</v>
      </c>
      <c r="L1" t="s">
        <v>327</v>
      </c>
      <c r="M1" t="s">
        <v>328</v>
      </c>
      <c r="N1" t="s">
        <v>213</v>
      </c>
      <c r="O1" t="s">
        <v>214</v>
      </c>
      <c r="P1" t="s">
        <v>215</v>
      </c>
    </row>
    <row r="2" spans="1:16" x14ac:dyDescent="0.2">
      <c r="A2" t="s">
        <v>216</v>
      </c>
      <c r="B2" t="s">
        <v>217</v>
      </c>
      <c r="C2">
        <f>VLOOKUP(ScFilter[[#This Row],[StateAbbv]],Raw[],4,FALSE)</f>
        <v>0.51300000000000001</v>
      </c>
      <c r="D2">
        <f>VLOOKUP(ScFilter[[#This Row],[StateAbbv]],Raw[],5,FALSE)</f>
        <v>0.74809999999999999</v>
      </c>
      <c r="E2">
        <f>VLOOKUP(ScFilter[[#This Row],[StateAbbv]],Raw[],81,FALSE)</f>
        <v>0.38078811099999998</v>
      </c>
      <c r="F2">
        <f>VLOOKUP(ScFilter[[#This Row],[StateAbbv]],Raw[],79,FALSE)</f>
        <v>0.76703003400000003</v>
      </c>
      <c r="G2">
        <f>VLOOKUP(ScFilter[[#This Row],[StateAbbv]],Raw[],77,FALSE)</f>
        <v>1.2162197690000001</v>
      </c>
      <c r="H2">
        <f>VLOOKUP(ScFilter[[#This Row],[StateAbbv]],Raw[],6,FALSE)</f>
        <v>5.5899999999999998E-2</v>
      </c>
      <c r="I2">
        <f>VLOOKUP(ScFilter[[#This Row],[StateAbbv]],Raw[],9,FALSE)</f>
        <v>7.2900000000000006E-2</v>
      </c>
      <c r="J2">
        <f>VLOOKUP(ScFilter[[#This Row],[StateAbbv]],Raw[],7,FALSE)</f>
        <v>1.0500000000000001E-2</v>
      </c>
      <c r="K2">
        <f>VLOOKUP(ScFilter[[#This Row],[StateAbbv]],Raw[],10,FALSE)</f>
        <v>0.18340000000000001</v>
      </c>
      <c r="L2">
        <f>VLOOKUP(ScFilter[[#This Row],[StateAbbv]],Raw[],11,FALSE)</f>
        <v>1.4E-2</v>
      </c>
      <c r="M2">
        <f>VLOOKUP(ScFilter[[#This Row],[StateAbbv]],Raw[],135,FALSE)</f>
        <v>0.62649999999999995</v>
      </c>
      <c r="N2">
        <f>VLOOKUP(ScFilter[[#This Row],[StateAbbv]],Raw[],153,FALSE)</f>
        <v>0.65380000000000005</v>
      </c>
      <c r="O2">
        <f>VLOOKUP(ScFilter[[#This Row],[StateAbbv]],Raw[],170,FALSE)</f>
        <v>0.66149999999999998</v>
      </c>
      <c r="P2">
        <f>VLOOKUP(ScFilter[[#This Row],[StateAbbv]],Raw[],141,FALSE)</f>
        <v>0.64059999999999995</v>
      </c>
    </row>
    <row r="3" spans="1:16" x14ac:dyDescent="0.2">
      <c r="A3" t="s">
        <v>218</v>
      </c>
      <c r="B3" t="s">
        <v>219</v>
      </c>
      <c r="C3">
        <f>VLOOKUP(ScFilter[[#This Row],[StateAbbv]],Raw[],4,FALSE)</f>
        <v>0.50549450500000004</v>
      </c>
      <c r="D3">
        <f>VLOOKUP(ScFilter[[#This Row],[StateAbbv]],Raw[],5,FALSE)</f>
        <v>0.56733512399999997</v>
      </c>
      <c r="E3">
        <f>VLOOKUP(ScFilter[[#This Row],[StateAbbv]],Raw[],81,FALSE)</f>
        <v>0.77957389300000002</v>
      </c>
      <c r="F3">
        <f>VLOOKUP(ScFilter[[#This Row],[StateAbbv]],Raw[],79,FALSE)</f>
        <v>0.804580615</v>
      </c>
      <c r="G3">
        <f>VLOOKUP(ScFilter[[#This Row],[StateAbbv]],Raw[],77,FALSE)</f>
        <v>2</v>
      </c>
      <c r="H3">
        <f>VLOOKUP(ScFilter[[#This Row],[StateAbbv]],Raw[],6,FALSE)</f>
        <v>0</v>
      </c>
      <c r="I3">
        <f>VLOOKUP(ScFilter[[#This Row],[StateAbbv]],Raw[],9,FALSE)</f>
        <v>0</v>
      </c>
      <c r="J3">
        <f>VLOOKUP(ScFilter[[#This Row],[StateAbbv]],Raw[],7,FALSE)</f>
        <v>1.3916530000000001E-3</v>
      </c>
      <c r="K3">
        <f>VLOOKUP(ScFilter[[#This Row],[StateAbbv]],Raw[],10,FALSE)</f>
        <v>0</v>
      </c>
      <c r="L3">
        <f>VLOOKUP(ScFilter[[#This Row],[StateAbbv]],Raw[],11,FALSE)</f>
        <v>2.4529640000000002E-3</v>
      </c>
      <c r="M3">
        <f>VLOOKUP(ScFilter[[#This Row],[StateAbbv]],Raw[],135,FALSE)</f>
        <v>0.61</v>
      </c>
      <c r="N3">
        <f>VLOOKUP(ScFilter[[#This Row],[StateAbbv]],Raw[],153,FALSE)</f>
        <v>0.77</v>
      </c>
      <c r="O3">
        <f>VLOOKUP(ScFilter[[#This Row],[StateAbbv]],Raw[],147,FALSE)</f>
        <v>0.80327868899999999</v>
      </c>
      <c r="P3">
        <f>VLOOKUP(ScFilter[[#This Row],[StateAbbv]],Raw[],141,FALSE)</f>
        <v>0.71794871800000004</v>
      </c>
    </row>
    <row r="4" spans="1:16" x14ac:dyDescent="0.2">
      <c r="A4" t="s">
        <v>220</v>
      </c>
      <c r="B4" t="s">
        <v>221</v>
      </c>
      <c r="C4">
        <f>VLOOKUP(ScFilter[[#This Row],[StateAbbv]],Raw[],4,FALSE)</f>
        <v>0.85301837300000005</v>
      </c>
      <c r="D4">
        <f>VLOOKUP(ScFilter[[#This Row],[StateAbbv]],Raw[],5,FALSE)</f>
        <v>0.86965021399999998</v>
      </c>
      <c r="E4">
        <f>VLOOKUP(ScFilter[[#This Row],[StateAbbv]],Raw[],81,FALSE)</f>
        <v>0.86988340600000003</v>
      </c>
      <c r="F4">
        <f>VLOOKUP(ScFilter[[#This Row],[StateAbbv]],Raw[],79,FALSE)</f>
        <v>0.96275167500000003</v>
      </c>
      <c r="G4">
        <f>VLOOKUP(ScFilter[[#This Row],[StateAbbv]],Raw[],77,FALSE)</f>
        <v>1.0909090910000001</v>
      </c>
      <c r="H4">
        <f>VLOOKUP(ScFilter[[#This Row],[StateAbbv]],Raw[],6,FALSE)</f>
        <v>5.5154938000000001E-2</v>
      </c>
      <c r="I4">
        <f>VLOOKUP(ScFilter[[#This Row],[StateAbbv]],Raw[],9,FALSE)</f>
        <v>6.3421979000000003E-2</v>
      </c>
      <c r="J4">
        <f>VLOOKUP(ScFilter[[#This Row],[StateAbbv]],Raw[],7,FALSE)</f>
        <v>8.8488390000000007E-3</v>
      </c>
      <c r="K4">
        <f>VLOOKUP(ScFilter[[#This Row],[StateAbbv]],Raw[],10,FALSE)</f>
        <v>0.16043603300000001</v>
      </c>
      <c r="L4">
        <f>VLOOKUP(ScFilter[[#This Row],[StateAbbv]],Raw[],11,FALSE)</f>
        <v>1.0175171E-2</v>
      </c>
      <c r="M4">
        <f>VLOOKUP(ScFilter[[#This Row],[StateAbbv]],Raw[],135,FALSE)</f>
        <v>0.86035848299999995</v>
      </c>
      <c r="N4">
        <f>VLOOKUP(ScFilter[[#This Row],[StateAbbv]],Raw[],153,FALSE)</f>
        <v>0.53855773200000001</v>
      </c>
      <c r="O4">
        <f>VLOOKUP(ScFilter[[#This Row],[StateAbbv]],Raw[],147,FALSE)</f>
        <v>0.53439922500000003</v>
      </c>
      <c r="P4">
        <f>VLOOKUP(ScFilter[[#This Row],[StateAbbv]],Raw[],141,FALSE)</f>
        <v>0.56417910400000004</v>
      </c>
    </row>
    <row r="5" spans="1:16" x14ac:dyDescent="0.2">
      <c r="A5" t="s">
        <v>222</v>
      </c>
      <c r="B5" t="s">
        <v>223</v>
      </c>
      <c r="C5">
        <f>VLOOKUP(ScFilter[[#This Row],[StateAbbv]],Raw[],4,FALSE)</f>
        <v>0.91803278700000002</v>
      </c>
      <c r="D5">
        <f>VLOOKUP(ScFilter[[#This Row],[StateAbbv]],Raw[],5,FALSE)</f>
        <v>0.858408167</v>
      </c>
      <c r="E5">
        <f>VLOOKUP(ScFilter[[#This Row],[StateAbbv]],Raw[],81,FALSE)</f>
        <v>1.847406154</v>
      </c>
      <c r="F5">
        <f>VLOOKUP(ScFilter[[#This Row],[StateAbbv]],Raw[],79,FALSE)</f>
        <v>0.99404995900000004</v>
      </c>
      <c r="G5">
        <f>VLOOKUP(ScFilter[[#This Row],[StateAbbv]],Raw[],77,FALSE)</f>
        <v>1.038210793</v>
      </c>
      <c r="H5">
        <f>VLOOKUP(ScFilter[[#This Row],[StateAbbv]],Raw[],6,FALSE)</f>
        <v>7.5375285E-2</v>
      </c>
      <c r="I5">
        <f>VLOOKUP(ScFilter[[#This Row],[StateAbbv]],Raw[],9,FALSE)</f>
        <v>8.7808209999999998E-2</v>
      </c>
      <c r="J5">
        <f>VLOOKUP(ScFilter[[#This Row],[StateAbbv]],Raw[],7,FALSE)</f>
        <v>7.8519409999999994E-3</v>
      </c>
      <c r="K5">
        <f>VLOOKUP(ScFilter[[#This Row],[StateAbbv]],Raw[],10,FALSE)</f>
        <v>0.104171297</v>
      </c>
      <c r="L5">
        <f>VLOOKUP(ScFilter[[#This Row],[StateAbbv]],Raw[],11,FALSE)</f>
        <v>9.1470949999999992E-3</v>
      </c>
      <c r="M5">
        <f>VLOOKUP(ScFilter[[#This Row],[StateAbbv]],Raw[],135,FALSE)</f>
        <v>0.67709815100000004</v>
      </c>
      <c r="N5">
        <f>VLOOKUP(ScFilter[[#This Row],[StateAbbv]],Raw[],153,FALSE)</f>
        <v>0.46657183499999999</v>
      </c>
      <c r="O5">
        <f>VLOOKUP(ScFilter[[#This Row],[StateAbbv]],Raw[],147,FALSE)</f>
        <v>0.485294118</v>
      </c>
      <c r="P5">
        <f>VLOOKUP(ScFilter[[#This Row],[StateAbbv]],Raw[],141,FALSE)</f>
        <v>0.42731277499999998</v>
      </c>
    </row>
    <row r="6" spans="1:16" x14ac:dyDescent="0.2">
      <c r="A6" t="s">
        <v>224</v>
      </c>
      <c r="B6" t="s">
        <v>225</v>
      </c>
      <c r="C6">
        <f>VLOOKUP(ScFilter[[#This Row],[StateAbbv]],Raw[],4,FALSE)</f>
        <v>0.355481728</v>
      </c>
      <c r="D6">
        <f>VLOOKUP(ScFilter[[#This Row],[StateAbbv]],Raw[],5,FALSE)</f>
        <v>0.75733775400000003</v>
      </c>
      <c r="E6">
        <f>VLOOKUP(ScFilter[[#This Row],[StateAbbv]],Raw[],81,FALSE)</f>
        <v>0.17672364300000001</v>
      </c>
      <c r="F6">
        <f>VLOOKUP(ScFilter[[#This Row],[StateAbbv]],Raw[],79,FALSE)</f>
        <v>0.84898600099999999</v>
      </c>
      <c r="G6">
        <f>VLOOKUP(ScFilter[[#This Row],[StateAbbv]],Raw[],77,FALSE)</f>
        <v>1.490971571</v>
      </c>
      <c r="H6">
        <f>VLOOKUP(ScFilter[[#This Row],[StateAbbv]],Raw[],6,FALSE)</f>
        <v>1.9520971000000002E-2</v>
      </c>
      <c r="I6">
        <f>VLOOKUP(ScFilter[[#This Row],[StateAbbv]],Raw[],9,FALSE)</f>
        <v>2.5775780000000002E-2</v>
      </c>
      <c r="J6">
        <f>VLOOKUP(ScFilter[[#This Row],[StateAbbv]],Raw[],7,FALSE)</f>
        <v>3.7419710000000002E-3</v>
      </c>
      <c r="K6">
        <f>VLOOKUP(ScFilter[[#This Row],[StateAbbv]],Raw[],10,FALSE)</f>
        <v>0.19168981800000001</v>
      </c>
      <c r="L6">
        <f>VLOOKUP(ScFilter[[#This Row],[StateAbbv]],Raw[],11,FALSE)</f>
        <v>4.9409550000000003E-3</v>
      </c>
      <c r="M6">
        <f>VLOOKUP(ScFilter[[#This Row],[StateAbbv]],Raw[],135,FALSE)</f>
        <v>0.60491493399999996</v>
      </c>
      <c r="N6">
        <f>VLOOKUP(ScFilter[[#This Row],[StateAbbv]],Raw[],153,FALSE)</f>
        <v>0.67359798400000004</v>
      </c>
      <c r="O6">
        <f>VLOOKUP(ScFilter[[#This Row],[StateAbbv]],Raw[],147,FALSE)</f>
        <v>0.72812500000000002</v>
      </c>
      <c r="P6">
        <f>VLOOKUP(ScFilter[[#This Row],[StateAbbv]],Raw[],141,FALSE)</f>
        <v>0.59011164299999996</v>
      </c>
    </row>
    <row r="7" spans="1:16" x14ac:dyDescent="0.2">
      <c r="A7" t="s">
        <v>226</v>
      </c>
      <c r="B7" t="s">
        <v>227</v>
      </c>
      <c r="C7">
        <f>VLOOKUP(ScFilter[[#This Row],[StateAbbv]],Raw[],4,FALSE)</f>
        <v>0.40278824400000002</v>
      </c>
      <c r="D7">
        <f>VLOOKUP(ScFilter[[#This Row],[StateAbbv]],Raw[],5,FALSE)</f>
        <v>0.696331755</v>
      </c>
      <c r="E7">
        <f>VLOOKUP(ScFilter[[#This Row],[StateAbbv]],Raw[],81,FALSE)</f>
        <v>0.294124781</v>
      </c>
      <c r="F7">
        <f>VLOOKUP(ScFilter[[#This Row],[StateAbbv]],Raw[],79,FALSE)</f>
        <v>0.65214450999999996</v>
      </c>
      <c r="G7">
        <f>VLOOKUP(ScFilter[[#This Row],[StateAbbv]],Raw[],77,FALSE)</f>
        <v>1.2861657870000001</v>
      </c>
      <c r="H7">
        <f>VLOOKUP(ScFilter[[#This Row],[StateAbbv]],Raw[],6,FALSE)</f>
        <v>0</v>
      </c>
      <c r="I7">
        <f>VLOOKUP(ScFilter[[#This Row],[StateAbbv]],Raw[],9,FALSE)</f>
        <v>0</v>
      </c>
      <c r="J7">
        <f>VLOOKUP(ScFilter[[#This Row],[StateAbbv]],Raw[],7,FALSE)</f>
        <v>1.4336415E-2</v>
      </c>
      <c r="K7">
        <f>VLOOKUP(ScFilter[[#This Row],[StateAbbv]],Raw[],10,FALSE)</f>
        <v>0</v>
      </c>
      <c r="L7">
        <f>VLOOKUP(ScFilter[[#This Row],[StateAbbv]],Raw[],11,FALSE)</f>
        <v>2.0588484000000001E-2</v>
      </c>
      <c r="M7">
        <f>VLOOKUP(ScFilter[[#This Row],[StateAbbv]],Raw[],135,FALSE)</f>
        <v>0.58033281000000003</v>
      </c>
      <c r="N7">
        <f>VLOOKUP(ScFilter[[#This Row],[StateAbbv]],Raw[],153,FALSE)</f>
        <v>0.69944531700000001</v>
      </c>
      <c r="O7">
        <f>VLOOKUP(ScFilter[[#This Row],[StateAbbv]],Raw[],147,FALSE)</f>
        <v>0.71071823199999995</v>
      </c>
      <c r="P7">
        <f>VLOOKUP(ScFilter[[#This Row],[StateAbbv]],Raw[],141,FALSE)</f>
        <v>0.68385667400000005</v>
      </c>
    </row>
    <row r="8" spans="1:16" x14ac:dyDescent="0.2">
      <c r="A8" t="s">
        <v>228</v>
      </c>
      <c r="B8" t="s">
        <v>229</v>
      </c>
      <c r="C8">
        <f>VLOOKUP(ScFilter[[#This Row],[StateAbbv]],Raw[],4,FALSE)</f>
        <v>0.57196261699999995</v>
      </c>
      <c r="D8">
        <f>VLOOKUP(ScFilter[[#This Row],[StateAbbv]],Raw[],5,FALSE)</f>
        <v>0.64877887199999995</v>
      </c>
      <c r="E8">
        <f>VLOOKUP(ScFilter[[#This Row],[StateAbbv]],Raw[],81,FALSE)</f>
        <v>0.72338563199999995</v>
      </c>
      <c r="F8">
        <f>VLOOKUP(ScFilter[[#This Row],[StateAbbv]],Raw[],79,FALSE)</f>
        <v>0.62850481300000005</v>
      </c>
      <c r="G8">
        <f>VLOOKUP(ScFilter[[#This Row],[StateAbbv]],Raw[],77,FALSE)</f>
        <v>1.0751543539999999</v>
      </c>
      <c r="H8">
        <f>VLOOKUP(ScFilter[[#This Row],[StateAbbv]],Raw[],6,FALSE)</f>
        <v>0</v>
      </c>
      <c r="I8">
        <f>VLOOKUP(ScFilter[[#This Row],[StateAbbv]],Raw[],9,FALSE)</f>
        <v>0</v>
      </c>
      <c r="J8">
        <f>VLOOKUP(ScFilter[[#This Row],[StateAbbv]],Raw[],7,FALSE)</f>
        <v>7.8502139999999995E-3</v>
      </c>
      <c r="K8">
        <f>VLOOKUP(ScFilter[[#This Row],[StateAbbv]],Raw[],10,FALSE)</f>
        <v>0</v>
      </c>
      <c r="L8">
        <f>VLOOKUP(ScFilter[[#This Row],[StateAbbv]],Raw[],11,FALSE)</f>
        <v>1.2099983999999999E-2</v>
      </c>
      <c r="M8">
        <f>VLOOKUP(ScFilter[[#This Row],[StateAbbv]],Raw[],135,FALSE)</f>
        <v>0.624226006</v>
      </c>
      <c r="N8">
        <f>VLOOKUP(ScFilter[[#This Row],[StateAbbv]],Raw[],153,FALSE)</f>
        <v>0.69117647100000001</v>
      </c>
      <c r="O8">
        <f>VLOOKUP(ScFilter[[#This Row],[StateAbbv]],Raw[],147,FALSE)</f>
        <v>0.70923744600000005</v>
      </c>
      <c r="P8">
        <f>VLOOKUP(ScFilter[[#This Row],[StateAbbv]],Raw[],141,FALSE)</f>
        <v>0.66117404700000004</v>
      </c>
    </row>
    <row r="9" spans="1:16" x14ac:dyDescent="0.2">
      <c r="A9" t="s">
        <v>230</v>
      </c>
      <c r="B9" t="s">
        <v>231</v>
      </c>
      <c r="C9">
        <f>VLOOKUP(ScFilter[[#This Row],[StateAbbv]],Raw[],4,FALSE)</f>
        <v>0.77294686000000001</v>
      </c>
      <c r="D9">
        <f>VLOOKUP(ScFilter[[#This Row],[StateAbbv]],Raw[],5,FALSE)</f>
        <v>0.88829023600000001</v>
      </c>
      <c r="E9">
        <f>VLOOKUP(ScFilter[[#This Row],[StateAbbv]],Raw[],81,FALSE)</f>
        <v>0.42811295399999999</v>
      </c>
      <c r="F9">
        <f>VLOOKUP(ScFilter[[#This Row],[StateAbbv]],Raw[],79,FALSE)</f>
        <v>0.70518328299999999</v>
      </c>
      <c r="G9">
        <f>VLOOKUP(ScFilter[[#This Row],[StateAbbv]],Raw[],77,FALSE)</f>
        <v>1.201333333</v>
      </c>
      <c r="H9">
        <f>VLOOKUP(ScFilter[[#This Row],[StateAbbv]],Raw[],6,FALSE)</f>
        <v>5.2933495999999997E-2</v>
      </c>
      <c r="I9">
        <f>VLOOKUP(ScFilter[[#This Row],[StateAbbv]],Raw[],9,FALSE)</f>
        <v>5.9590316999999997E-2</v>
      </c>
      <c r="J9">
        <f>VLOOKUP(ScFilter[[#This Row],[StateAbbv]],Raw[],7,FALSE)</f>
        <v>1.9206115999999999E-2</v>
      </c>
      <c r="K9">
        <f>VLOOKUP(ScFilter[[#This Row],[StateAbbv]],Raw[],10,FALSE)</f>
        <v>0.36283482099999997</v>
      </c>
      <c r="L9">
        <f>VLOOKUP(ScFilter[[#This Row],[StateAbbv]],Raw[],11,FALSE)</f>
        <v>2.1621442000000001E-2</v>
      </c>
      <c r="M9">
        <f>VLOOKUP(ScFilter[[#This Row],[StateAbbv]],Raw[],135,FALSE)</f>
        <v>0.64780067699999999</v>
      </c>
      <c r="N9">
        <f>VLOOKUP(ScFilter[[#This Row],[StateAbbv]],Raw[],153,FALSE)</f>
        <v>0.72100892000000005</v>
      </c>
      <c r="O9">
        <f>VLOOKUP(ScFilter[[#This Row],[StateAbbv]],Raw[],147,FALSE)</f>
        <v>0.72649572600000001</v>
      </c>
      <c r="P9">
        <f>VLOOKUP(ScFilter[[#This Row],[StateAbbv]],Raw[],141,FALSE)</f>
        <v>0.71091703100000003</v>
      </c>
    </row>
    <row r="10" spans="1:16" x14ac:dyDescent="0.2">
      <c r="A10" t="s">
        <v>232</v>
      </c>
      <c r="B10" t="s">
        <v>233</v>
      </c>
      <c r="C10">
        <f>VLOOKUP(ScFilter[[#This Row],[StateAbbv]],Raw[],4,FALSE)</f>
        <v>0.452380952</v>
      </c>
      <c r="D10">
        <f>VLOOKUP(ScFilter[[#This Row],[StateAbbv]],Raw[],5,FALSE)</f>
        <v>0.50030737199999997</v>
      </c>
      <c r="E10">
        <f>VLOOKUP(ScFilter[[#This Row],[StateAbbv]],Raw[],81,FALSE)</f>
        <v>0.82507191599999996</v>
      </c>
      <c r="F10">
        <f>VLOOKUP(ScFilter[[#This Row],[StateAbbv]],Raw[],79,FALSE)</f>
        <v>0</v>
      </c>
      <c r="G10">
        <f>VLOOKUP(ScFilter[[#This Row],[StateAbbv]],Raw[],77,FALSE)</f>
        <v>0</v>
      </c>
      <c r="H10">
        <f>VLOOKUP(ScFilter[[#This Row],[StateAbbv]],Raw[],6,FALSE)</f>
        <v>0</v>
      </c>
      <c r="I10">
        <f>VLOOKUP(ScFilter[[#This Row],[StateAbbv]],Raw[],9,FALSE)</f>
        <v>0</v>
      </c>
      <c r="J10">
        <f>VLOOKUP(ScFilter[[#This Row],[StateAbbv]],Raw[],7,FALSE)</f>
        <v>1.6645387000000001E-2</v>
      </c>
      <c r="K10">
        <f>VLOOKUP(ScFilter[[#This Row],[StateAbbv]],Raw[],10,FALSE)</f>
        <v>0</v>
      </c>
      <c r="L10">
        <f>VLOOKUP(ScFilter[[#This Row],[StateAbbv]],Raw[],11,FALSE)</f>
        <v>3.3270320999999999E-2</v>
      </c>
      <c r="M10">
        <f>VLOOKUP(ScFilter[[#This Row],[StateAbbv]],Raw[],135,FALSE)</f>
        <v>0.51988636399999999</v>
      </c>
      <c r="N10">
        <f>VLOOKUP(ScFilter[[#This Row],[StateAbbv]],Raw[],153,FALSE)</f>
        <v>0.48579545499999999</v>
      </c>
      <c r="O10">
        <f>VLOOKUP(ScFilter[[#This Row],[StateAbbv]],Raw[],147,FALSE)</f>
        <v>0.409836066</v>
      </c>
      <c r="P10">
        <f>VLOOKUP(ScFilter[[#This Row],[StateAbbv]],Raw[],141,FALSE)</f>
        <v>0.56804733699999999</v>
      </c>
    </row>
    <row r="11" spans="1:16" x14ac:dyDescent="0.2">
      <c r="A11" t="s">
        <v>234</v>
      </c>
      <c r="B11" t="s">
        <v>235</v>
      </c>
      <c r="C11">
        <f>VLOOKUP(ScFilter[[#This Row],[StateAbbv]],Raw[],4,FALSE)</f>
        <v>0.39655172399999999</v>
      </c>
      <c r="D11">
        <f>VLOOKUP(ScFilter[[#This Row],[StateAbbv]],Raw[],5,FALSE)</f>
        <v>0.71385817299999998</v>
      </c>
      <c r="E11">
        <f>VLOOKUP(ScFilter[[#This Row],[StateAbbv]],Raw[],81,FALSE)</f>
        <v>0.26340814600000001</v>
      </c>
      <c r="F11">
        <f>VLOOKUP(ScFilter[[#This Row],[StateAbbv]],Raw[],79,FALSE)</f>
        <v>0</v>
      </c>
      <c r="G11">
        <f>VLOOKUP(ScFilter[[#This Row],[StateAbbv]],Raw[],77,FALSE)</f>
        <v>0.64506172799999995</v>
      </c>
      <c r="H11">
        <f>VLOOKUP(ScFilter[[#This Row],[StateAbbv]],Raw[],6,FALSE)</f>
        <v>4.0927376000000001E-2</v>
      </c>
      <c r="I11">
        <f>VLOOKUP(ScFilter[[#This Row],[StateAbbv]],Raw[],9,FALSE)</f>
        <v>5.7332644000000002E-2</v>
      </c>
      <c r="J11">
        <f>VLOOKUP(ScFilter[[#This Row],[StateAbbv]],Raw[],7,FALSE)</f>
        <v>9.9694889999999998E-3</v>
      </c>
      <c r="K11">
        <f>VLOOKUP(ScFilter[[#This Row],[StateAbbv]],Raw[],10,FALSE)</f>
        <v>0.243589744</v>
      </c>
      <c r="L11">
        <f>VLOOKUP(ScFilter[[#This Row],[StateAbbv]],Raw[],11,FALSE)</f>
        <v>1.3965643999999999E-2</v>
      </c>
      <c r="M11">
        <f>VLOOKUP(ScFilter[[#This Row],[StateAbbv]],Raw[],135,FALSE)</f>
        <v>0.55165692</v>
      </c>
      <c r="N11">
        <f>VLOOKUP(ScFilter[[#This Row],[StateAbbv]],Raw[],153,FALSE)</f>
        <v>0.48148148099999999</v>
      </c>
      <c r="O11">
        <f>VLOOKUP(ScFilter[[#This Row],[StateAbbv]],Raw[],147,FALSE)</f>
        <v>0.55477031799999998</v>
      </c>
      <c r="P11">
        <f>VLOOKUP(ScFilter[[#This Row],[StateAbbv]],Raw[],141,FALSE)</f>
        <v>0.39130434800000002</v>
      </c>
    </row>
    <row r="12" spans="1:16" x14ac:dyDescent="0.2">
      <c r="A12" t="s">
        <v>236</v>
      </c>
      <c r="B12" t="s">
        <v>237</v>
      </c>
      <c r="C12">
        <f>VLOOKUP(ScFilter[[#This Row],[StateAbbv]],Raw[],4,FALSE)</f>
        <v>0.39840637499999998</v>
      </c>
      <c r="D12">
        <f>VLOOKUP(ScFilter[[#This Row],[StateAbbv]],Raw[],5,FALSE)</f>
        <v>0.70329079000000005</v>
      </c>
      <c r="E12">
        <f>VLOOKUP(ScFilter[[#This Row],[StateAbbv]],Raw[],81,FALSE)</f>
        <v>0.279395334</v>
      </c>
      <c r="F12">
        <f>VLOOKUP(ScFilter[[#This Row],[StateAbbv]],Raw[],79,FALSE)</f>
        <v>0.91116053600000002</v>
      </c>
      <c r="G12">
        <f>VLOOKUP(ScFilter[[#This Row],[StateAbbv]],Raw[],77,FALSE)</f>
        <v>1.2303303059999999</v>
      </c>
      <c r="H12">
        <f>VLOOKUP(ScFilter[[#This Row],[StateAbbv]],Raw[],6,FALSE)</f>
        <v>2.5961613000000001E-2</v>
      </c>
      <c r="I12">
        <f>VLOOKUP(ScFilter[[#This Row],[StateAbbv]],Raw[],9,FALSE)</f>
        <v>3.6914479E-2</v>
      </c>
      <c r="J12">
        <f>VLOOKUP(ScFilter[[#This Row],[StateAbbv]],Raw[],7,FALSE)</f>
        <v>1.5033441999999999E-2</v>
      </c>
      <c r="K12">
        <f>VLOOKUP(ScFilter[[#This Row],[StateAbbv]],Raw[],10,FALSE)</f>
        <v>0.57906424099999998</v>
      </c>
      <c r="L12">
        <f>VLOOKUP(ScFilter[[#This Row],[StateAbbv]],Raw[],11,FALSE)</f>
        <v>2.1375854999999999E-2</v>
      </c>
      <c r="M12">
        <f>VLOOKUP(ScFilter[[#This Row],[StateAbbv]],Raw[],135,FALSE)</f>
        <v>0.78283100100000003</v>
      </c>
      <c r="N12">
        <f>VLOOKUP(ScFilter[[#This Row],[StateAbbv]],Raw[],153,FALSE)</f>
        <v>0.55779063500000003</v>
      </c>
      <c r="O12">
        <f>VLOOKUP(ScFilter[[#This Row],[StateAbbv]],Raw[],147,FALSE)</f>
        <v>0.562306635</v>
      </c>
      <c r="P12">
        <f>VLOOKUP(ScFilter[[#This Row],[StateAbbv]],Raw[],141,FALSE)</f>
        <v>0.541511772</v>
      </c>
    </row>
    <row r="13" spans="1:16" x14ac:dyDescent="0.2">
      <c r="A13" t="s">
        <v>238</v>
      </c>
      <c r="B13" t="s">
        <v>239</v>
      </c>
      <c r="C13">
        <f>VLOOKUP(ScFilter[[#This Row],[StateAbbv]],Raw[],4,FALSE)</f>
        <v>0.65886939600000005</v>
      </c>
      <c r="D13">
        <f>VLOOKUP(ScFilter[[#This Row],[StateAbbv]],Raw[],5,FALSE)</f>
        <v>0.81776148500000001</v>
      </c>
      <c r="E13">
        <f>VLOOKUP(ScFilter[[#This Row],[StateAbbv]],Raw[],81,FALSE)</f>
        <v>0.430419726</v>
      </c>
      <c r="F13">
        <f>VLOOKUP(ScFilter[[#This Row],[StateAbbv]],Raw[],79,FALSE)</f>
        <v>0.71406039399999999</v>
      </c>
      <c r="G13">
        <f>VLOOKUP(ScFilter[[#This Row],[StateAbbv]],Raw[],77,FALSE)</f>
        <v>1.2755853800000001</v>
      </c>
      <c r="H13">
        <f>VLOOKUP(ScFilter[[#This Row],[StateAbbv]],Raw[],6,FALSE)</f>
        <v>3.5699074999999997E-2</v>
      </c>
      <c r="I13">
        <f>VLOOKUP(ScFilter[[#This Row],[StateAbbv]],Raw[],9,FALSE)</f>
        <v>4.365463E-2</v>
      </c>
      <c r="J13">
        <f>VLOOKUP(ScFilter[[#This Row],[StateAbbv]],Raw[],7,FALSE)</f>
        <v>1.2976091E-2</v>
      </c>
      <c r="K13">
        <f>VLOOKUP(ScFilter[[#This Row],[StateAbbv]],Raw[],10,FALSE)</f>
        <v>0.36348535199999998</v>
      </c>
      <c r="L13">
        <f>VLOOKUP(ScFilter[[#This Row],[StateAbbv]],Raw[],11,FALSE)</f>
        <v>1.5867818999999998E-2</v>
      </c>
      <c r="M13">
        <f>VLOOKUP(ScFilter[[#This Row],[StateAbbv]],Raw[],135,FALSE)</f>
        <v>0.65918847800000002</v>
      </c>
      <c r="N13">
        <f>VLOOKUP(ScFilter[[#This Row],[StateAbbv]],Raw[],153,FALSE)</f>
        <v>0.68176152899999998</v>
      </c>
      <c r="O13">
        <f>VLOOKUP(ScFilter[[#This Row],[StateAbbv]],Raw[],147,FALSE)</f>
        <v>0.74474789900000005</v>
      </c>
      <c r="P13">
        <f>VLOOKUP(ScFilter[[#This Row],[StateAbbv]],Raw[],141,FALSE)</f>
        <v>0.55993498600000002</v>
      </c>
    </row>
    <row r="14" spans="1:16" x14ac:dyDescent="0.2">
      <c r="A14" t="s">
        <v>240</v>
      </c>
      <c r="B14" t="s">
        <v>241</v>
      </c>
      <c r="C14">
        <f>VLOOKUP(ScFilter[[#This Row],[StateAbbv]],Raw[],4,FALSE)</f>
        <v>0.76923076899999998</v>
      </c>
      <c r="D14">
        <f>VLOOKUP(ScFilter[[#This Row],[StateAbbv]],Raw[],5,FALSE)</f>
        <v>0.84834053200000004</v>
      </c>
      <c r="E14">
        <f>VLOOKUP(ScFilter[[#This Row],[StateAbbv]],Raw[],81,FALSE)</f>
        <v>0.59590641</v>
      </c>
      <c r="F14">
        <f>VLOOKUP(ScFilter[[#This Row],[StateAbbv]],Raw[],79,FALSE)</f>
        <v>0.71375496400000005</v>
      </c>
      <c r="G14">
        <f>VLOOKUP(ScFilter[[#This Row],[StateAbbv]],Raw[],77,FALSE)</f>
        <v>1.2287581700000001</v>
      </c>
      <c r="H14">
        <f>VLOOKUP(ScFilter[[#This Row],[StateAbbv]],Raw[],6,FALSE)</f>
        <v>3.6670882000000002E-2</v>
      </c>
      <c r="I14">
        <f>VLOOKUP(ScFilter[[#This Row],[StateAbbv]],Raw[],9,FALSE)</f>
        <v>4.3226606000000001E-2</v>
      </c>
      <c r="J14">
        <f>VLOOKUP(ScFilter[[#This Row],[StateAbbv]],Raw[],7,FALSE)</f>
        <v>1.2842199E-2</v>
      </c>
      <c r="K14">
        <f>VLOOKUP(ScFilter[[#This Row],[StateAbbv]],Raw[],10,FALSE)</f>
        <v>0.35020152300000001</v>
      </c>
      <c r="L14">
        <f>VLOOKUP(ScFilter[[#This Row],[StateAbbv]],Raw[],11,FALSE)</f>
        <v>1.5138023E-2</v>
      </c>
      <c r="M14">
        <f>VLOOKUP(ScFilter[[#This Row],[StateAbbv]],Raw[],135,FALSE)</f>
        <v>0.78516624000000002</v>
      </c>
      <c r="N14">
        <f>VLOOKUP(ScFilter[[#This Row],[StateAbbv]],Raw[],153,FALSE)</f>
        <v>0.615089514</v>
      </c>
      <c r="O14">
        <f>VLOOKUP(ScFilter[[#This Row],[StateAbbv]],Raw[],147,FALSE)</f>
        <v>0.66286645</v>
      </c>
      <c r="P14">
        <f>VLOOKUP(ScFilter[[#This Row],[StateAbbv]],Raw[],141,FALSE)</f>
        <v>0.44047618999999999</v>
      </c>
    </row>
    <row r="15" spans="1:16" x14ac:dyDescent="0.2">
      <c r="A15" t="s">
        <v>242</v>
      </c>
      <c r="B15" t="s">
        <v>243</v>
      </c>
      <c r="C15">
        <f>VLOOKUP(ScFilter[[#This Row],[StateAbbv]],Raw[],4,FALSE)</f>
        <v>0.70985915499999996</v>
      </c>
      <c r="D15">
        <f>VLOOKUP(ScFilter[[#This Row],[StateAbbv]],Raw[],5,FALSE)</f>
        <v>0.71532068800000004</v>
      </c>
      <c r="E15">
        <f>VLOOKUP(ScFilter[[#This Row],[StateAbbv]],Raw[],81,FALSE)</f>
        <v>0.97368490799999996</v>
      </c>
      <c r="F15">
        <f>VLOOKUP(ScFilter[[#This Row],[StateAbbv]],Raw[],79,FALSE)</f>
        <v>0.82243105100000002</v>
      </c>
      <c r="G15">
        <f>VLOOKUP(ScFilter[[#This Row],[StateAbbv]],Raw[],77,FALSE)</f>
        <v>1.076371725</v>
      </c>
      <c r="H15">
        <f>VLOOKUP(ScFilter[[#This Row],[StateAbbv]],Raw[],6,FALSE)</f>
        <v>4.2307324E-2</v>
      </c>
      <c r="I15">
        <f>VLOOKUP(ScFilter[[#This Row],[StateAbbv]],Raw[],9,FALSE)</f>
        <v>5.9144555000000001E-2</v>
      </c>
      <c r="J15">
        <f>VLOOKUP(ScFilter[[#This Row],[StateAbbv]],Raw[],7,FALSE)</f>
        <v>3.1194619999999999E-3</v>
      </c>
      <c r="K15">
        <f>VLOOKUP(ScFilter[[#This Row],[StateAbbv]],Raw[],10,FALSE)</f>
        <v>7.3733371000000006E-2</v>
      </c>
      <c r="L15">
        <f>VLOOKUP(ScFilter[[#This Row],[StateAbbv]],Raw[],11,FALSE)</f>
        <v>4.3609269999999997E-3</v>
      </c>
      <c r="M15">
        <f>VLOOKUP(ScFilter[[#This Row],[StateAbbv]],Raw[],135,FALSE)</f>
        <v>0.52591170799999998</v>
      </c>
      <c r="N15">
        <f>VLOOKUP(ScFilter[[#This Row],[StateAbbv]],Raw[],153,FALSE)</f>
        <v>0.74664107499999999</v>
      </c>
      <c r="O15">
        <f>VLOOKUP(ScFilter[[#This Row],[StateAbbv]],Raw[],147,FALSE)</f>
        <v>0.75547445300000005</v>
      </c>
      <c r="P15">
        <f>VLOOKUP(ScFilter[[#This Row],[StateAbbv]],Raw[],141,FALSE)</f>
        <v>0.73684210500000002</v>
      </c>
    </row>
    <row r="16" spans="1:16" x14ac:dyDescent="0.2">
      <c r="A16" t="s">
        <v>244</v>
      </c>
      <c r="B16" t="s">
        <v>245</v>
      </c>
      <c r="C16">
        <f>VLOOKUP(ScFilter[[#This Row],[StateAbbv]],Raw[],4,FALSE)</f>
        <v>0.37546468399999999</v>
      </c>
      <c r="D16">
        <f>VLOOKUP(ScFilter[[#This Row],[StateAbbv]],Raw[],5,FALSE)</f>
        <v>0.53688376800000004</v>
      </c>
      <c r="E16">
        <f>VLOOKUP(ScFilter[[#This Row],[StateAbbv]],Raw[],81,FALSE)</f>
        <v>0.51858723299999998</v>
      </c>
      <c r="F16">
        <f>VLOOKUP(ScFilter[[#This Row],[StateAbbv]],Raw[],79,FALSE)</f>
        <v>0.555398379</v>
      </c>
      <c r="G16">
        <f>VLOOKUP(ScFilter[[#This Row],[StateAbbv]],Raw[],77,FALSE)</f>
        <v>0.92026143800000004</v>
      </c>
      <c r="H16">
        <f>VLOOKUP(ScFilter[[#This Row],[StateAbbv]],Raw[],6,FALSE)</f>
        <v>1.3527706E-2</v>
      </c>
      <c r="I16">
        <f>VLOOKUP(ScFilter[[#This Row],[StateAbbv]],Raw[],9,FALSE)</f>
        <v>2.5196712E-2</v>
      </c>
      <c r="J16">
        <f>VLOOKUP(ScFilter[[#This Row],[StateAbbv]],Raw[],7,FALSE)</f>
        <v>3.362332E-3</v>
      </c>
      <c r="K16">
        <f>VLOOKUP(ScFilter[[#This Row],[StateAbbv]],Raw[],10,FALSE)</f>
        <v>0.248551564</v>
      </c>
      <c r="L16">
        <f>VLOOKUP(ScFilter[[#This Row],[StateAbbv]],Raw[],11,FALSE)</f>
        <v>6.2626820000000003E-3</v>
      </c>
      <c r="M16">
        <f>VLOOKUP(ScFilter[[#This Row],[StateAbbv]],Raw[],135,FALSE)</f>
        <v>0.559440559</v>
      </c>
      <c r="N16">
        <f>VLOOKUP(ScFilter[[#This Row],[StateAbbv]],Raw[],153,FALSE)</f>
        <v>0.72960373000000001</v>
      </c>
      <c r="O16">
        <f>VLOOKUP(ScFilter[[#This Row],[StateAbbv]],Raw[],147,FALSE)</f>
        <v>0.75416666700000001</v>
      </c>
      <c r="P16">
        <f>VLOOKUP(ScFilter[[#This Row],[StateAbbv]],Raw[],141,FALSE)</f>
        <v>0.69841269800000005</v>
      </c>
    </row>
    <row r="17" spans="1:16" x14ac:dyDescent="0.2">
      <c r="A17" t="s">
        <v>246</v>
      </c>
      <c r="B17" t="s">
        <v>247</v>
      </c>
      <c r="C17">
        <f>VLOOKUP(ScFilter[[#This Row],[StateAbbv]],Raw[],4,FALSE)</f>
        <v>0.43543543499999998</v>
      </c>
      <c r="D17">
        <f>VLOOKUP(ScFilter[[#This Row],[StateAbbv]],Raw[],5,FALSE)</f>
        <v>0.79887642299999995</v>
      </c>
      <c r="E17">
        <f>VLOOKUP(ScFilter[[#This Row],[StateAbbv]],Raw[],81,FALSE)</f>
        <v>0.19417509899999999</v>
      </c>
      <c r="F17">
        <f>VLOOKUP(ScFilter[[#This Row],[StateAbbv]],Raw[],79,FALSE)</f>
        <v>0.69973860600000004</v>
      </c>
      <c r="G17">
        <f>VLOOKUP(ScFilter[[#This Row],[StateAbbv]],Raw[],77,FALSE)</f>
        <v>1.423293608</v>
      </c>
      <c r="H17">
        <f>VLOOKUP(ScFilter[[#This Row],[StateAbbv]],Raw[],6,FALSE)</f>
        <v>0</v>
      </c>
      <c r="I17">
        <f>VLOOKUP(ScFilter[[#This Row],[StateAbbv]],Raw[],9,FALSE)</f>
        <v>0</v>
      </c>
      <c r="J17">
        <f>VLOOKUP(ScFilter[[#This Row],[StateAbbv]],Raw[],7,FALSE)</f>
        <v>1.3818229E-2</v>
      </c>
      <c r="K17">
        <f>VLOOKUP(ScFilter[[#This Row],[StateAbbv]],Raw[],10,FALSE)</f>
        <v>0</v>
      </c>
      <c r="L17">
        <f>VLOOKUP(ScFilter[[#This Row],[StateAbbv]],Raw[],11,FALSE)</f>
        <v>1.7297079E-2</v>
      </c>
      <c r="M17">
        <f>VLOOKUP(ScFilter[[#This Row],[StateAbbv]],Raw[],135,FALSE)</f>
        <v>0.56005130599999997</v>
      </c>
      <c r="N17">
        <f>VLOOKUP(ScFilter[[#This Row],[StateAbbv]],Raw[],153,FALSE)</f>
        <v>0.65811567199999998</v>
      </c>
      <c r="O17">
        <f>VLOOKUP(ScFilter[[#This Row],[StateAbbv]],Raw[],147,FALSE)</f>
        <v>0.658963148</v>
      </c>
      <c r="P17">
        <f>VLOOKUP(ScFilter[[#This Row],[StateAbbv]],Raw[],141,FALSE)</f>
        <v>0.65703684100000004</v>
      </c>
    </row>
    <row r="18" spans="1:16" x14ac:dyDescent="0.2">
      <c r="A18" t="s">
        <v>248</v>
      </c>
      <c r="B18" t="s">
        <v>249</v>
      </c>
      <c r="C18">
        <f>VLOOKUP(ScFilter[[#This Row],[StateAbbv]],Raw[],4,FALSE)</f>
        <v>0.85467980300000002</v>
      </c>
      <c r="D18">
        <f>VLOOKUP(ScFilter[[#This Row],[StateAbbv]],Raw[],5,FALSE)</f>
        <v>0.81859022800000003</v>
      </c>
      <c r="E18">
        <f>VLOOKUP(ScFilter[[#This Row],[StateAbbv]],Raw[],81,FALSE)</f>
        <v>1.3033815950000001</v>
      </c>
      <c r="F18">
        <f>VLOOKUP(ScFilter[[#This Row],[StateAbbv]],Raw[],79,FALSE)</f>
        <v>0.83409298799999998</v>
      </c>
      <c r="G18">
        <f>VLOOKUP(ScFilter[[#This Row],[StateAbbv]],Raw[],77,FALSE)</f>
        <v>1.058354437</v>
      </c>
      <c r="H18">
        <f>VLOOKUP(ScFilter[[#This Row],[StateAbbv]],Raw[],6,FALSE)</f>
        <v>5.8345111999999998E-2</v>
      </c>
      <c r="I18">
        <f>VLOOKUP(ScFilter[[#This Row],[StateAbbv]],Raw[],9,FALSE)</f>
        <v>7.1275115E-2</v>
      </c>
      <c r="J18">
        <f>VLOOKUP(ScFilter[[#This Row],[StateAbbv]],Raw[],7,FALSE)</f>
        <v>7.8975050000000008E-3</v>
      </c>
      <c r="K18">
        <f>VLOOKUP(ScFilter[[#This Row],[StateAbbv]],Raw[],10,FALSE)</f>
        <v>0.13535846800000001</v>
      </c>
      <c r="L18">
        <f>VLOOKUP(ScFilter[[#This Row],[StateAbbv]],Raw[],11,FALSE)</f>
        <v>9.6476900000000004E-3</v>
      </c>
      <c r="M18">
        <f>VLOOKUP(ScFilter[[#This Row],[StateAbbv]],Raw[],135,FALSE)</f>
        <v>0.69209431300000002</v>
      </c>
      <c r="N18">
        <f>VLOOKUP(ScFilter[[#This Row],[StateAbbv]],Raw[],153,FALSE)</f>
        <v>0.621012483</v>
      </c>
      <c r="O18">
        <f>VLOOKUP(ScFilter[[#This Row],[StateAbbv]],Raw[],147,FALSE)</f>
        <v>0.66332665300000004</v>
      </c>
      <c r="P18">
        <f>VLOOKUP(ScFilter[[#This Row],[StateAbbv]],Raw[],141,FALSE)</f>
        <v>0.52590090099999998</v>
      </c>
    </row>
    <row r="19" spans="1:16" x14ac:dyDescent="0.2">
      <c r="A19" t="s">
        <v>250</v>
      </c>
      <c r="B19" t="s">
        <v>251</v>
      </c>
      <c r="C19">
        <f>VLOOKUP(ScFilter[[#This Row],[StateAbbv]],Raw[],4,FALSE)</f>
        <v>0.39560439600000002</v>
      </c>
      <c r="D19">
        <f>VLOOKUP(ScFilter[[#This Row],[StateAbbv]],Raw[],5,FALSE)</f>
        <v>0.56059396800000005</v>
      </c>
      <c r="E19">
        <f>VLOOKUP(ScFilter[[#This Row],[StateAbbv]],Raw[],81,FALSE)</f>
        <v>0.51304729999999998</v>
      </c>
      <c r="F19">
        <f>VLOOKUP(ScFilter[[#This Row],[StateAbbv]],Raw[],79,FALSE)</f>
        <v>0.85270742200000005</v>
      </c>
      <c r="G19">
        <f>VLOOKUP(ScFilter[[#This Row],[StateAbbv]],Raw[],77,FALSE)</f>
        <v>1.4225563910000001</v>
      </c>
      <c r="H19">
        <f>VLOOKUP(ScFilter[[#This Row],[StateAbbv]],Raw[],6,FALSE)</f>
        <v>2.9339520000000001E-2</v>
      </c>
      <c r="I19">
        <f>VLOOKUP(ScFilter[[#This Row],[StateAbbv]],Raw[],9,FALSE)</f>
        <v>5.2336489999999999E-2</v>
      </c>
      <c r="J19">
        <f>VLOOKUP(ScFilter[[#This Row],[StateAbbv]],Raw[],7,FALSE)</f>
        <v>1.46017E-3</v>
      </c>
      <c r="K19">
        <f>VLOOKUP(ScFilter[[#This Row],[StateAbbv]],Raw[],10,FALSE)</f>
        <v>4.9768029999999998E-2</v>
      </c>
      <c r="L19">
        <f>VLOOKUP(ScFilter[[#This Row],[StateAbbv]],Raw[],11,FALSE)</f>
        <v>2.6046839999999999E-3</v>
      </c>
      <c r="M19">
        <f>VLOOKUP(ScFilter[[#This Row],[StateAbbv]],Raw[],135,FALSE)</f>
        <v>0.55932203400000002</v>
      </c>
      <c r="N19">
        <f>VLOOKUP(ScFilter[[#This Row],[StateAbbv]],Raw[],153,FALSE)</f>
        <v>0.67372881399999995</v>
      </c>
      <c r="O19">
        <f>VLOOKUP(ScFilter[[#This Row],[StateAbbv]],Raw[],147,FALSE)</f>
        <v>0.65151515199999999</v>
      </c>
      <c r="P19">
        <f>VLOOKUP(ScFilter[[#This Row],[StateAbbv]],Raw[],141,FALSE)</f>
        <v>0.70192307700000001</v>
      </c>
    </row>
    <row r="20" spans="1:16" x14ac:dyDescent="0.2">
      <c r="A20" t="s">
        <v>252</v>
      </c>
      <c r="B20" t="s">
        <v>253</v>
      </c>
      <c r="C20">
        <f>VLOOKUP(ScFilter[[#This Row],[StateAbbv]],Raw[],4,FALSE)</f>
        <v>0.63190184000000005</v>
      </c>
      <c r="D20">
        <f>VLOOKUP(ScFilter[[#This Row],[StateAbbv]],Raw[],5,FALSE)</f>
        <v>0.81342472300000002</v>
      </c>
      <c r="E20">
        <f>VLOOKUP(ScFilter[[#This Row],[StateAbbv]],Raw[],81,FALSE)</f>
        <v>0.39375193600000002</v>
      </c>
      <c r="F20">
        <f>VLOOKUP(ScFilter[[#This Row],[StateAbbv]],Raw[],79,FALSE)</f>
        <v>1.027449514</v>
      </c>
      <c r="G20">
        <f>VLOOKUP(ScFilter[[#This Row],[StateAbbv]],Raw[],77,FALSE)</f>
        <v>1.1398679789999999</v>
      </c>
      <c r="H20">
        <f>VLOOKUP(ScFilter[[#This Row],[StateAbbv]],Raw[],6,FALSE)</f>
        <v>9.9686917999999999E-2</v>
      </c>
      <c r="I20">
        <f>VLOOKUP(ScFilter[[#This Row],[StateAbbv]],Raw[],9,FALSE)</f>
        <v>0.122552113</v>
      </c>
      <c r="J20">
        <f>VLOOKUP(ScFilter[[#This Row],[StateAbbv]],Raw[],7,FALSE)</f>
        <v>6.8215430000000002E-3</v>
      </c>
      <c r="K20">
        <f>VLOOKUP(ScFilter[[#This Row],[StateAbbv]],Raw[],10,FALSE)</f>
        <v>6.8429674999999995E-2</v>
      </c>
      <c r="L20">
        <f>VLOOKUP(ScFilter[[#This Row],[StateAbbv]],Raw[],11,FALSE)</f>
        <v>8.3862009999999994E-3</v>
      </c>
      <c r="M20">
        <f>VLOOKUP(ScFilter[[#This Row],[StateAbbv]],Raw[],135,FALSE)</f>
        <v>0.70588235300000002</v>
      </c>
      <c r="N20">
        <f>VLOOKUP(ScFilter[[#This Row],[StateAbbv]],Raw[],153,FALSE)</f>
        <v>0.56497947999999998</v>
      </c>
      <c r="O20">
        <f>VLOOKUP(ScFilter[[#This Row],[StateAbbv]],Raw[],147,FALSE)</f>
        <v>0.58333333300000001</v>
      </c>
      <c r="P20">
        <f>VLOOKUP(ScFilter[[#This Row],[StateAbbv]],Raw[],141,FALSE)</f>
        <v>0.52093023299999996</v>
      </c>
    </row>
    <row r="21" spans="1:16" x14ac:dyDescent="0.2">
      <c r="A21" t="s">
        <v>254</v>
      </c>
      <c r="B21" t="s">
        <v>255</v>
      </c>
      <c r="C21">
        <f>VLOOKUP(ScFilter[[#This Row],[StateAbbv]],Raw[],4,FALSE)</f>
        <v>0.32397959199999998</v>
      </c>
      <c r="D21">
        <f>VLOOKUP(ScFilter[[#This Row],[StateAbbv]],Raw[],5,FALSE)</f>
        <v>0.43923297</v>
      </c>
      <c r="E21">
        <f>VLOOKUP(ScFilter[[#This Row],[StateAbbv]],Raw[],81,FALSE)</f>
        <v>0.61185059399999997</v>
      </c>
      <c r="F21">
        <f>VLOOKUP(ScFilter[[#This Row],[StateAbbv]],Raw[],79,FALSE)</f>
        <v>0.68350532399999997</v>
      </c>
      <c r="G21">
        <f>VLOOKUP(ScFilter[[#This Row],[StateAbbv]],Raw[],77,FALSE)</f>
        <v>1.349003577</v>
      </c>
      <c r="H21">
        <f>VLOOKUP(ScFilter[[#This Row],[StateAbbv]],Raw[],6,FALSE)</f>
        <v>1.8243259000000001E-2</v>
      </c>
      <c r="I21">
        <f>VLOOKUP(ScFilter[[#This Row],[StateAbbv]],Raw[],9,FALSE)</f>
        <v>4.1534358E-2</v>
      </c>
      <c r="J21">
        <f>VLOOKUP(ScFilter[[#This Row],[StateAbbv]],Raw[],7,FALSE)</f>
        <v>4.7461170000000002E-3</v>
      </c>
      <c r="K21">
        <f>VLOOKUP(ScFilter[[#This Row],[StateAbbv]],Raw[],10,FALSE)</f>
        <v>0.26015727399999999</v>
      </c>
      <c r="L21">
        <f>VLOOKUP(ScFilter[[#This Row],[StateAbbv]],Raw[],11,FALSE)</f>
        <v>1.0805465E-2</v>
      </c>
      <c r="M21">
        <f>VLOOKUP(ScFilter[[#This Row],[StateAbbv]],Raw[],135,FALSE)</f>
        <v>0.75587248299999998</v>
      </c>
      <c r="N21">
        <f>VLOOKUP(ScFilter[[#This Row],[StateAbbv]],Raw[],153,FALSE)</f>
        <v>0.39261744999999998</v>
      </c>
      <c r="O21">
        <f>VLOOKUP(ScFilter[[#This Row],[StateAbbv]],Raw[],147,FALSE)</f>
        <v>0.40510543799999998</v>
      </c>
      <c r="P21">
        <f>VLOOKUP(ScFilter[[#This Row],[StateAbbv]],Raw[],141,FALSE)</f>
        <v>0.35395188999999999</v>
      </c>
    </row>
    <row r="22" spans="1:16" x14ac:dyDescent="0.2">
      <c r="A22" t="s">
        <v>256</v>
      </c>
      <c r="B22" t="s">
        <v>257</v>
      </c>
      <c r="C22">
        <f>VLOOKUP(ScFilter[[#This Row],[StateAbbv]],Raw[],4,FALSE)</f>
        <v>0.77634961400000002</v>
      </c>
      <c r="D22">
        <f>VLOOKUP(ScFilter[[#This Row],[StateAbbv]],Raw[],5,FALSE)</f>
        <v>0.89520095700000002</v>
      </c>
      <c r="E22">
        <f>VLOOKUP(ScFilter[[#This Row],[StateAbbv]],Raw[],81,FALSE)</f>
        <v>0.40637264899999997</v>
      </c>
      <c r="F22">
        <f>VLOOKUP(ScFilter[[#This Row],[StateAbbv]],Raw[],79,FALSE)</f>
        <v>0</v>
      </c>
      <c r="G22">
        <f>VLOOKUP(ScFilter[[#This Row],[StateAbbv]],Raw[],77,FALSE)</f>
        <v>1.0445634829999999</v>
      </c>
      <c r="H22">
        <f>VLOOKUP(ScFilter[[#This Row],[StateAbbv]],Raw[],6,FALSE)</f>
        <v>5.8416633000000003E-2</v>
      </c>
      <c r="I22">
        <f>VLOOKUP(ScFilter[[#This Row],[StateAbbv]],Raw[],9,FALSE)</f>
        <v>6.5255329000000001E-2</v>
      </c>
      <c r="J22">
        <f>VLOOKUP(ScFilter[[#This Row],[StateAbbv]],Raw[],7,FALSE)</f>
        <v>1.6632491999999999E-2</v>
      </c>
      <c r="K22">
        <f>VLOOKUP(ScFilter[[#This Row],[StateAbbv]],Raw[],10,FALSE)</f>
        <v>0.28472185900000002</v>
      </c>
      <c r="L22">
        <f>VLOOKUP(ScFilter[[#This Row],[StateAbbv]],Raw[],11,FALSE)</f>
        <v>1.8579618999999999E-2</v>
      </c>
      <c r="M22">
        <f>VLOOKUP(ScFilter[[#This Row],[StateAbbv]],Raw[],135,FALSE)</f>
        <v>0.54438738099999995</v>
      </c>
      <c r="N22">
        <f>VLOOKUP(ScFilter[[#This Row],[StateAbbv]],Raw[],153,FALSE)</f>
        <v>0.68672047000000003</v>
      </c>
      <c r="O22">
        <f>VLOOKUP(ScFilter[[#This Row],[StateAbbv]],Raw[],147,FALSE)</f>
        <v>0.69070080899999997</v>
      </c>
      <c r="P22">
        <f>VLOOKUP(ScFilter[[#This Row],[StateAbbv]],Raw[],141,FALSE)</f>
        <v>0.68196457300000002</v>
      </c>
    </row>
    <row r="23" spans="1:16" x14ac:dyDescent="0.2">
      <c r="A23" t="s">
        <v>258</v>
      </c>
      <c r="B23" t="s">
        <v>259</v>
      </c>
      <c r="C23">
        <f>VLOOKUP(ScFilter[[#This Row],[StateAbbv]],Raw[],4,FALSE)</f>
        <v>0.97787610599999997</v>
      </c>
      <c r="D23">
        <f>VLOOKUP(ScFilter[[#This Row],[StateAbbv]],Raw[],5,FALSE)</f>
        <v>0.94264308399999996</v>
      </c>
      <c r="E23">
        <f>VLOOKUP(ScFilter[[#This Row],[StateAbbv]],Raw[],81,FALSE)</f>
        <v>2.6894332689999998</v>
      </c>
      <c r="F23">
        <f>VLOOKUP(ScFilter[[#This Row],[StateAbbv]],Raw[],79,FALSE)</f>
        <v>0.94869280199999995</v>
      </c>
      <c r="G23">
        <f>VLOOKUP(ScFilter[[#This Row],[StateAbbv]],Raw[],77,FALSE)</f>
        <v>0.97126436800000004</v>
      </c>
      <c r="H23">
        <f>VLOOKUP(ScFilter[[#This Row],[StateAbbv]],Raw[],6,FALSE)</f>
        <v>0.142450349</v>
      </c>
      <c r="I23">
        <f>VLOOKUP(ScFilter[[#This Row],[StateAbbv]],Raw[],9,FALSE)</f>
        <v>0.151118012</v>
      </c>
      <c r="J23">
        <f>VLOOKUP(ScFilter[[#This Row],[StateAbbv]],Raw[],7,FALSE)</f>
        <v>2.7758254999999999E-2</v>
      </c>
      <c r="K23">
        <f>VLOOKUP(ScFilter[[#This Row],[StateAbbv]],Raw[],10,FALSE)</f>
        <v>0.19486266499999999</v>
      </c>
      <c r="L23">
        <f>VLOOKUP(ScFilter[[#This Row],[StateAbbv]],Raw[],11,FALSE)</f>
        <v>2.9447259E-2</v>
      </c>
      <c r="M23">
        <f>VLOOKUP(ScFilter[[#This Row],[StateAbbv]],Raw[],135,FALSE)</f>
        <v>0.71253423800000004</v>
      </c>
      <c r="N23">
        <f>VLOOKUP(ScFilter[[#This Row],[StateAbbv]],Raw[],153,FALSE)</f>
        <v>0.69936089700000004</v>
      </c>
      <c r="O23">
        <f>VLOOKUP(ScFilter[[#This Row],[StateAbbv]],Raw[],147,FALSE)</f>
        <v>0.72780523500000005</v>
      </c>
      <c r="P23">
        <f>VLOOKUP(ScFilter[[#This Row],[StateAbbv]],Raw[],141,FALSE)</f>
        <v>0.62885662399999998</v>
      </c>
    </row>
    <row r="24" spans="1:16" x14ac:dyDescent="0.2">
      <c r="A24" t="s">
        <v>260</v>
      </c>
      <c r="B24" t="s">
        <v>261</v>
      </c>
      <c r="C24">
        <f>VLOOKUP(ScFilter[[#This Row],[StateAbbv]],Raw[],4,FALSE)</f>
        <v>0.60317460300000003</v>
      </c>
      <c r="D24">
        <f>VLOOKUP(ScFilter[[#This Row],[StateAbbv]],Raw[],5,FALSE)</f>
        <v>0.72181354399999997</v>
      </c>
      <c r="E24">
        <f>VLOOKUP(ScFilter[[#This Row],[StateAbbv]],Raw[],81,FALSE)</f>
        <v>0.58580697999999998</v>
      </c>
      <c r="F24">
        <f>VLOOKUP(ScFilter[[#This Row],[StateAbbv]],Raw[],79,FALSE)</f>
        <v>0.84350132600000005</v>
      </c>
      <c r="G24">
        <f>VLOOKUP(ScFilter[[#This Row],[StateAbbv]],Raw[],77,FALSE)</f>
        <v>1.405753968</v>
      </c>
      <c r="H24">
        <f>VLOOKUP(ScFilter[[#This Row],[StateAbbv]],Raw[],6,FALSE)</f>
        <v>0</v>
      </c>
      <c r="I24">
        <f>VLOOKUP(ScFilter[[#This Row],[StateAbbv]],Raw[],9,FALSE)</f>
        <v>0</v>
      </c>
      <c r="J24">
        <f>VLOOKUP(ScFilter[[#This Row],[StateAbbv]],Raw[],7,FALSE)</f>
        <v>4.4728670000000002E-3</v>
      </c>
      <c r="K24">
        <f>VLOOKUP(ScFilter[[#This Row],[StateAbbv]],Raw[],10,FALSE)</f>
        <v>0</v>
      </c>
      <c r="L24">
        <f>VLOOKUP(ScFilter[[#This Row],[StateAbbv]],Raw[],11,FALSE)</f>
        <v>6.1967070000000001E-3</v>
      </c>
      <c r="M24">
        <f>VLOOKUP(ScFilter[[#This Row],[StateAbbv]],Raw[],135,FALSE)</f>
        <v>0.61157024800000004</v>
      </c>
      <c r="N24">
        <f>VLOOKUP(ScFilter[[#This Row],[StateAbbv]],Raw[],153,FALSE)</f>
        <v>0.70247933900000004</v>
      </c>
      <c r="O24">
        <f>VLOOKUP(ScFilter[[#This Row],[StateAbbv]],Raw[],147,FALSE)</f>
        <v>0.763513514</v>
      </c>
      <c r="P24">
        <f>VLOOKUP(ScFilter[[#This Row],[StateAbbv]],Raw[],141,FALSE)</f>
        <v>0.60638297900000004</v>
      </c>
    </row>
    <row r="25" spans="1:16" x14ac:dyDescent="0.2">
      <c r="A25" t="s">
        <v>262</v>
      </c>
      <c r="B25" t="s">
        <v>263</v>
      </c>
      <c r="C25">
        <f>VLOOKUP(ScFilter[[#This Row],[StateAbbv]],Raw[],4,FALSE)</f>
        <v>0.46042618000000002</v>
      </c>
      <c r="D25">
        <f>VLOOKUP(ScFilter[[#This Row],[StateAbbv]],Raw[],5,FALSE)</f>
        <v>0.71535565499999998</v>
      </c>
      <c r="E25">
        <f>VLOOKUP(ScFilter[[#This Row],[StateAbbv]],Raw[],81,FALSE)</f>
        <v>0.339539015</v>
      </c>
      <c r="F25">
        <f>VLOOKUP(ScFilter[[#This Row],[StateAbbv]],Raw[],79,FALSE)</f>
        <v>0.54432285199999997</v>
      </c>
      <c r="G25">
        <f>VLOOKUP(ScFilter[[#This Row],[StateAbbv]],Raw[],77,FALSE)</f>
        <v>0.99967350200000005</v>
      </c>
      <c r="H25">
        <f>VLOOKUP(ScFilter[[#This Row],[StateAbbv]],Raw[],6,FALSE)</f>
        <v>0</v>
      </c>
      <c r="I25">
        <f>VLOOKUP(ScFilter[[#This Row],[StateAbbv]],Raw[],9,FALSE)</f>
        <v>0</v>
      </c>
      <c r="J25">
        <f>VLOOKUP(ScFilter[[#This Row],[StateAbbv]],Raw[],7,FALSE)</f>
        <v>8.1956029999999992E-3</v>
      </c>
      <c r="K25">
        <f>VLOOKUP(ScFilter[[#This Row],[StateAbbv]],Raw[],10,FALSE)</f>
        <v>0</v>
      </c>
      <c r="L25">
        <f>VLOOKUP(ScFilter[[#This Row],[StateAbbv]],Raw[],11,FALSE)</f>
        <v>1.1456683E-2</v>
      </c>
      <c r="M25">
        <f>VLOOKUP(ScFilter[[#This Row],[StateAbbv]],Raw[],135,FALSE)</f>
        <v>0.67984014199999998</v>
      </c>
      <c r="N25">
        <f>VLOOKUP(ScFilter[[#This Row],[StateAbbv]],Raw[],153,FALSE)</f>
        <v>0.72224689200000003</v>
      </c>
      <c r="O25">
        <f>VLOOKUP(ScFilter[[#This Row],[StateAbbv]],Raw[],147,FALSE)</f>
        <v>0.73938602200000003</v>
      </c>
      <c r="P25">
        <f>VLOOKUP(ScFilter[[#This Row],[StateAbbv]],Raw[],141,FALSE)</f>
        <v>0.685852982</v>
      </c>
    </row>
    <row r="26" spans="1:16" x14ac:dyDescent="0.2">
      <c r="A26" t="s">
        <v>264</v>
      </c>
      <c r="B26" t="s">
        <v>265</v>
      </c>
      <c r="C26">
        <f>VLOOKUP(ScFilter[[#This Row],[StateAbbv]],Raw[],4,FALSE)</f>
        <v>0.20727272699999999</v>
      </c>
      <c r="D26">
        <f>VLOOKUP(ScFilter[[#This Row],[StateAbbv]],Raw[],5,FALSE)</f>
        <v>0.68084011300000002</v>
      </c>
      <c r="E26">
        <f>VLOOKUP(ScFilter[[#This Row],[StateAbbv]],Raw[],81,FALSE)</f>
        <v>0.12256925</v>
      </c>
      <c r="F26">
        <f>VLOOKUP(ScFilter[[#This Row],[StateAbbv]],Raw[],79,FALSE)</f>
        <v>0.53604876599999995</v>
      </c>
      <c r="G26">
        <f>VLOOKUP(ScFilter[[#This Row],[StateAbbv]],Raw[],77,FALSE)</f>
        <v>0.816399667</v>
      </c>
      <c r="H26">
        <f>VLOOKUP(ScFilter[[#This Row],[StateAbbv]],Raw[],6,FALSE)</f>
        <v>0</v>
      </c>
      <c r="I26">
        <f>VLOOKUP(ScFilter[[#This Row],[StateAbbv]],Raw[],9,FALSE)</f>
        <v>0</v>
      </c>
      <c r="J26">
        <f>VLOOKUP(ScFilter[[#This Row],[StateAbbv]],Raw[],7,FALSE)</f>
        <v>4.5493970000000002E-3</v>
      </c>
      <c r="K26">
        <f>VLOOKUP(ScFilter[[#This Row],[StateAbbv]],Raw[],10,FALSE)</f>
        <v>0</v>
      </c>
      <c r="L26">
        <f>VLOOKUP(ScFilter[[#This Row],[StateAbbv]],Raw[],11,FALSE)</f>
        <v>6.6820339999999999E-3</v>
      </c>
      <c r="M26">
        <f>VLOOKUP(ScFilter[[#This Row],[StateAbbv]],Raw[],135,FALSE)</f>
        <v>0.45460893899999999</v>
      </c>
      <c r="N26">
        <f>VLOOKUP(ScFilter[[#This Row],[StateAbbv]],Raw[],153,FALSE)</f>
        <v>0.72905027899999997</v>
      </c>
      <c r="O26">
        <f>VLOOKUP(ScFilter[[#This Row],[StateAbbv]],Raw[],147,FALSE)</f>
        <v>0.81566820299999998</v>
      </c>
      <c r="P26">
        <f>VLOOKUP(ScFilter[[#This Row],[StateAbbv]],Raw[],141,FALSE)</f>
        <v>0.65685019200000005</v>
      </c>
    </row>
    <row r="27" spans="1:16" x14ac:dyDescent="0.2">
      <c r="A27" t="s">
        <v>266</v>
      </c>
      <c r="B27" t="s">
        <v>267</v>
      </c>
      <c r="C27">
        <f>VLOOKUP(ScFilter[[#This Row],[StateAbbv]],Raw[],4,FALSE)</f>
        <v>0.48895899100000001</v>
      </c>
      <c r="D27">
        <f>VLOOKUP(ScFilter[[#This Row],[StateAbbv]],Raw[],5,FALSE)</f>
        <v>0.72801903000000001</v>
      </c>
      <c r="E27">
        <f>VLOOKUP(ScFilter[[#This Row],[StateAbbv]],Raw[],81,FALSE)</f>
        <v>0.35744767100000002</v>
      </c>
      <c r="F27">
        <f>VLOOKUP(ScFilter[[#This Row],[StateAbbv]],Raw[],79,FALSE)</f>
        <v>0.77960898199999995</v>
      </c>
      <c r="G27">
        <f>VLOOKUP(ScFilter[[#This Row],[StateAbbv]],Raw[],77,FALSE)</f>
        <v>1.5042517010000001</v>
      </c>
      <c r="H27">
        <f>VLOOKUP(ScFilter[[#This Row],[StateAbbv]],Raw[],6,FALSE)</f>
        <v>3.2495980000000001E-2</v>
      </c>
      <c r="I27">
        <f>VLOOKUP(ScFilter[[#This Row],[StateAbbv]],Raw[],9,FALSE)</f>
        <v>4.4636167999999997E-2</v>
      </c>
      <c r="J27">
        <f>VLOOKUP(ScFilter[[#This Row],[StateAbbv]],Raw[],7,FALSE)</f>
        <v>4.2190229999999997E-3</v>
      </c>
      <c r="K27">
        <f>VLOOKUP(ScFilter[[#This Row],[StateAbbv]],Raw[],10,FALSE)</f>
        <v>0.12983216</v>
      </c>
      <c r="L27">
        <f>VLOOKUP(ScFilter[[#This Row],[StateAbbv]],Raw[],11,FALSE)</f>
        <v>5.7952100000000003E-3</v>
      </c>
      <c r="M27">
        <f>VLOOKUP(ScFilter[[#This Row],[StateAbbv]],Raw[],135,FALSE)</f>
        <v>0.47372810700000001</v>
      </c>
      <c r="N27">
        <f>VLOOKUP(ScFilter[[#This Row],[StateAbbv]],Raw[],153,FALSE)</f>
        <v>0.676396997</v>
      </c>
      <c r="O27">
        <f>VLOOKUP(ScFilter[[#This Row],[StateAbbv]],Raw[],147,FALSE)</f>
        <v>0.68661971799999999</v>
      </c>
      <c r="P27">
        <f>VLOOKUP(ScFilter[[#This Row],[StateAbbv]],Raw[],141,FALSE)</f>
        <v>0.66719492899999999</v>
      </c>
    </row>
    <row r="28" spans="1:16" x14ac:dyDescent="0.2">
      <c r="A28" t="s">
        <v>268</v>
      </c>
      <c r="B28" t="s">
        <v>269</v>
      </c>
      <c r="C28">
        <f>VLOOKUP(ScFilter[[#This Row],[StateAbbv]],Raw[],4,FALSE)</f>
        <v>0.60483871</v>
      </c>
      <c r="D28">
        <f>VLOOKUP(ScFilter[[#This Row],[StateAbbv]],Raw[],5,FALSE)</f>
        <v>0.76550224</v>
      </c>
      <c r="E28">
        <f>VLOOKUP(ScFilter[[#This Row],[StateAbbv]],Raw[],81,FALSE)</f>
        <v>0.46887536600000002</v>
      </c>
      <c r="F28">
        <f>VLOOKUP(ScFilter[[#This Row],[StateAbbv]],Raw[],79,FALSE)</f>
        <v>0.802798962</v>
      </c>
      <c r="G28">
        <f>VLOOKUP(ScFilter[[#This Row],[StateAbbv]],Raw[],77,FALSE)</f>
        <v>1.164448261</v>
      </c>
      <c r="H28">
        <f>VLOOKUP(ScFilter[[#This Row],[StateAbbv]],Raw[],6,FALSE)</f>
        <v>6.4476332999999997E-2</v>
      </c>
      <c r="I28">
        <f>VLOOKUP(ScFilter[[#This Row],[StateAbbv]],Raw[],9,FALSE)</f>
        <v>8.4227491000000002E-2</v>
      </c>
      <c r="J28">
        <f>VLOOKUP(ScFilter[[#This Row],[StateAbbv]],Raw[],7,FALSE)</f>
        <v>2.5972339999999999E-3</v>
      </c>
      <c r="K28">
        <f>VLOOKUP(ScFilter[[#This Row],[StateAbbv]],Raw[],10,FALSE)</f>
        <v>4.0281973999999998E-2</v>
      </c>
      <c r="L28">
        <f>VLOOKUP(ScFilter[[#This Row],[StateAbbv]],Raw[],11,FALSE)</f>
        <v>3.3928500000000002E-3</v>
      </c>
      <c r="M28">
        <f>VLOOKUP(ScFilter[[#This Row],[StateAbbv]],Raw[],135,FALSE)</f>
        <v>0.92749999999999999</v>
      </c>
      <c r="N28">
        <f>VLOOKUP(ScFilter[[#This Row],[StateAbbv]],Raw[],153,FALSE)</f>
        <v>0.51500000000000001</v>
      </c>
      <c r="O28">
        <f>VLOOKUP(ScFilter[[#This Row],[StateAbbv]],Raw[],147,FALSE)</f>
        <v>0.50943396200000002</v>
      </c>
      <c r="P28">
        <f>VLOOKUP(ScFilter[[#This Row],[StateAbbv]],Raw[],141,FALSE)</f>
        <v>0.58620689699999995</v>
      </c>
    </row>
    <row r="29" spans="1:16" x14ac:dyDescent="0.2">
      <c r="A29" t="s">
        <v>270</v>
      </c>
      <c r="B29" t="s">
        <v>271</v>
      </c>
      <c r="C29">
        <f>VLOOKUP(ScFilter[[#This Row],[StateAbbv]],Raw[],4,FALSE)</f>
        <v>0.36</v>
      </c>
      <c r="D29">
        <f>VLOOKUP(ScFilter[[#This Row],[StateAbbv]],Raw[],5,FALSE)</f>
        <v>0.63486263700000001</v>
      </c>
      <c r="E29">
        <f>VLOOKUP(ScFilter[[#This Row],[StateAbbv]],Raw[],81,FALSE)</f>
        <v>0.32351843499999999</v>
      </c>
      <c r="F29">
        <f>VLOOKUP(ScFilter[[#This Row],[StateAbbv]],Raw[],79,FALSE)</f>
        <v>0.92011965799999995</v>
      </c>
      <c r="G29">
        <f>VLOOKUP(ScFilter[[#This Row],[StateAbbv]],Raw[],77,FALSE)</f>
        <v>2.836065574</v>
      </c>
      <c r="H29">
        <f>VLOOKUP(ScFilter[[#This Row],[StateAbbv]],Raw[],6,FALSE)</f>
        <v>0</v>
      </c>
      <c r="I29">
        <f>VLOOKUP(ScFilter[[#This Row],[StateAbbv]],Raw[],9,FALSE)</f>
        <v>0</v>
      </c>
      <c r="J29">
        <f>VLOOKUP(ScFilter[[#This Row],[StateAbbv]],Raw[],7,FALSE)</f>
        <v>9.5914500000000001E-4</v>
      </c>
      <c r="K29">
        <f>VLOOKUP(ScFilter[[#This Row],[StateAbbv]],Raw[],10,FALSE)</f>
        <v>0</v>
      </c>
      <c r="L29">
        <f>VLOOKUP(ScFilter[[#This Row],[StateAbbv]],Raw[],11,FALSE)</f>
        <v>1.510791E-3</v>
      </c>
      <c r="M29">
        <f>VLOOKUP(ScFilter[[#This Row],[StateAbbv]],Raw[],135,FALSE)</f>
        <v>0.59523809500000002</v>
      </c>
      <c r="N29">
        <f>VLOOKUP(ScFilter[[#This Row],[StateAbbv]],Raw[],153,FALSE)</f>
        <v>0.76190476200000001</v>
      </c>
      <c r="O29">
        <f>VLOOKUP(ScFilter[[#This Row],[StateAbbv]],Raw[],147,FALSE)</f>
        <v>0.72</v>
      </c>
      <c r="P29">
        <f>VLOOKUP(ScFilter[[#This Row],[StateAbbv]],Raw[],141,FALSE)</f>
        <v>0.82352941199999996</v>
      </c>
    </row>
    <row r="30" spans="1:16" x14ac:dyDescent="0.2">
      <c r="A30" t="s">
        <v>272</v>
      </c>
      <c r="B30" t="s">
        <v>273</v>
      </c>
      <c r="C30">
        <f>VLOOKUP(ScFilter[[#This Row],[StateAbbv]],Raw[],4,FALSE)</f>
        <v>0.61267605599999997</v>
      </c>
      <c r="D30">
        <f>VLOOKUP(ScFilter[[#This Row],[StateAbbv]],Raw[],5,FALSE)</f>
        <v>0.76151793000000001</v>
      </c>
      <c r="E30">
        <f>VLOOKUP(ScFilter[[#This Row],[StateAbbv]],Raw[],81,FALSE)</f>
        <v>0.495372808</v>
      </c>
      <c r="F30">
        <f>VLOOKUP(ScFilter[[#This Row],[StateAbbv]],Raw[],79,FALSE)</f>
        <v>0.65355529499999998</v>
      </c>
      <c r="G30">
        <f>VLOOKUP(ScFilter[[#This Row],[StateAbbv]],Raw[],77,FALSE)</f>
        <v>1.203219316</v>
      </c>
      <c r="H30">
        <f>VLOOKUP(ScFilter[[#This Row],[StateAbbv]],Raw[],6,FALSE)</f>
        <v>0</v>
      </c>
      <c r="I30">
        <f>VLOOKUP(ScFilter[[#This Row],[StateAbbv]],Raw[],9,FALSE)</f>
        <v>0</v>
      </c>
      <c r="J30">
        <f>VLOOKUP(ScFilter[[#This Row],[StateAbbv]],Raw[],7,FALSE)</f>
        <v>1.1741606E-2</v>
      </c>
      <c r="K30">
        <f>VLOOKUP(ScFilter[[#This Row],[StateAbbv]],Raw[],10,FALSE)</f>
        <v>0</v>
      </c>
      <c r="L30">
        <f>VLOOKUP(ScFilter[[#This Row],[StateAbbv]],Raw[],11,FALSE)</f>
        <v>1.5418685999999999E-2</v>
      </c>
      <c r="M30">
        <f>VLOOKUP(ScFilter[[#This Row],[StateAbbv]],Raw[],135,FALSE)</f>
        <v>0.74007968099999999</v>
      </c>
      <c r="N30">
        <f>VLOOKUP(ScFilter[[#This Row],[StateAbbv]],Raw[],153,FALSE)</f>
        <v>0.57338645399999999</v>
      </c>
      <c r="O30">
        <f>VLOOKUP(ScFilter[[#This Row],[StateAbbv]],Raw[],147,FALSE)</f>
        <v>0.59194659800000005</v>
      </c>
      <c r="P30">
        <f>VLOOKUP(ScFilter[[#This Row],[StateAbbv]],Raw[],141,FALSE)</f>
        <v>0.52053954599999996</v>
      </c>
    </row>
    <row r="31" spans="1:16" x14ac:dyDescent="0.2">
      <c r="A31" t="s">
        <v>274</v>
      </c>
      <c r="B31" t="s">
        <v>275</v>
      </c>
      <c r="C31">
        <f>VLOOKUP(ScFilter[[#This Row],[StateAbbv]],Raw[],4,FALSE)</f>
        <v>0.44444444399999999</v>
      </c>
      <c r="D31">
        <f>VLOOKUP(ScFilter[[#This Row],[StateAbbv]],Raw[],5,FALSE)</f>
        <v>0.69716205099999995</v>
      </c>
      <c r="E31">
        <f>VLOOKUP(ScFilter[[#This Row],[StateAbbv]],Raw[],81,FALSE)</f>
        <v>0.34750938999999997</v>
      </c>
      <c r="F31">
        <f>VLOOKUP(ScFilter[[#This Row],[StateAbbv]],Raw[],79,FALSE)</f>
        <v>0.49683163699999999</v>
      </c>
      <c r="G31">
        <f>VLOOKUP(ScFilter[[#This Row],[StateAbbv]],Raw[],77,FALSE)</f>
        <v>1.7054794520000001</v>
      </c>
      <c r="H31">
        <f>VLOOKUP(ScFilter[[#This Row],[StateAbbv]],Raw[],6,FALSE)</f>
        <v>4.3851992999999999E-2</v>
      </c>
      <c r="I31">
        <f>VLOOKUP(ScFilter[[#This Row],[StateAbbv]],Raw[],9,FALSE)</f>
        <v>6.2900716999999995E-2</v>
      </c>
      <c r="J31">
        <f>VLOOKUP(ScFilter[[#This Row],[StateAbbv]],Raw[],7,FALSE)</f>
        <v>2.8829110000000002E-3</v>
      </c>
      <c r="K31">
        <f>VLOOKUP(ScFilter[[#This Row],[StateAbbv]],Raw[],10,FALSE)</f>
        <v>6.5741858E-2</v>
      </c>
      <c r="L31">
        <f>VLOOKUP(ScFilter[[#This Row],[StateAbbv]],Raw[],11,FALSE)</f>
        <v>4.1352100000000003E-3</v>
      </c>
      <c r="M31">
        <f>VLOOKUP(ScFilter[[#This Row],[StateAbbv]],Raw[],135,FALSE)</f>
        <v>0.52293577999999996</v>
      </c>
      <c r="N31">
        <f>VLOOKUP(ScFilter[[#This Row],[StateAbbv]],Raw[],153,FALSE)</f>
        <v>0.73394495400000004</v>
      </c>
      <c r="O31">
        <f>VLOOKUP(ScFilter[[#This Row],[StateAbbv]],Raw[],147,FALSE)</f>
        <v>0.71929824600000003</v>
      </c>
      <c r="P31">
        <f>VLOOKUP(ScFilter[[#This Row],[StateAbbv]],Raw[],141,FALSE)</f>
        <v>0.75</v>
      </c>
    </row>
    <row r="32" spans="1:16" x14ac:dyDescent="0.2">
      <c r="A32" t="s">
        <v>276</v>
      </c>
      <c r="B32" t="s">
        <v>277</v>
      </c>
      <c r="C32">
        <f>VLOOKUP(ScFilter[[#This Row],[StateAbbv]],Raw[],4,FALSE)</f>
        <v>0.520446097</v>
      </c>
      <c r="D32">
        <f>VLOOKUP(ScFilter[[#This Row],[StateAbbv]],Raw[],5,FALSE)</f>
        <v>0.77256687499999999</v>
      </c>
      <c r="E32">
        <f>VLOOKUP(ScFilter[[#This Row],[StateAbbv]],Raw[],81,FALSE)</f>
        <v>0.31948903699999998</v>
      </c>
      <c r="F32">
        <f>VLOOKUP(ScFilter[[#This Row],[StateAbbv]],Raw[],79,FALSE)</f>
        <v>0.93819746999999998</v>
      </c>
      <c r="G32">
        <f>VLOOKUP(ScFilter[[#This Row],[StateAbbv]],Raw[],77,FALSE)</f>
        <v>1.9541984729999999</v>
      </c>
      <c r="H32">
        <f>VLOOKUP(ScFilter[[#This Row],[StateAbbv]],Raw[],6,FALSE)</f>
        <v>3.5571998000000001E-2</v>
      </c>
      <c r="I32">
        <f>VLOOKUP(ScFilter[[#This Row],[StateAbbv]],Raw[],9,FALSE)</f>
        <v>4.6043907000000002E-2</v>
      </c>
      <c r="J32">
        <f>VLOOKUP(ScFilter[[#This Row],[StateAbbv]],Raw[],7,FALSE)</f>
        <v>4.875735E-3</v>
      </c>
      <c r="K32">
        <f>VLOOKUP(ScFilter[[#This Row],[StateAbbv]],Raw[],10,FALSE)</f>
        <v>0.137066667</v>
      </c>
      <c r="L32">
        <f>VLOOKUP(ScFilter[[#This Row],[StateAbbv]],Raw[],11,FALSE)</f>
        <v>6.3110850000000001E-3</v>
      </c>
      <c r="M32">
        <f>VLOOKUP(ScFilter[[#This Row],[StateAbbv]],Raw[],135,FALSE)</f>
        <v>0.64466019399999996</v>
      </c>
      <c r="N32">
        <f>VLOOKUP(ScFilter[[#This Row],[StateAbbv]],Raw[],153,FALSE)</f>
        <v>0.73592232999999996</v>
      </c>
      <c r="O32">
        <f>VLOOKUP(ScFilter[[#This Row],[StateAbbv]],Raw[],147,FALSE)</f>
        <v>0.77409638599999997</v>
      </c>
      <c r="P32">
        <f>VLOOKUP(ScFilter[[#This Row],[StateAbbv]],Raw[],141,FALSE)</f>
        <v>0.66666666699999999</v>
      </c>
    </row>
    <row r="33" spans="1:16" x14ac:dyDescent="0.2">
      <c r="A33" t="s">
        <v>278</v>
      </c>
      <c r="B33" t="s">
        <v>279</v>
      </c>
      <c r="C33">
        <f>VLOOKUP(ScFilter[[#This Row],[StateAbbv]],Raw[],4,FALSE)</f>
        <v>0.821052632</v>
      </c>
      <c r="D33">
        <f>VLOOKUP(ScFilter[[#This Row],[StateAbbv]],Raw[],5,FALSE)</f>
        <v>0.94832422599999999</v>
      </c>
      <c r="E33">
        <f>VLOOKUP(ScFilter[[#This Row],[StateAbbv]],Raw[],81,FALSE)</f>
        <v>0.25002062000000003</v>
      </c>
      <c r="F33">
        <f>VLOOKUP(ScFilter[[#This Row],[StateAbbv]],Raw[],79,FALSE)</f>
        <v>0.387831437</v>
      </c>
      <c r="G33">
        <f>VLOOKUP(ScFilter[[#This Row],[StateAbbv]],Raw[],77,FALSE)</f>
        <v>1.011494253</v>
      </c>
      <c r="H33">
        <f>VLOOKUP(ScFilter[[#This Row],[StateAbbv]],Raw[],6,FALSE)</f>
        <v>0</v>
      </c>
      <c r="I33">
        <f>VLOOKUP(ScFilter[[#This Row],[StateAbbv]],Raw[],9,FALSE)</f>
        <v>0</v>
      </c>
      <c r="J33">
        <f>VLOOKUP(ScFilter[[#This Row],[StateAbbv]],Raw[],7,FALSE)</f>
        <v>7.3406189999999996E-3</v>
      </c>
      <c r="K33">
        <f>VLOOKUP(ScFilter[[#This Row],[StateAbbv]],Raw[],10,FALSE)</f>
        <v>0</v>
      </c>
      <c r="L33">
        <f>VLOOKUP(ScFilter[[#This Row],[StateAbbv]],Raw[],11,FALSE)</f>
        <v>7.740622E-3</v>
      </c>
      <c r="M33">
        <f>VLOOKUP(ScFilter[[#This Row],[StateAbbv]],Raw[],135,FALSE)</f>
        <v>0.43424317600000001</v>
      </c>
      <c r="N33">
        <f>VLOOKUP(ScFilter[[#This Row],[StateAbbv]],Raw[],153,FALSE)</f>
        <v>0.72456575700000003</v>
      </c>
      <c r="O33">
        <f>VLOOKUP(ScFilter[[#This Row],[StateAbbv]],Raw[],147,FALSE)</f>
        <v>0.73714285700000004</v>
      </c>
      <c r="P33">
        <f>VLOOKUP(ScFilter[[#This Row],[StateAbbv]],Raw[],141,FALSE)</f>
        <v>0.71491228100000004</v>
      </c>
    </row>
    <row r="34" spans="1:16" x14ac:dyDescent="0.2">
      <c r="A34" t="s">
        <v>280</v>
      </c>
      <c r="B34" t="s">
        <v>281</v>
      </c>
      <c r="C34">
        <f>VLOOKUP(ScFilter[[#This Row],[StateAbbv]],Raw[],4,FALSE)</f>
        <v>0.67049808399999999</v>
      </c>
      <c r="D34">
        <f>VLOOKUP(ScFilter[[#This Row],[StateAbbv]],Raw[],5,FALSE)</f>
        <v>0.86293319499999999</v>
      </c>
      <c r="E34">
        <f>VLOOKUP(ScFilter[[#This Row],[StateAbbv]],Raw[],81,FALSE)</f>
        <v>0.32321738300000002</v>
      </c>
      <c r="F34">
        <f>VLOOKUP(ScFilter[[#This Row],[StateAbbv]],Raw[],79,FALSE)</f>
        <v>0.716444529</v>
      </c>
      <c r="G34">
        <f>VLOOKUP(ScFilter[[#This Row],[StateAbbv]],Raw[],77,FALSE)</f>
        <v>1.257579062</v>
      </c>
      <c r="H34">
        <f>VLOOKUP(ScFilter[[#This Row],[StateAbbv]],Raw[],6,FALSE)</f>
        <v>9.0467070999999996E-2</v>
      </c>
      <c r="I34">
        <f>VLOOKUP(ScFilter[[#This Row],[StateAbbv]],Raw[],9,FALSE)</f>
        <v>0.104836703</v>
      </c>
      <c r="J34">
        <f>VLOOKUP(ScFilter[[#This Row],[StateAbbv]],Raw[],7,FALSE)</f>
        <v>2.0577331000000001E-2</v>
      </c>
      <c r="K34">
        <f>VLOOKUP(ScFilter[[#This Row],[StateAbbv]],Raw[],10,FALSE)</f>
        <v>0.22745658399999999</v>
      </c>
      <c r="L34">
        <f>VLOOKUP(ScFilter[[#This Row],[StateAbbv]],Raw[],11,FALSE)</f>
        <v>2.3845798000000001E-2</v>
      </c>
      <c r="M34">
        <f>VLOOKUP(ScFilter[[#This Row],[StateAbbv]],Raw[],135,FALSE)</f>
        <v>0.52166968400000002</v>
      </c>
      <c r="N34">
        <f>VLOOKUP(ScFilter[[#This Row],[StateAbbv]],Raw[],153,FALSE)</f>
        <v>0.69470769899999996</v>
      </c>
      <c r="O34">
        <f>VLOOKUP(ScFilter[[#This Row],[StateAbbv]],Raw[],147,FALSE)</f>
        <v>0.704633599</v>
      </c>
      <c r="P34">
        <f>VLOOKUP(ScFilter[[#This Row],[StateAbbv]],Raw[],141,FALSE)</f>
        <v>0.68388245800000003</v>
      </c>
    </row>
    <row r="35" spans="1:16" x14ac:dyDescent="0.2">
      <c r="A35" t="s">
        <v>282</v>
      </c>
      <c r="B35" t="s">
        <v>283</v>
      </c>
      <c r="C35">
        <f>VLOOKUP(ScFilter[[#This Row],[StateAbbv]],Raw[],4,FALSE)</f>
        <v>0.41224489800000003</v>
      </c>
      <c r="D35">
        <f>VLOOKUP(ScFilter[[#This Row],[StateAbbv]],Raw[],5,FALSE)</f>
        <v>0.60079489100000005</v>
      </c>
      <c r="E35">
        <f>VLOOKUP(ScFilter[[#This Row],[StateAbbv]],Raw[],81,FALSE)</f>
        <v>0.46604595399999998</v>
      </c>
      <c r="F35">
        <f>VLOOKUP(ScFilter[[#This Row],[StateAbbv]],Raw[],79,FALSE)</f>
        <v>0.73549984499999999</v>
      </c>
      <c r="G35">
        <f>VLOOKUP(ScFilter[[#This Row],[StateAbbv]],Raw[],77,FALSE)</f>
        <v>0.71230342300000005</v>
      </c>
      <c r="H35">
        <f>VLOOKUP(ScFilter[[#This Row],[StateAbbv]],Raw[],6,FALSE)</f>
        <v>2.5391865999999999E-2</v>
      </c>
      <c r="I35">
        <f>VLOOKUP(ScFilter[[#This Row],[StateAbbv]],Raw[],9,FALSE)</f>
        <v>4.2263783999999999E-2</v>
      </c>
      <c r="J35">
        <f>VLOOKUP(ScFilter[[#This Row],[StateAbbv]],Raw[],7,FALSE)</f>
        <v>2.317716E-3</v>
      </c>
      <c r="K35">
        <f>VLOOKUP(ScFilter[[#This Row],[StateAbbv]],Raw[],10,FALSE)</f>
        <v>9.127789E-2</v>
      </c>
      <c r="L35">
        <f>VLOOKUP(ScFilter[[#This Row],[StateAbbv]],Raw[],11,FALSE)</f>
        <v>3.8577490000000002E-3</v>
      </c>
      <c r="M35">
        <f>VLOOKUP(ScFilter[[#This Row],[StateAbbv]],Raw[],135,FALSE)</f>
        <v>0.688888889</v>
      </c>
      <c r="N35">
        <f>VLOOKUP(ScFilter[[#This Row],[StateAbbv]],Raw[],153,FALSE)</f>
        <v>0.63333333300000005</v>
      </c>
      <c r="O35">
        <f>VLOOKUP(ScFilter[[#This Row],[StateAbbv]],Raw[],147,FALSE)</f>
        <v>0.67204301099999997</v>
      </c>
      <c r="P35">
        <f>VLOOKUP(ScFilter[[#This Row],[StateAbbv]],Raw[],141,FALSE)</f>
        <v>0.54761904800000005</v>
      </c>
    </row>
    <row r="36" spans="1:16" x14ac:dyDescent="0.2">
      <c r="A36" t="s">
        <v>284</v>
      </c>
      <c r="B36" t="s">
        <v>285</v>
      </c>
      <c r="C36">
        <f>VLOOKUP(ScFilter[[#This Row],[StateAbbv]],Raw[],4,FALSE)</f>
        <v>0.830065359</v>
      </c>
      <c r="D36">
        <f>VLOOKUP(ScFilter[[#This Row],[StateAbbv]],Raw[],5,FALSE)</f>
        <v>0.92974138500000003</v>
      </c>
      <c r="E36">
        <f>VLOOKUP(ScFilter[[#This Row],[StateAbbv]],Raw[],81,FALSE)</f>
        <v>0.36912018699999999</v>
      </c>
      <c r="F36">
        <f>VLOOKUP(ScFilter[[#This Row],[StateAbbv]],Raw[],79,FALSE)</f>
        <v>1.1268395769999999</v>
      </c>
      <c r="G36">
        <f>VLOOKUP(ScFilter[[#This Row],[StateAbbv]],Raw[],77,FALSE)</f>
        <v>1.163461538</v>
      </c>
      <c r="H36">
        <f>VLOOKUP(ScFilter[[#This Row],[StateAbbv]],Raw[],6,FALSE)</f>
        <v>3.5379951E-2</v>
      </c>
      <c r="I36">
        <f>VLOOKUP(ScFilter[[#This Row],[StateAbbv]],Raw[],9,FALSE)</f>
        <v>3.8053539999999997E-2</v>
      </c>
      <c r="J36">
        <f>VLOOKUP(ScFilter[[#This Row],[StateAbbv]],Raw[],7,FALSE)</f>
        <v>1.0273351999999999E-2</v>
      </c>
      <c r="K36">
        <f>VLOOKUP(ScFilter[[#This Row],[StateAbbv]],Raw[],10,FALSE)</f>
        <v>0.29037214099999997</v>
      </c>
      <c r="L36">
        <f>VLOOKUP(ScFilter[[#This Row],[StateAbbv]],Raw[],11,FALSE)</f>
        <v>1.1049688E-2</v>
      </c>
      <c r="M36">
        <f>VLOOKUP(ScFilter[[#This Row],[StateAbbv]],Raw[],135,FALSE)</f>
        <v>0.82245737799999996</v>
      </c>
      <c r="N36">
        <f>VLOOKUP(ScFilter[[#This Row],[StateAbbv]],Raw[],153,FALSE)</f>
        <v>0.53027630800000003</v>
      </c>
      <c r="O36">
        <f>VLOOKUP(ScFilter[[#This Row],[StateAbbv]],Raw[],147,FALSE)</f>
        <v>0.51679771299999999</v>
      </c>
      <c r="P36">
        <f>VLOOKUP(ScFilter[[#This Row],[StateAbbv]],Raw[],141,FALSE)</f>
        <v>0.59271523199999998</v>
      </c>
    </row>
    <row r="37" spans="1:16" x14ac:dyDescent="0.2">
      <c r="A37" t="s">
        <v>286</v>
      </c>
      <c r="B37" t="s">
        <v>287</v>
      </c>
      <c r="C37">
        <f>VLOOKUP(ScFilter[[#This Row],[StateAbbv]],Raw[],4,FALSE)</f>
        <v>0.47896213199999998</v>
      </c>
      <c r="D37">
        <f>VLOOKUP(ScFilter[[#This Row],[StateAbbv]],Raw[],5,FALSE)</f>
        <v>0.66021503800000003</v>
      </c>
      <c r="E37">
        <f>VLOOKUP(ScFilter[[#This Row],[StateAbbv]],Raw[],81,FALSE)</f>
        <v>0.47309747699999999</v>
      </c>
      <c r="F37">
        <f>VLOOKUP(ScFilter[[#This Row],[StateAbbv]],Raw[],79,FALSE)</f>
        <v>0.67546052400000001</v>
      </c>
      <c r="G37">
        <f>VLOOKUP(ScFilter[[#This Row],[StateAbbv]],Raw[],77,FALSE)</f>
        <v>1.6413690480000001</v>
      </c>
      <c r="H37">
        <f>VLOOKUP(ScFilter[[#This Row],[StateAbbv]],Raw[],6,FALSE)</f>
        <v>3.3787493000000002E-2</v>
      </c>
      <c r="I37">
        <f>VLOOKUP(ScFilter[[#This Row],[StateAbbv]],Raw[],9,FALSE)</f>
        <v>5.1176498000000001E-2</v>
      </c>
      <c r="J37">
        <f>VLOOKUP(ScFilter[[#This Row],[StateAbbv]],Raw[],7,FALSE)</f>
        <v>1.3939122E-2</v>
      </c>
      <c r="K37">
        <f>VLOOKUP(ScFilter[[#This Row],[StateAbbv]],Raw[],10,FALSE)</f>
        <v>0.41255271599999999</v>
      </c>
      <c r="L37">
        <f>VLOOKUP(ScFilter[[#This Row],[StateAbbv]],Raw[],11,FALSE)</f>
        <v>2.1113003000000002E-2</v>
      </c>
      <c r="M37">
        <f>VLOOKUP(ScFilter[[#This Row],[StateAbbv]],Raw[],135,FALSE)</f>
        <v>0.64825668800000003</v>
      </c>
      <c r="N37">
        <f>VLOOKUP(ScFilter[[#This Row],[StateAbbv]],Raw[],153,FALSE)</f>
        <v>0.63736098600000002</v>
      </c>
      <c r="O37">
        <f>VLOOKUP(ScFilter[[#This Row],[StateAbbv]],Raw[],147,FALSE)</f>
        <v>0.63034658600000004</v>
      </c>
      <c r="P37">
        <f>VLOOKUP(ScFilter[[#This Row],[StateAbbv]],Raw[],141,FALSE)</f>
        <v>0.65028839999999999</v>
      </c>
    </row>
    <row r="38" spans="1:16" x14ac:dyDescent="0.2">
      <c r="A38" t="s">
        <v>288</v>
      </c>
      <c r="B38" t="s">
        <v>289</v>
      </c>
      <c r="C38">
        <f>VLOOKUP(ScFilter[[#This Row],[StateAbbv]],Raw[],4,FALSE)</f>
        <v>0.47599591400000002</v>
      </c>
      <c r="D38">
        <f>VLOOKUP(ScFilter[[#This Row],[StateAbbv]],Raw[],5,FALSE)</f>
        <v>0.62484469899999995</v>
      </c>
      <c r="E38">
        <f>VLOOKUP(ScFilter[[#This Row],[StateAbbv]],Raw[],81,FALSE)</f>
        <v>0.54539047500000004</v>
      </c>
      <c r="F38">
        <f>VLOOKUP(ScFilter[[#This Row],[StateAbbv]],Raw[],79,FALSE)</f>
        <v>0.90108539799999998</v>
      </c>
      <c r="G38">
        <f>VLOOKUP(ScFilter[[#This Row],[StateAbbv]],Raw[],77,FALSE)</f>
        <v>1.2711436679999999</v>
      </c>
      <c r="H38">
        <f>VLOOKUP(ScFilter[[#This Row],[StateAbbv]],Raw[],6,FALSE)</f>
        <v>0</v>
      </c>
      <c r="I38">
        <f>VLOOKUP(ScFilter[[#This Row],[StateAbbv]],Raw[],9,FALSE)</f>
        <v>0</v>
      </c>
      <c r="J38">
        <f>VLOOKUP(ScFilter[[#This Row],[StateAbbv]],Raw[],7,FALSE)</f>
        <v>6.3977909999999999E-3</v>
      </c>
      <c r="K38">
        <f>VLOOKUP(ScFilter[[#This Row],[StateAbbv]],Raw[],10,FALSE)</f>
        <v>0</v>
      </c>
      <c r="L38">
        <f>VLOOKUP(ScFilter[[#This Row],[StateAbbv]],Raw[],11,FALSE)</f>
        <v>1.023901E-2</v>
      </c>
      <c r="M38">
        <f>VLOOKUP(ScFilter[[#This Row],[StateAbbv]],Raw[],135,FALSE)</f>
        <v>0.62023967999999996</v>
      </c>
      <c r="N38">
        <f>VLOOKUP(ScFilter[[#This Row],[StateAbbv]],Raw[],153,FALSE)</f>
        <v>0.70998668399999998</v>
      </c>
      <c r="O38">
        <f>VLOOKUP(ScFilter[[#This Row],[StateAbbv]],Raw[],147,FALSE)</f>
        <v>0.71146414800000002</v>
      </c>
      <c r="P38">
        <f>VLOOKUP(ScFilter[[#This Row],[StateAbbv]],Raw[],141,FALSE)</f>
        <v>0.70757363299999998</v>
      </c>
    </row>
    <row r="39" spans="1:16" x14ac:dyDescent="0.2">
      <c r="A39" t="s">
        <v>290</v>
      </c>
      <c r="B39" t="s">
        <v>291</v>
      </c>
      <c r="C39">
        <f>VLOOKUP(ScFilter[[#This Row],[StateAbbv]],Raw[],4,FALSE)</f>
        <v>0.62040816300000001</v>
      </c>
      <c r="D39">
        <f>VLOOKUP(ScFilter[[#This Row],[StateAbbv]],Raw[],5,FALSE)</f>
        <v>0.76430932399999996</v>
      </c>
      <c r="E39">
        <f>VLOOKUP(ScFilter[[#This Row],[StateAbbv]],Raw[],81,FALSE)</f>
        <v>0.50400388500000004</v>
      </c>
      <c r="F39">
        <f>VLOOKUP(ScFilter[[#This Row],[StateAbbv]],Raw[],79,FALSE)</f>
        <v>0.83592540299999996</v>
      </c>
      <c r="G39">
        <f>VLOOKUP(ScFilter[[#This Row],[StateAbbv]],Raw[],77,FALSE)</f>
        <v>1.3159420289999999</v>
      </c>
      <c r="H39">
        <f>VLOOKUP(ScFilter[[#This Row],[StateAbbv]],Raw[],6,FALSE)</f>
        <v>4.7034497000000001E-2</v>
      </c>
      <c r="I39">
        <f>VLOOKUP(ScFilter[[#This Row],[StateAbbv]],Raw[],9,FALSE)</f>
        <v>6.1538562999999998E-2</v>
      </c>
      <c r="J39">
        <f>VLOOKUP(ScFilter[[#This Row],[StateAbbv]],Raw[],7,FALSE)</f>
        <v>2.5154830000000002E-3</v>
      </c>
      <c r="K39">
        <f>VLOOKUP(ScFilter[[#This Row],[StateAbbv]],Raw[],10,FALSE)</f>
        <v>5.3481656000000002E-2</v>
      </c>
      <c r="L39">
        <f>VLOOKUP(ScFilter[[#This Row],[StateAbbv]],Raw[],11,FALSE)</f>
        <v>3.2911839999999999E-3</v>
      </c>
      <c r="M39">
        <f>VLOOKUP(ScFilter[[#This Row],[StateAbbv]],Raw[],135,FALSE)</f>
        <v>0.70399999999999996</v>
      </c>
      <c r="N39">
        <f>VLOOKUP(ScFilter[[#This Row],[StateAbbv]],Raw[],153,FALSE)</f>
        <v>0.64</v>
      </c>
      <c r="O39">
        <f>VLOOKUP(ScFilter[[#This Row],[StateAbbv]],Raw[],147,FALSE)</f>
        <v>0.65625</v>
      </c>
      <c r="P39">
        <f>VLOOKUP(ScFilter[[#This Row],[StateAbbv]],Raw[],141,FALSE)</f>
        <v>0.60135135100000003</v>
      </c>
    </row>
    <row r="40" spans="1:16" x14ac:dyDescent="0.2">
      <c r="A40" t="s">
        <v>292</v>
      </c>
      <c r="B40" t="s">
        <v>293</v>
      </c>
      <c r="C40">
        <f>VLOOKUP(ScFilter[[#This Row],[StateAbbv]],Raw[],4,FALSE)</f>
        <v>0.63294797700000005</v>
      </c>
      <c r="D40">
        <f>VLOOKUP(ScFilter[[#This Row],[StateAbbv]],Raw[],5,FALSE)</f>
        <v>0.78406923900000003</v>
      </c>
      <c r="E40">
        <f>VLOOKUP(ScFilter[[#This Row],[StateAbbv]],Raw[],81,FALSE)</f>
        <v>0.47489816800000001</v>
      </c>
      <c r="F40">
        <f>VLOOKUP(ScFilter[[#This Row],[StateAbbv]],Raw[],79,FALSE)</f>
        <v>0.796105752</v>
      </c>
      <c r="G40">
        <f>VLOOKUP(ScFilter[[#This Row],[StateAbbv]],Raw[],77,FALSE)</f>
        <v>1.1757777780000001</v>
      </c>
      <c r="H40">
        <f>VLOOKUP(ScFilter[[#This Row],[StateAbbv]],Raw[],6,FALSE)</f>
        <v>7.1321696000000004E-2</v>
      </c>
      <c r="I40">
        <f>VLOOKUP(ScFilter[[#This Row],[StateAbbv]],Raw[],9,FALSE)</f>
        <v>9.0963516999999994E-2</v>
      </c>
      <c r="J40">
        <f>VLOOKUP(ScFilter[[#This Row],[StateAbbv]],Raw[],7,FALSE)</f>
        <v>3.4912720000000001E-3</v>
      </c>
      <c r="K40">
        <f>VLOOKUP(ScFilter[[#This Row],[StateAbbv]],Raw[],10,FALSE)</f>
        <v>4.8951049000000003E-2</v>
      </c>
      <c r="L40">
        <f>VLOOKUP(ScFilter[[#This Row],[StateAbbv]],Raw[],11,FALSE)</f>
        <v>4.4527600000000001E-3</v>
      </c>
      <c r="M40">
        <f>VLOOKUP(ScFilter[[#This Row],[StateAbbv]],Raw[],135,FALSE)</f>
        <v>0.53781512600000003</v>
      </c>
      <c r="N40">
        <f>VLOOKUP(ScFilter[[#This Row],[StateAbbv]],Raw[],153,FALSE)</f>
        <v>0.75770308099999994</v>
      </c>
      <c r="O40">
        <f>VLOOKUP(ScFilter[[#This Row],[StateAbbv]],Raw[],147,FALSE)</f>
        <v>0.79166666699999999</v>
      </c>
      <c r="P40">
        <f>VLOOKUP(ScFilter[[#This Row],[StateAbbv]],Raw[],141,FALSE)</f>
        <v>0.71818181800000003</v>
      </c>
    </row>
    <row r="41" spans="1:16" x14ac:dyDescent="0.2">
      <c r="A41" t="s">
        <v>294</v>
      </c>
      <c r="B41" t="s">
        <v>295</v>
      </c>
      <c r="C41">
        <f>VLOOKUP(ScFilter[[#This Row],[StateAbbv]],Raw[],4,FALSE)</f>
        <v>0.76993464099999998</v>
      </c>
      <c r="D41">
        <f>VLOOKUP(ScFilter[[#This Row],[StateAbbv]],Raw[],5,FALSE)</f>
        <v>0.77994150699999998</v>
      </c>
      <c r="E41">
        <f>VLOOKUP(ScFilter[[#This Row],[StateAbbv]],Raw[],81,FALSE)</f>
        <v>0.94423203</v>
      </c>
      <c r="F41">
        <f>VLOOKUP(ScFilter[[#This Row],[StateAbbv]],Raw[],79,FALSE)</f>
        <v>0.86470345999999998</v>
      </c>
      <c r="G41">
        <f>VLOOKUP(ScFilter[[#This Row],[StateAbbv]],Raw[],77,FALSE)</f>
        <v>1.2117358519999999</v>
      </c>
      <c r="H41">
        <f>VLOOKUP(ScFilter[[#This Row],[StateAbbv]],Raw[],6,FALSE)</f>
        <v>0</v>
      </c>
      <c r="I41">
        <f>VLOOKUP(ScFilter[[#This Row],[StateAbbv]],Raw[],9,FALSE)</f>
        <v>0</v>
      </c>
      <c r="J41">
        <f>VLOOKUP(ScFilter[[#This Row],[StateAbbv]],Raw[],7,FALSE)</f>
        <v>9.3958289999999996E-3</v>
      </c>
      <c r="K41">
        <f>VLOOKUP(ScFilter[[#This Row],[StateAbbv]],Raw[],10,FALSE)</f>
        <v>0</v>
      </c>
      <c r="L41">
        <f>VLOOKUP(ScFilter[[#This Row],[StateAbbv]],Raw[],11,FALSE)</f>
        <v>1.2046836999999999E-2</v>
      </c>
      <c r="M41">
        <f>VLOOKUP(ScFilter[[#This Row],[StateAbbv]],Raw[],135,FALSE)</f>
        <v>0.634785457</v>
      </c>
      <c r="N41">
        <f>VLOOKUP(ScFilter[[#This Row],[StateAbbv]],Raw[],153,FALSE)</f>
        <v>0.72158532600000003</v>
      </c>
      <c r="O41">
        <f>VLOOKUP(ScFilter[[#This Row],[StateAbbv]],Raw[],147,FALSE)</f>
        <v>0.74432404500000005</v>
      </c>
      <c r="P41">
        <f>VLOOKUP(ScFilter[[#This Row],[StateAbbv]],Raw[],141,FALSE)</f>
        <v>0.68206277999999998</v>
      </c>
    </row>
    <row r="42" spans="1:16" x14ac:dyDescent="0.2">
      <c r="A42" t="s">
        <v>296</v>
      </c>
      <c r="B42" t="s">
        <v>297</v>
      </c>
      <c r="C42">
        <f>VLOOKUP(ScFilter[[#This Row],[StateAbbv]],Raw[],4,FALSE)</f>
        <v>0.85714285700000004</v>
      </c>
      <c r="D42">
        <f>VLOOKUP(ScFilter[[#This Row],[StateAbbv]],Raw[],5,FALSE)</f>
        <v>0.95350822000000002</v>
      </c>
      <c r="E42">
        <f>VLOOKUP(ScFilter[[#This Row],[StateAbbv]],Raw[],81,FALSE)</f>
        <v>0.29255193899999998</v>
      </c>
      <c r="F42">
        <f>VLOOKUP(ScFilter[[#This Row],[StateAbbv]],Raw[],79,FALSE)</f>
        <v>0.78485079199999996</v>
      </c>
      <c r="G42">
        <f>VLOOKUP(ScFilter[[#This Row],[StateAbbv]],Raw[],77,FALSE)</f>
        <v>1.2237524129999999</v>
      </c>
      <c r="H42">
        <f>VLOOKUP(ScFilter[[#This Row],[StateAbbv]],Raw[],6,FALSE)</f>
        <v>0</v>
      </c>
      <c r="I42">
        <f>VLOOKUP(ScFilter[[#This Row],[StateAbbv]],Raw[],9,FALSE)</f>
        <v>0</v>
      </c>
      <c r="J42">
        <f>VLOOKUP(ScFilter[[#This Row],[StateAbbv]],Raw[],7,FALSE)</f>
        <v>1.3857695E-2</v>
      </c>
      <c r="K42">
        <f>VLOOKUP(ScFilter[[#This Row],[StateAbbv]],Raw[],10,FALSE)</f>
        <v>0</v>
      </c>
      <c r="L42">
        <f>VLOOKUP(ScFilter[[#This Row],[StateAbbv]],Raw[],11,FALSE)</f>
        <v>1.4533377E-2</v>
      </c>
      <c r="M42">
        <f>VLOOKUP(ScFilter[[#This Row],[StateAbbv]],Raw[],135,FALSE)</f>
        <v>0.63533225299999996</v>
      </c>
      <c r="N42">
        <f>VLOOKUP(ScFilter[[#This Row],[StateAbbv]],Raw[],153,FALSE)</f>
        <v>0.49918962700000002</v>
      </c>
      <c r="O42">
        <f>VLOOKUP(ScFilter[[#This Row],[StateAbbv]],Raw[],147,FALSE)</f>
        <v>0.55867346900000003</v>
      </c>
      <c r="P42">
        <f>VLOOKUP(ScFilter[[#This Row],[StateAbbv]],Raw[],141,FALSE)</f>
        <v>0.39555555599999997</v>
      </c>
    </row>
    <row r="43" spans="1:16" x14ac:dyDescent="0.2">
      <c r="A43" t="s">
        <v>298</v>
      </c>
      <c r="B43" t="s">
        <v>299</v>
      </c>
      <c r="C43">
        <f>VLOOKUP(ScFilter[[#This Row],[StateAbbv]],Raw[],4,FALSE)</f>
        <v>0.929032258</v>
      </c>
      <c r="D43">
        <f>VLOOKUP(ScFilter[[#This Row],[StateAbbv]],Raw[],5,FALSE)</f>
        <v>0.943745324</v>
      </c>
      <c r="E43">
        <f>VLOOKUP(ScFilter[[#This Row],[StateAbbv]],Raw[],81,FALSE)</f>
        <v>0.78032159199999995</v>
      </c>
      <c r="F43">
        <f>VLOOKUP(ScFilter[[#This Row],[StateAbbv]],Raw[],79,FALSE)</f>
        <v>0.98562858799999997</v>
      </c>
      <c r="G43">
        <f>VLOOKUP(ScFilter[[#This Row],[StateAbbv]],Raw[],77,FALSE)</f>
        <v>1.0152223419999999</v>
      </c>
      <c r="H43">
        <f>VLOOKUP(ScFilter[[#This Row],[StateAbbv]],Raw[],6,FALSE)</f>
        <v>0.25714376700000002</v>
      </c>
      <c r="I43">
        <f>VLOOKUP(ScFilter[[#This Row],[StateAbbv]],Raw[],9,FALSE)</f>
        <v>0.27247156700000003</v>
      </c>
      <c r="J43">
        <f>VLOOKUP(ScFilter[[#This Row],[StateAbbv]],Raw[],7,FALSE)</f>
        <v>8.5924190000000004E-3</v>
      </c>
      <c r="K43">
        <f>VLOOKUP(ScFilter[[#This Row],[StateAbbv]],Raw[],10,FALSE)</f>
        <v>3.3414845999999998E-2</v>
      </c>
      <c r="L43">
        <f>VLOOKUP(ScFilter[[#This Row],[StateAbbv]],Raw[],11,FALSE)</f>
        <v>9.104595E-3</v>
      </c>
      <c r="M43">
        <f>VLOOKUP(ScFilter[[#This Row],[StateAbbv]],Raw[],135,FALSE)</f>
        <v>0.79990736500000004</v>
      </c>
      <c r="N43">
        <f>VLOOKUP(ScFilter[[#This Row],[StateAbbv]],Raw[],153,FALSE)</f>
        <v>0.63825845299999995</v>
      </c>
      <c r="O43">
        <f>VLOOKUP(ScFilter[[#This Row],[StateAbbv]],Raw[],147,FALSE)</f>
        <v>0.64620729600000004</v>
      </c>
      <c r="P43">
        <f>VLOOKUP(ScFilter[[#This Row],[StateAbbv]],Raw[],141,FALSE)</f>
        <v>0.60648148099999999</v>
      </c>
    </row>
    <row r="44" spans="1:16" x14ac:dyDescent="0.2">
      <c r="A44" t="s">
        <v>300</v>
      </c>
      <c r="B44" t="s">
        <v>301</v>
      </c>
      <c r="C44">
        <f>VLOOKUP(ScFilter[[#This Row],[StateAbbv]],Raw[],4,FALSE)</f>
        <v>0.38785046699999998</v>
      </c>
      <c r="D44">
        <f>VLOOKUP(ScFilter[[#This Row],[StateAbbv]],Raw[],5,FALSE)</f>
        <v>0.65481984199999999</v>
      </c>
      <c r="E44">
        <f>VLOOKUP(ScFilter[[#This Row],[StateAbbv]],Raw[],81,FALSE)</f>
        <v>0.33398794300000001</v>
      </c>
      <c r="F44">
        <f>VLOOKUP(ScFilter[[#This Row],[StateAbbv]],Raw[],79,FALSE)</f>
        <v>0.80211731200000003</v>
      </c>
      <c r="G44">
        <f>VLOOKUP(ScFilter[[#This Row],[StateAbbv]],Raw[],77,FALSE)</f>
        <v>2.585365854</v>
      </c>
      <c r="H44">
        <f>VLOOKUP(ScFilter[[#This Row],[StateAbbv]],Raw[],6,FALSE)</f>
        <v>0</v>
      </c>
      <c r="I44">
        <f>VLOOKUP(ScFilter[[#This Row],[StateAbbv]],Raw[],9,FALSE)</f>
        <v>0</v>
      </c>
      <c r="J44">
        <f>VLOOKUP(ScFilter[[#This Row],[StateAbbv]],Raw[],7,FALSE)</f>
        <v>5.8043500000000002E-4</v>
      </c>
      <c r="K44">
        <f>VLOOKUP(ScFilter[[#This Row],[StateAbbv]],Raw[],10,FALSE)</f>
        <v>0</v>
      </c>
      <c r="L44">
        <f>VLOOKUP(ScFilter[[#This Row],[StateAbbv]],Raw[],11,FALSE)</f>
        <v>8.8640400000000003E-4</v>
      </c>
      <c r="M44">
        <f>VLOOKUP(ScFilter[[#This Row],[StateAbbv]],Raw[],135,FALSE)</f>
        <v>0.61538461499999997</v>
      </c>
      <c r="N44">
        <f>VLOOKUP(ScFilter[[#This Row],[StateAbbv]],Raw[],153,FALSE)</f>
        <v>0.57692307700000001</v>
      </c>
      <c r="O44">
        <f>VLOOKUP(ScFilter[[#This Row],[StateAbbv]],Raw[],147,FALSE)</f>
        <v>0.6875</v>
      </c>
      <c r="P44">
        <f>VLOOKUP(ScFilter[[#This Row],[StateAbbv]],Raw[],141,FALSE)</f>
        <v>0.4</v>
      </c>
    </row>
    <row r="45" spans="1:16" x14ac:dyDescent="0.2">
      <c r="A45" t="s">
        <v>302</v>
      </c>
      <c r="B45" t="s">
        <v>303</v>
      </c>
      <c r="C45">
        <f>VLOOKUP(ScFilter[[#This Row],[StateAbbv]],Raw[],4,FALSE)</f>
        <v>0.60187353600000004</v>
      </c>
      <c r="D45">
        <f>VLOOKUP(ScFilter[[#This Row],[StateAbbv]],Raw[],5,FALSE)</f>
        <v>0.69816351399999999</v>
      </c>
      <c r="E45">
        <f>VLOOKUP(ScFilter[[#This Row],[StateAbbv]],Raw[],81,FALSE)</f>
        <v>0.65358005399999997</v>
      </c>
      <c r="F45">
        <f>VLOOKUP(ScFilter[[#This Row],[StateAbbv]],Raw[],79,FALSE)</f>
        <v>0.77813389099999997</v>
      </c>
      <c r="G45">
        <f>VLOOKUP(ScFilter[[#This Row],[StateAbbv]],Raw[],77,FALSE)</f>
        <v>1.491038088</v>
      </c>
      <c r="H45">
        <f>VLOOKUP(ScFilter[[#This Row],[StateAbbv]],Raw[],6,FALSE)</f>
        <v>4.3344977E-2</v>
      </c>
      <c r="I45">
        <f>VLOOKUP(ScFilter[[#This Row],[StateAbbv]],Raw[],9,FALSE)</f>
        <v>6.2084277E-2</v>
      </c>
      <c r="J45">
        <f>VLOOKUP(ScFilter[[#This Row],[StateAbbv]],Raw[],7,FALSE)</f>
        <v>6.4328900000000001E-3</v>
      </c>
      <c r="K45">
        <f>VLOOKUP(ScFilter[[#This Row],[StateAbbv]],Raw[],10,FALSE)</f>
        <v>0.14841143200000001</v>
      </c>
      <c r="L45">
        <f>VLOOKUP(ScFilter[[#This Row],[StateAbbv]],Raw[],11,FALSE)</f>
        <v>9.2140160000000002E-3</v>
      </c>
      <c r="M45">
        <f>VLOOKUP(ScFilter[[#This Row],[StateAbbv]],Raw[],135,FALSE)</f>
        <v>0.80351906200000001</v>
      </c>
      <c r="N45">
        <f>VLOOKUP(ScFilter[[#This Row],[StateAbbv]],Raw[],153,FALSE)</f>
        <v>0.54301075300000001</v>
      </c>
      <c r="O45">
        <f>VLOOKUP(ScFilter[[#This Row],[StateAbbv]],Raw[],147,FALSE)</f>
        <v>0.53527980500000005</v>
      </c>
      <c r="P45">
        <f>VLOOKUP(ScFilter[[#This Row],[StateAbbv]],Raw[],141,FALSE)</f>
        <v>0.57462686600000001</v>
      </c>
    </row>
    <row r="46" spans="1:16" x14ac:dyDescent="0.2">
      <c r="A46" t="s">
        <v>304</v>
      </c>
      <c r="B46" t="s">
        <v>305</v>
      </c>
      <c r="C46">
        <f>VLOOKUP(ScFilter[[#This Row],[StateAbbv]],Raw[],4,FALSE)</f>
        <v>0.47395348799999998</v>
      </c>
      <c r="D46">
        <f>VLOOKUP(ScFilter[[#This Row],[StateAbbv]],Raw[],5,FALSE)</f>
        <v>0.72275378800000001</v>
      </c>
      <c r="E46">
        <f>VLOOKUP(ScFilter[[#This Row],[StateAbbv]],Raw[],81,FALSE)</f>
        <v>0.345610417</v>
      </c>
      <c r="F46">
        <f>VLOOKUP(ScFilter[[#This Row],[StateAbbv]],Raw[],79,FALSE)</f>
        <v>0.85060027900000001</v>
      </c>
      <c r="G46">
        <f>VLOOKUP(ScFilter[[#This Row],[StateAbbv]],Raw[],77,FALSE)</f>
        <v>1.391659864</v>
      </c>
      <c r="H46">
        <f>VLOOKUP(ScFilter[[#This Row],[StateAbbv]],Raw[],6,FALSE)</f>
        <v>6.0296047999999998E-2</v>
      </c>
      <c r="I46">
        <f>VLOOKUP(ScFilter[[#This Row],[StateAbbv]],Raw[],9,FALSE)</f>
        <v>8.3425432999999993E-2</v>
      </c>
      <c r="J46">
        <f>VLOOKUP(ScFilter[[#This Row],[StateAbbv]],Raw[],7,FALSE)</f>
        <v>9.3409570000000004E-3</v>
      </c>
      <c r="K46">
        <f>VLOOKUP(ScFilter[[#This Row],[StateAbbv]],Raw[],10,FALSE)</f>
        <v>0.15491823099999999</v>
      </c>
      <c r="L46">
        <f>VLOOKUP(ScFilter[[#This Row],[StateAbbv]],Raw[],11,FALSE)</f>
        <v>1.2924121E-2</v>
      </c>
      <c r="M46">
        <f>VLOOKUP(ScFilter[[#This Row],[StateAbbv]],Raw[],135,FALSE)</f>
        <v>0.58480106300000001</v>
      </c>
      <c r="N46">
        <f>VLOOKUP(ScFilter[[#This Row],[StateAbbv]],Raw[],153,FALSE)</f>
        <v>0.60206733300000004</v>
      </c>
      <c r="O46">
        <f>VLOOKUP(ScFilter[[#This Row],[StateAbbv]],Raw[],147,FALSE)</f>
        <v>0.604917547</v>
      </c>
      <c r="P46">
        <f>VLOOKUP(ScFilter[[#This Row],[StateAbbv]],Raw[],141,FALSE)</f>
        <v>0.59805285100000005</v>
      </c>
    </row>
    <row r="47" spans="1:16" x14ac:dyDescent="0.2">
      <c r="A47" t="s">
        <v>306</v>
      </c>
      <c r="B47" t="s">
        <v>307</v>
      </c>
      <c r="C47">
        <f>VLOOKUP(ScFilter[[#This Row],[StateAbbv]],Raw[],4,FALSE)</f>
        <v>0.72779369599999999</v>
      </c>
      <c r="D47">
        <f>VLOOKUP(ScFilter[[#This Row],[StateAbbv]],Raw[],5,FALSE)</f>
        <v>0.85588351600000001</v>
      </c>
      <c r="E47">
        <f>VLOOKUP(ScFilter[[#This Row],[StateAbbv]],Raw[],81,FALSE)</f>
        <v>0.45020374899999999</v>
      </c>
      <c r="F47">
        <f>VLOOKUP(ScFilter[[#This Row],[StateAbbv]],Raw[],79,FALSE)</f>
        <v>0.64762067899999998</v>
      </c>
      <c r="G47">
        <f>VLOOKUP(ScFilter[[#This Row],[StateAbbv]],Raw[],77,FALSE)</f>
        <v>1.0013814700000001</v>
      </c>
      <c r="H47">
        <f>VLOOKUP(ScFilter[[#This Row],[StateAbbv]],Raw[],6,FALSE)</f>
        <v>9.9125771000000001E-2</v>
      </c>
      <c r="I47">
        <f>VLOOKUP(ScFilter[[#This Row],[StateAbbv]],Raw[],9,FALSE)</f>
        <v>0.115816895</v>
      </c>
      <c r="J47">
        <f>VLOOKUP(ScFilter[[#This Row],[StateAbbv]],Raw[],7,FALSE)</f>
        <v>2.0335539999999999E-3</v>
      </c>
      <c r="K47">
        <f>VLOOKUP(ScFilter[[#This Row],[StateAbbv]],Raw[],10,FALSE)</f>
        <v>2.0514883000000001E-2</v>
      </c>
      <c r="L47">
        <f>VLOOKUP(ScFilter[[#This Row],[StateAbbv]],Raw[],11,FALSE)</f>
        <v>2.3759699999999998E-3</v>
      </c>
      <c r="M47">
        <f>VLOOKUP(ScFilter[[#This Row],[StateAbbv]],Raw[],135,FALSE)</f>
        <v>0.69281045799999996</v>
      </c>
      <c r="N47">
        <f>VLOOKUP(ScFilter[[#This Row],[StateAbbv]],Raw[],153,FALSE)</f>
        <v>0.75980392200000002</v>
      </c>
      <c r="O47">
        <f>VLOOKUP(ScFilter[[#This Row],[StateAbbv]],Raw[],147,FALSE)</f>
        <v>0.76179245299999998</v>
      </c>
      <c r="P47">
        <f>VLOOKUP(ScFilter[[#This Row],[StateAbbv]],Raw[],141,FALSE)</f>
        <v>0.75531914899999997</v>
      </c>
    </row>
    <row r="48" spans="1:16" x14ac:dyDescent="0.2">
      <c r="A48" t="s">
        <v>308</v>
      </c>
      <c r="B48" t="s">
        <v>309</v>
      </c>
      <c r="C48">
        <f>VLOOKUP(ScFilter[[#This Row],[StateAbbv]],Raw[],4,FALSE)</f>
        <v>0.75</v>
      </c>
      <c r="D48">
        <f>VLOOKUP(ScFilter[[#This Row],[StateAbbv]],Raw[],5,FALSE)</f>
        <v>0.85547747100000004</v>
      </c>
      <c r="E48">
        <f>VLOOKUP(ScFilter[[#This Row],[StateAbbv]],Raw[],81,FALSE)</f>
        <v>0.50681356700000002</v>
      </c>
      <c r="F48">
        <f>VLOOKUP(ScFilter[[#This Row],[StateAbbv]],Raw[],79,FALSE)</f>
        <v>0.85216257399999995</v>
      </c>
      <c r="G48">
        <f>VLOOKUP(ScFilter[[#This Row],[StateAbbv]],Raw[],77,FALSE)</f>
        <v>1.1208961390000001</v>
      </c>
      <c r="H48">
        <f>VLOOKUP(ScFilter[[#This Row],[StateAbbv]],Raw[],6,FALSE)</f>
        <v>6.3201963E-2</v>
      </c>
      <c r="I48">
        <f>VLOOKUP(ScFilter[[#This Row],[StateAbbv]],Raw[],9,FALSE)</f>
        <v>7.3879167999999995E-2</v>
      </c>
      <c r="J48">
        <f>VLOOKUP(ScFilter[[#This Row],[StateAbbv]],Raw[],7,FALSE)</f>
        <v>1.4868441E-2</v>
      </c>
      <c r="K48">
        <f>VLOOKUP(ScFilter[[#This Row],[StateAbbv]],Raw[],10,FALSE)</f>
        <v>0.23525283599999999</v>
      </c>
      <c r="L48">
        <f>VLOOKUP(ScFilter[[#This Row],[StateAbbv]],Raw[],11,FALSE)</f>
        <v>1.7380283999999999E-2</v>
      </c>
      <c r="M48">
        <f>VLOOKUP(ScFilter[[#This Row],[StateAbbv]],Raw[],135,FALSE)</f>
        <v>0.40738899899999997</v>
      </c>
      <c r="N48">
        <f>VLOOKUP(ScFilter[[#This Row],[StateAbbv]],Raw[],153,FALSE)</f>
        <v>0.67196819100000005</v>
      </c>
      <c r="O48">
        <f>VLOOKUP(ScFilter[[#This Row],[StateAbbv]],Raw[],147,FALSE)</f>
        <v>0.69703131399999996</v>
      </c>
      <c r="P48">
        <f>VLOOKUP(ScFilter[[#This Row],[StateAbbv]],Raw[],141,FALSE)</f>
        <v>0.65473860800000006</v>
      </c>
    </row>
    <row r="49" spans="1:16" x14ac:dyDescent="0.2">
      <c r="A49" t="s">
        <v>310</v>
      </c>
      <c r="B49" t="s">
        <v>311</v>
      </c>
      <c r="C49">
        <f>VLOOKUP(ScFilter[[#This Row],[StateAbbv]],Raw[],4,FALSE)</f>
        <v>0.76363636400000001</v>
      </c>
      <c r="D49">
        <f>VLOOKUP(ScFilter[[#This Row],[StateAbbv]],Raw[],5,FALSE)</f>
        <v>0.71741708400000004</v>
      </c>
      <c r="E49">
        <f>VLOOKUP(ScFilter[[#This Row],[StateAbbv]],Raw[],81,FALSE)</f>
        <v>1.2725654420000001</v>
      </c>
      <c r="F49">
        <f>VLOOKUP(ScFilter[[#This Row],[StateAbbv]],Raw[],79,FALSE)</f>
        <v>0.63407534200000004</v>
      </c>
      <c r="G49">
        <f>VLOOKUP(ScFilter[[#This Row],[StateAbbv]],Raw[],77,FALSE)</f>
        <v>1.3421052630000001</v>
      </c>
      <c r="H49">
        <f>VLOOKUP(ScFilter[[#This Row],[StateAbbv]],Raw[],6,FALSE)</f>
        <v>3.4619945999999999E-2</v>
      </c>
      <c r="I49">
        <f>VLOOKUP(ScFilter[[#This Row],[StateAbbv]],Raw[],9,FALSE)</f>
        <v>4.8256371999999999E-2</v>
      </c>
      <c r="J49">
        <f>VLOOKUP(ScFilter[[#This Row],[StateAbbv]],Raw[],7,FALSE)</f>
        <v>5.7381130000000004E-3</v>
      </c>
      <c r="K49">
        <f>VLOOKUP(ScFilter[[#This Row],[StateAbbv]],Raw[],10,FALSE)</f>
        <v>0.165745856</v>
      </c>
      <c r="L49">
        <f>VLOOKUP(ScFilter[[#This Row],[StateAbbv]],Raw[],11,FALSE)</f>
        <v>7.9982939999999995E-3</v>
      </c>
      <c r="M49">
        <f>VLOOKUP(ScFilter[[#This Row],[StateAbbv]],Raw[],135,FALSE)</f>
        <v>0.49333333299999999</v>
      </c>
      <c r="N49">
        <f>VLOOKUP(ScFilter[[#This Row],[StateAbbv]],Raw[],153,FALSE)</f>
        <v>0.73333333300000003</v>
      </c>
      <c r="O49">
        <f>VLOOKUP(ScFilter[[#This Row],[StateAbbv]],Raw[],147,FALSE)</f>
        <v>0.85135135100000003</v>
      </c>
      <c r="P49">
        <f>VLOOKUP(ScFilter[[#This Row],[StateAbbv]],Raw[],141,FALSE)</f>
        <v>0.61842105300000005</v>
      </c>
    </row>
    <row r="50" spans="1:16" x14ac:dyDescent="0.2">
      <c r="A50" t="s">
        <v>312</v>
      </c>
      <c r="B50" t="s">
        <v>313</v>
      </c>
      <c r="C50">
        <f>VLOOKUP(ScFilter[[#This Row],[StateAbbv]],Raw[],4,FALSE)</f>
        <v>0.474820144</v>
      </c>
      <c r="D50">
        <f>VLOOKUP(ScFilter[[#This Row],[StateAbbv]],Raw[],5,FALSE)</f>
        <v>0.84857807600000001</v>
      </c>
      <c r="E50">
        <f>VLOOKUP(ScFilter[[#This Row],[StateAbbv]],Raw[],81,FALSE)</f>
        <v>0.16133107499999999</v>
      </c>
      <c r="F50">
        <f>VLOOKUP(ScFilter[[#This Row],[StateAbbv]],Raw[],79,FALSE)</f>
        <v>0.87170561999999996</v>
      </c>
      <c r="G50">
        <f>VLOOKUP(ScFilter[[#This Row],[StateAbbv]],Raw[],77,FALSE)</f>
        <v>1.1539732819999999</v>
      </c>
      <c r="H50">
        <f>VLOOKUP(ScFilter[[#This Row],[StateAbbv]],Raw[],6,FALSE)</f>
        <v>3.9867399999999997E-2</v>
      </c>
      <c r="I50">
        <f>VLOOKUP(ScFilter[[#This Row],[StateAbbv]],Raw[],9,FALSE)</f>
        <v>4.6981416999999998E-2</v>
      </c>
      <c r="J50">
        <f>VLOOKUP(ScFilter[[#This Row],[StateAbbv]],Raw[],7,FALSE)</f>
        <v>1.0689604E-2</v>
      </c>
      <c r="K50">
        <f>VLOOKUP(ScFilter[[#This Row],[StateAbbv]],Raw[],10,FALSE)</f>
        <v>0.26812894599999998</v>
      </c>
      <c r="L50">
        <f>VLOOKUP(ScFilter[[#This Row],[StateAbbv]],Raw[],11,FALSE)</f>
        <v>1.2597077999999999E-2</v>
      </c>
      <c r="M50">
        <f>VLOOKUP(ScFilter[[#This Row],[StateAbbv]],Raw[],135,FALSE)</f>
        <v>0.42874845099999997</v>
      </c>
      <c r="N50">
        <f>VLOOKUP(ScFilter[[#This Row],[StateAbbv]],Raw[],153,FALSE)</f>
        <v>0.73407682799999996</v>
      </c>
      <c r="O50">
        <f>VLOOKUP(ScFilter[[#This Row],[StateAbbv]],Raw[],147,FALSE)</f>
        <v>0.79248554900000001</v>
      </c>
      <c r="P50">
        <f>VLOOKUP(ScFilter[[#This Row],[StateAbbv]],Raw[],141,FALSE)</f>
        <v>0.69023861200000003</v>
      </c>
    </row>
    <row r="51" spans="1:16" x14ac:dyDescent="0.2">
      <c r="A51" t="s">
        <v>314</v>
      </c>
      <c r="B51" t="s">
        <v>315</v>
      </c>
      <c r="C51">
        <f>VLOOKUP(ScFilter[[#This Row],[StateAbbv]],Raw[],4,FALSE)</f>
        <v>0.65620094200000001</v>
      </c>
      <c r="D51">
        <f>VLOOKUP(ScFilter[[#This Row],[StateAbbv]],Raw[],5,FALSE)</f>
        <v>0.84627407899999996</v>
      </c>
      <c r="E51">
        <f>VLOOKUP(ScFilter[[#This Row],[StateAbbv]],Raw[],81,FALSE)</f>
        <v>0.34671148800000001</v>
      </c>
      <c r="F51">
        <f>VLOOKUP(ScFilter[[#This Row],[StateAbbv]],Raw[],79,FALSE)</f>
        <v>0.73149417400000005</v>
      </c>
      <c r="G51">
        <f>VLOOKUP(ScFilter[[#This Row],[StateAbbv]],Raw[],77,FALSE)</f>
        <v>1.167888563</v>
      </c>
      <c r="H51">
        <f>VLOOKUP(ScFilter[[#This Row],[StateAbbv]],Raw[],6,FALSE)</f>
        <v>4.5451024999999999E-2</v>
      </c>
      <c r="I51">
        <f>VLOOKUP(ScFilter[[#This Row],[StateAbbv]],Raw[],9,FALSE)</f>
        <v>5.3707216000000002E-2</v>
      </c>
      <c r="J51">
        <f>VLOOKUP(ScFilter[[#This Row],[StateAbbv]],Raw[],7,FALSE)</f>
        <v>7.322294E-3</v>
      </c>
      <c r="K51">
        <f>VLOOKUP(ScFilter[[#This Row],[StateAbbv]],Raw[],10,FALSE)</f>
        <v>0.161102935</v>
      </c>
      <c r="L51">
        <f>VLOOKUP(ScFilter[[#This Row],[StateAbbv]],Raw[],11,FALSE)</f>
        <v>8.6523899999999994E-3</v>
      </c>
      <c r="M51">
        <f>VLOOKUP(ScFilter[[#This Row],[StateAbbv]],Raw[],135,FALSE)</f>
        <v>0.62740384599999999</v>
      </c>
      <c r="N51">
        <f>VLOOKUP(ScFilter[[#This Row],[StateAbbv]],Raw[],153,FALSE)</f>
        <v>0.74615384600000001</v>
      </c>
      <c r="O51">
        <f>VLOOKUP(ScFilter[[#This Row],[StateAbbv]],Raw[],147,FALSE)</f>
        <v>0.77318007700000002</v>
      </c>
      <c r="P51">
        <f>VLOOKUP(ScFilter[[#This Row],[StateAbbv]],Raw[],141,FALSE)</f>
        <v>0.70064516099999996</v>
      </c>
    </row>
    <row r="52" spans="1:16" x14ac:dyDescent="0.2">
      <c r="A52" t="s">
        <v>316</v>
      </c>
      <c r="B52" t="s">
        <v>317</v>
      </c>
      <c r="C52">
        <f>VLOOKUP(ScFilter[[#This Row],[StateAbbv]],Raw[],4,FALSE)</f>
        <v>0.78260869600000005</v>
      </c>
      <c r="D52">
        <f>VLOOKUP(ScFilter[[#This Row],[StateAbbv]],Raw[],5,FALSE)</f>
        <v>0.861427477</v>
      </c>
      <c r="E52">
        <f>VLOOKUP(ScFilter[[#This Row],[StateAbbv]],Raw[],81,FALSE)</f>
        <v>0.57910978499999999</v>
      </c>
      <c r="F52">
        <f>VLOOKUP(ScFilter[[#This Row],[StateAbbv]],Raw[],79,FALSE)</f>
        <v>0.779912088</v>
      </c>
      <c r="G52">
        <f>VLOOKUP(ScFilter[[#This Row],[StateAbbv]],Raw[],77,FALSE)</f>
        <v>1.207100592</v>
      </c>
      <c r="H52">
        <f>VLOOKUP(ScFilter[[#This Row],[StateAbbv]],Raw[],6,FALSE)</f>
        <v>5.3907156999999997E-2</v>
      </c>
      <c r="I52">
        <f>VLOOKUP(ScFilter[[#This Row],[StateAbbv]],Raw[],9,FALSE)</f>
        <v>6.2578868999999995E-2</v>
      </c>
      <c r="J52">
        <f>VLOOKUP(ScFilter[[#This Row],[StateAbbv]],Raw[],7,FALSE)</f>
        <v>2.8781779999999999E-3</v>
      </c>
      <c r="K52">
        <f>VLOOKUP(ScFilter[[#This Row],[StateAbbv]],Raw[],10,FALSE)</f>
        <v>5.3391384E-2</v>
      </c>
      <c r="L52">
        <f>VLOOKUP(ScFilter[[#This Row],[StateAbbv]],Raw[],11,FALSE)</f>
        <v>3.3411719999999999E-3</v>
      </c>
      <c r="M52">
        <f>VLOOKUP(ScFilter[[#This Row],[StateAbbv]],Raw[],135,FALSE)</f>
        <v>0.66193181800000001</v>
      </c>
      <c r="N52">
        <f>VLOOKUP(ScFilter[[#This Row],[StateAbbv]],Raw[],153,FALSE)</f>
        <v>0.55397727299999999</v>
      </c>
      <c r="O52">
        <f>VLOOKUP(ScFilter[[#This Row],[StateAbbv]],Raw[],147,FALSE)</f>
        <v>0.58369098699999999</v>
      </c>
      <c r="P52">
        <f>VLOOKUP(ScFilter[[#This Row],[StateAbbv]],Raw[],141,FALSE)</f>
        <v>0.49579831899999999</v>
      </c>
    </row>
    <row r="53" spans="1:16" x14ac:dyDescent="0.2">
      <c r="A53" t="s">
        <v>318</v>
      </c>
      <c r="B53" t="s">
        <v>319</v>
      </c>
      <c r="C53">
        <f>VLOOKUP(ScFilter[[#This Row],[StateAbbv]],Raw[],4,FALSE)</f>
        <v>0.54954955000000005</v>
      </c>
      <c r="D53">
        <f>VLOOKUP(ScFilter[[#This Row],[StateAbbv]],Raw[],5,FALSE)</f>
        <v>0.72210560800000001</v>
      </c>
      <c r="E53">
        <f>VLOOKUP(ScFilter[[#This Row],[StateAbbv]],Raw[],81,FALSE)</f>
        <v>0.46950356500000001</v>
      </c>
      <c r="F53">
        <f>VLOOKUP(ScFilter[[#This Row],[StateAbbv]],Raw[],79,FALSE)</f>
        <v>0.92338217300000003</v>
      </c>
      <c r="G53">
        <f>VLOOKUP(ScFilter[[#This Row],[StateAbbv]],Raw[],77,FALSE)</f>
        <v>0</v>
      </c>
      <c r="H53">
        <f>VLOOKUP(ScFilter[[#This Row],[StateAbbv]],Raw[],6,FALSE)</f>
        <v>3.6864545999999998E-2</v>
      </c>
      <c r="I53">
        <f>VLOOKUP(ScFilter[[#This Row],[StateAbbv]],Raw[],9,FALSE)</f>
        <v>5.105146E-2</v>
      </c>
      <c r="J53">
        <f>VLOOKUP(ScFilter[[#This Row],[StateAbbv]],Raw[],7,FALSE)</f>
        <v>3.6733360000000001E-3</v>
      </c>
      <c r="K53">
        <f>VLOOKUP(ScFilter[[#This Row],[StateAbbv]],Raw[],10,FALSE)</f>
        <v>9.9644127999999998E-2</v>
      </c>
      <c r="L53">
        <f>VLOOKUP(ScFilter[[#This Row],[StateAbbv]],Raw[],11,FALSE)</f>
        <v>5.0869779999999998E-3</v>
      </c>
      <c r="M53">
        <f>VLOOKUP(ScFilter[[#This Row],[StateAbbv]],Raw[],135,FALSE)</f>
        <v>0.76785714299999996</v>
      </c>
      <c r="N53">
        <f>VLOOKUP(ScFilter[[#This Row],[StateAbbv]],Raw[],153,FALSE)</f>
        <v>0.633928571</v>
      </c>
      <c r="O53">
        <f>VLOOKUP(ScFilter[[#This Row],[StateAbbv]],Raw[],147,FALSE)</f>
        <v>0.56976744199999996</v>
      </c>
      <c r="P53">
        <f>VLOOKUP(ScFilter[[#This Row],[StateAbbv]],Raw[],141,FALSE)</f>
        <v>0.84615384599999999</v>
      </c>
    </row>
  </sheetData>
  <pageMargins left="0.7" right="0.7" top="0.75" bottom="0.75" header="0.3" footer="0.3"/>
  <ignoredErrors>
    <ignoredError sqref="O2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53"/>
  <sheetViews>
    <sheetView workbookViewId="0">
      <selection activeCell="D22" sqref="D22"/>
    </sheetView>
  </sheetViews>
  <sheetFormatPr baseColWidth="10" defaultRowHeight="16" x14ac:dyDescent="0.2"/>
  <cols>
    <col min="1" max="1" width="12.1640625" bestFit="1" customWidth="1"/>
    <col min="2" max="2" width="17.5" bestFit="1" customWidth="1"/>
    <col min="3" max="3" width="22" bestFit="1" customWidth="1"/>
    <col min="4" max="4" width="32" bestFit="1" customWidth="1"/>
    <col min="5" max="5" width="36" bestFit="1" customWidth="1"/>
    <col min="6" max="6" width="33.6640625" bestFit="1" customWidth="1"/>
    <col min="7" max="7" width="36" bestFit="1" customWidth="1"/>
    <col min="8" max="8" width="32.1640625" bestFit="1" customWidth="1"/>
    <col min="9" max="9" width="51.33203125" bestFit="1" customWidth="1"/>
    <col min="10" max="10" width="36.6640625" bestFit="1" customWidth="1"/>
    <col min="11" max="11" width="56.33203125" bestFit="1" customWidth="1"/>
    <col min="12" max="12" width="56.1640625" bestFit="1" customWidth="1"/>
    <col min="13" max="13" width="27.1640625" bestFit="1" customWidth="1"/>
    <col min="14" max="14" width="24.33203125" bestFit="1" customWidth="1"/>
    <col min="15" max="15" width="25.33203125" bestFit="1" customWidth="1"/>
    <col min="16" max="16" width="25.5" bestFit="1" customWidth="1"/>
  </cols>
  <sheetData>
    <row r="1" spans="1:16" x14ac:dyDescent="0.2">
      <c r="A1" t="s">
        <v>0</v>
      </c>
      <c r="B1" t="s">
        <v>1</v>
      </c>
      <c r="C1" t="s">
        <v>329</v>
      </c>
      <c r="D1" t="s">
        <v>330</v>
      </c>
      <c r="E1" t="s">
        <v>331</v>
      </c>
      <c r="F1" t="s">
        <v>332</v>
      </c>
      <c r="G1" t="s">
        <v>333</v>
      </c>
      <c r="H1" t="s">
        <v>334</v>
      </c>
      <c r="I1" t="s">
        <v>335</v>
      </c>
      <c r="J1" t="s">
        <v>336</v>
      </c>
      <c r="K1" t="s">
        <v>337</v>
      </c>
      <c r="L1" t="s">
        <v>338</v>
      </c>
      <c r="M1" t="s">
        <v>339</v>
      </c>
      <c r="N1" t="s">
        <v>340</v>
      </c>
      <c r="O1" t="s">
        <v>341</v>
      </c>
      <c r="P1" t="s">
        <v>342</v>
      </c>
    </row>
    <row r="2" spans="1:16" x14ac:dyDescent="0.2">
      <c r="A2" s="1" t="s">
        <v>216</v>
      </c>
      <c r="B2" s="2" t="s">
        <v>217</v>
      </c>
      <c r="C2">
        <f>VLOOKUP(Table3[[#This Row],[StateAbbv]],Raw[],23,FALSE)</f>
        <v>0</v>
      </c>
      <c r="D2">
        <f>VLOOKUP(Table3[[#This Row],[StateAbbv]],Raw[],24,FALSE)</f>
        <v>0</v>
      </c>
      <c r="E2">
        <f>VLOOKUP(Table3[[#This Row],[StateAbbv]],Raw[],82,FALSE)</f>
        <v>-0.435178069</v>
      </c>
      <c r="F2">
        <f>VLOOKUP(Table3[[#This Row],[StateAbbv]],Raw[],80,FALSE)</f>
        <v>-0.105471675</v>
      </c>
      <c r="G2">
        <f>VLOOKUP(Table3[[#This Row],[StateAbbv]],Raw[],78,FALSE)</f>
        <v>-0.174867363</v>
      </c>
      <c r="H2">
        <f>VLOOKUP(Table3[[#This Row],[StateAbbv]],Raw[],25,FALSE)</f>
        <v>0</v>
      </c>
      <c r="I2">
        <f>VLOOKUP(Table3[[#This Row],[StateAbbv]],Raw[],28,FALSE)</f>
        <v>0</v>
      </c>
      <c r="J2">
        <f>VLOOKUP(Table3[[#This Row],[StateAbbv]],Raw[],26,FALSE)</f>
        <v>0</v>
      </c>
      <c r="K2">
        <f>VLOOKUP(Table3[[#This Row],[StateAbbv]],Raw[],29,FALSE)</f>
        <v>0</v>
      </c>
      <c r="L2">
        <f>VLOOKUP(Table3[[#This Row],[StateAbbv]],Raw[],30,FALSE)</f>
        <v>0</v>
      </c>
      <c r="M2">
        <f>VLOOKUP(Table3[[#This Row],[StateAbbv]],Raw[],168,FALSE)</f>
        <v>0</v>
      </c>
      <c r="N2">
        <f>VLOOKUP(Table3[[#This Row],[StateAbbv]],Raw[],169,FALSE)</f>
        <v>0.65380000000000005</v>
      </c>
      <c r="O2">
        <f>VLOOKUP(Table3[[#This Row],[StateAbbv]],Raw[],170,FALSE)</f>
        <v>0.66149999999999998</v>
      </c>
      <c r="P2">
        <f>VLOOKUP(Table3[[#This Row],[StateAbbv]],Raw[],171,FALSE)</f>
        <v>0</v>
      </c>
    </row>
    <row r="3" spans="1:16" x14ac:dyDescent="0.2">
      <c r="A3" s="3" t="s">
        <v>218</v>
      </c>
      <c r="B3" s="4" t="s">
        <v>219</v>
      </c>
      <c r="C3">
        <f>VLOOKUP(Table3[[#This Row],[StateAbbv]],Raw[],23,FALSE)</f>
        <v>-0.50463752699999997</v>
      </c>
      <c r="D3">
        <f>VLOOKUP(Table3[[#This Row],[StateAbbv]],Raw[],24,FALSE)</f>
        <v>-1.5760981190000001</v>
      </c>
      <c r="E3">
        <f>VLOOKUP(Table3[[#This Row],[StateAbbv]],Raw[],82,FALSE)</f>
        <v>0.486773224</v>
      </c>
      <c r="F3">
        <f>VLOOKUP(Table3[[#This Row],[StateAbbv]],Raw[],80,FALSE)</f>
        <v>0.15201318699999999</v>
      </c>
      <c r="G3">
        <f>VLOOKUP(Table3[[#This Row],[StateAbbv]],Raw[],78,FALSE)</f>
        <v>1.826598961</v>
      </c>
      <c r="H3">
        <f>VLOOKUP(Table3[[#This Row],[StateAbbv]],Raw[],25,FALSE)</f>
        <v>0</v>
      </c>
      <c r="I3">
        <f>VLOOKUP(Table3[[#This Row],[StateAbbv]],Raw[],28,FALSE)</f>
        <v>0</v>
      </c>
      <c r="J3">
        <f>VLOOKUP(Table3[[#This Row],[StateAbbv]],Raw[],26,FALSE)</f>
        <v>-1.200286019</v>
      </c>
      <c r="K3">
        <f>VLOOKUP(Table3[[#This Row],[StateAbbv]],Raw[],29,FALSE)</f>
        <v>0</v>
      </c>
      <c r="L3">
        <f>VLOOKUP(Table3[[#This Row],[StateAbbv]],Raw[],30,FALSE)</f>
        <v>-1.159002828</v>
      </c>
      <c r="M3">
        <f>VLOOKUP(Table3[[#This Row],[StateAbbv]],Raw[],168,FALSE)</f>
        <v>-0.20495432599999999</v>
      </c>
      <c r="N3">
        <f>VLOOKUP(Table3[[#This Row],[StateAbbv]],Raw[],169,FALSE)</f>
        <v>1.334242846</v>
      </c>
      <c r="O3">
        <f>VLOOKUP(Table3[[#This Row],[StateAbbv]],Raw[],170,FALSE)</f>
        <v>1.3256945870000001</v>
      </c>
      <c r="P3">
        <f>VLOOKUP(Table3[[#This Row],[StateAbbv]],Raw[],171,FALSE)</f>
        <v>0.91144251200000004</v>
      </c>
    </row>
    <row r="4" spans="1:16" x14ac:dyDescent="0.2">
      <c r="A4" s="1" t="s">
        <v>220</v>
      </c>
      <c r="B4" s="2" t="s">
        <v>221</v>
      </c>
      <c r="C4">
        <f>VLOOKUP(Table3[[#This Row],[StateAbbv]],Raw[],23,FALSE)</f>
        <v>1.388321849</v>
      </c>
      <c r="D4">
        <f>VLOOKUP(Table3[[#This Row],[StateAbbv]],Raw[],24,FALSE)</f>
        <v>0.96330448300000004</v>
      </c>
      <c r="E4">
        <f>VLOOKUP(Table3[[#This Row],[StateAbbv]],Raw[],82,FALSE)</f>
        <v>0.695559437</v>
      </c>
      <c r="F4">
        <f>VLOOKUP(Table3[[#This Row],[StateAbbv]],Raw[],80,FALSE)</f>
        <v>1.2365943699999999</v>
      </c>
      <c r="G4">
        <f>VLOOKUP(Table3[[#This Row],[StateAbbv]],Raw[],78,FALSE)</f>
        <v>-0.49486153100000002</v>
      </c>
      <c r="H4">
        <f>VLOOKUP(Table3[[#This Row],[StateAbbv]],Raw[],25,FALSE)</f>
        <v>-2.1227809E-2</v>
      </c>
      <c r="I4">
        <f>VLOOKUP(Table3[[#This Row],[StateAbbv]],Raw[],28,FALSE)</f>
        <v>-0.14043652400000001</v>
      </c>
      <c r="J4">
        <f>VLOOKUP(Table3[[#This Row],[StateAbbv]],Raw[],26,FALSE)</f>
        <v>9.6241591000000001E-2</v>
      </c>
      <c r="K4">
        <f>VLOOKUP(Table3[[#This Row],[StateAbbv]],Raw[],29,FALSE)</f>
        <v>-0.16329774999999999</v>
      </c>
      <c r="L4">
        <f>VLOOKUP(Table3[[#This Row],[StateAbbv]],Raw[],30,FALSE)</f>
        <v>-8.6421067000000004E-2</v>
      </c>
      <c r="M4">
        <f>VLOOKUP(Table3[[#This Row],[StateAbbv]],Raw[],168,FALSE)</f>
        <v>1.9943331040000001</v>
      </c>
      <c r="N4">
        <f>VLOOKUP(Table3[[#This Row],[StateAbbv]],Raw[],169,FALSE)</f>
        <v>-1.196743267</v>
      </c>
      <c r="O4">
        <f>VLOOKUP(Table3[[#This Row],[StateAbbv]],Raw[],170,FALSE)</f>
        <v>-1.3096240109999999</v>
      </c>
      <c r="P4">
        <f>VLOOKUP(Table3[[#This Row],[StateAbbv]],Raw[],171,FALSE)</f>
        <v>-0.50256985099999996</v>
      </c>
    </row>
    <row r="5" spans="1:16" x14ac:dyDescent="0.2">
      <c r="A5" s="3" t="s">
        <v>222</v>
      </c>
      <c r="B5" s="4" t="s">
        <v>223</v>
      </c>
      <c r="C5">
        <f>VLOOKUP(Table3[[#This Row],[StateAbbv]],Raw[],23,FALSE)</f>
        <v>1.742454776</v>
      </c>
      <c r="D5">
        <f>VLOOKUP(Table3[[#This Row],[StateAbbv]],Raw[],24,FALSE)</f>
        <v>0.86887292999999999</v>
      </c>
      <c r="E5">
        <f>VLOOKUP(Table3[[#This Row],[StateAbbv]],Raw[],82,FALSE)</f>
        <v>2.9554904689999999</v>
      </c>
      <c r="F5">
        <f>VLOOKUP(Table3[[#This Row],[StateAbbv]],Raw[],80,FALSE)</f>
        <v>1.451207146</v>
      </c>
      <c r="G5">
        <f>VLOOKUP(Table3[[#This Row],[StateAbbv]],Raw[],78,FALSE)</f>
        <v>-0.62943224900000005</v>
      </c>
      <c r="H5">
        <f>VLOOKUP(Table3[[#This Row],[StateAbbv]],Raw[],25,FALSE)</f>
        <v>0.45300268700000001</v>
      </c>
      <c r="I5">
        <f>VLOOKUP(Table3[[#This Row],[StateAbbv]],Raw[],28,FALSE)</f>
        <v>0.42038057400000001</v>
      </c>
      <c r="J5">
        <f>VLOOKUP(Table3[[#This Row],[StateAbbv]],Raw[],26,FALSE)</f>
        <v>-7.7081958000000006E-2</v>
      </c>
      <c r="K5">
        <f>VLOOKUP(Table3[[#This Row],[StateAbbv]],Raw[],29,FALSE)</f>
        <v>-0.614607813</v>
      </c>
      <c r="L5">
        <f>VLOOKUP(Table3[[#This Row],[StateAbbv]],Raw[],30,FALSE)</f>
        <v>-0.22921640700000001</v>
      </c>
      <c r="M5">
        <f>VLOOKUP(Table3[[#This Row],[StateAbbv]],Raw[],168,FALSE)</f>
        <v>0.38447295500000001</v>
      </c>
      <c r="N5">
        <f>VLOOKUP(Table3[[#This Row],[StateAbbv]],Raw[],169,FALSE)</f>
        <v>-1.983960349</v>
      </c>
      <c r="O5">
        <f>VLOOKUP(Table3[[#This Row],[StateAbbv]],Raw[],170,FALSE)</f>
        <v>-1.790908824</v>
      </c>
      <c r="P5">
        <f>VLOOKUP(Table3[[#This Row],[StateAbbv]],Raw[],171,FALSE)</f>
        <v>-1.7611454390000001</v>
      </c>
    </row>
    <row r="6" spans="1:16" x14ac:dyDescent="0.2">
      <c r="A6" s="1" t="s">
        <v>224</v>
      </c>
      <c r="B6" s="2" t="s">
        <v>225</v>
      </c>
      <c r="C6">
        <f>VLOOKUP(Table3[[#This Row],[StateAbbv]],Raw[],23,FALSE)</f>
        <v>-1.3217557710000001</v>
      </c>
      <c r="D6">
        <f>VLOOKUP(Table3[[#This Row],[StateAbbv]],Raw[],24,FALSE)</f>
        <v>1.9896222000000002E-2</v>
      </c>
      <c r="E6">
        <f>VLOOKUP(Table3[[#This Row],[StateAbbv]],Raw[],82,FALSE)</f>
        <v>-0.90695391999999997</v>
      </c>
      <c r="F6">
        <f>VLOOKUP(Table3[[#This Row],[StateAbbv]],Raw[],80,FALSE)</f>
        <v>0.45650154300000001</v>
      </c>
      <c r="G6">
        <f>VLOOKUP(Table3[[#This Row],[StateAbbv]],Raw[],78,FALSE)</f>
        <v>0.52674063599999998</v>
      </c>
      <c r="H6">
        <f>VLOOKUP(Table3[[#This Row],[StateAbbv]],Raw[],25,FALSE)</f>
        <v>-0.85695597599999995</v>
      </c>
      <c r="I6">
        <f>VLOOKUP(Table3[[#This Row],[StateAbbv]],Raw[],28,FALSE)</f>
        <v>-1.006196882</v>
      </c>
      <c r="J6">
        <f>VLOOKUP(Table3[[#This Row],[StateAbbv]],Raw[],26,FALSE)</f>
        <v>-0.79165297199999995</v>
      </c>
      <c r="K6">
        <f>VLOOKUP(Table3[[#This Row],[StateAbbv]],Raw[],29,FALSE)</f>
        <v>8.7394756000000004E-2</v>
      </c>
      <c r="L6">
        <f>VLOOKUP(Table3[[#This Row],[StateAbbv]],Raw[],30,FALSE)</f>
        <v>-0.81343153800000001</v>
      </c>
      <c r="M6">
        <f>VLOOKUP(Table3[[#This Row],[StateAbbv]],Raw[],168,FALSE)</f>
        <v>-0.24962435999999999</v>
      </c>
      <c r="N6">
        <f>VLOOKUP(Table3[[#This Row],[StateAbbv]],Raw[],169,FALSE)</f>
        <v>0.28001810500000002</v>
      </c>
      <c r="O6">
        <f>VLOOKUP(Table3[[#This Row],[StateAbbv]],Raw[],170,FALSE)</f>
        <v>0.58910462799999996</v>
      </c>
      <c r="P6">
        <f>VLOOKUP(Table3[[#This Row],[StateAbbv]],Raw[],171,FALSE)</f>
        <v>-0.264103168</v>
      </c>
    </row>
    <row r="7" spans="1:16" x14ac:dyDescent="0.2">
      <c r="A7" s="3" t="s">
        <v>226</v>
      </c>
      <c r="B7" s="4" t="s">
        <v>227</v>
      </c>
      <c r="C7">
        <f>VLOOKUP(Table3[[#This Row],[StateAbbv]],Raw[],23,FALSE)</f>
        <v>-1.064077605</v>
      </c>
      <c r="D7">
        <f>VLOOKUP(Table3[[#This Row],[StateAbbv]],Raw[],24,FALSE)</f>
        <v>-0.49254525900000001</v>
      </c>
      <c r="E7">
        <f>VLOOKUP(Table3[[#This Row],[StateAbbv]],Raw[],82,FALSE)</f>
        <v>-0.63553468499999999</v>
      </c>
      <c r="F7">
        <f>VLOOKUP(Table3[[#This Row],[StateAbbv]],Raw[],80,FALSE)</f>
        <v>-0.89324332799999995</v>
      </c>
      <c r="G7">
        <f>VLOOKUP(Table3[[#This Row],[StateAbbv]],Raw[],78,FALSE)</f>
        <v>3.7472460000000001E-3</v>
      </c>
      <c r="H7">
        <f>VLOOKUP(Table3[[#This Row],[StateAbbv]],Raw[],25,FALSE)</f>
        <v>0</v>
      </c>
      <c r="I7">
        <f>VLOOKUP(Table3[[#This Row],[StateAbbv]],Raw[],28,FALSE)</f>
        <v>0</v>
      </c>
      <c r="J7">
        <f>VLOOKUP(Table3[[#This Row],[StateAbbv]],Raw[],26,FALSE)</f>
        <v>1.050327067</v>
      </c>
      <c r="K7">
        <f>VLOOKUP(Table3[[#This Row],[StateAbbv]],Raw[],29,FALSE)</f>
        <v>0</v>
      </c>
      <c r="L7">
        <f>VLOOKUP(Table3[[#This Row],[StateAbbv]],Raw[],30,FALSE)</f>
        <v>1.359944032</v>
      </c>
      <c r="M7">
        <f>VLOOKUP(Table3[[#This Row],[StateAbbv]],Raw[],168,FALSE)</f>
        <v>-0.46556734</v>
      </c>
      <c r="N7">
        <f>VLOOKUP(Table3[[#This Row],[StateAbbv]],Raw[],169,FALSE)</f>
        <v>0.56267711600000003</v>
      </c>
      <c r="O7">
        <f>VLOOKUP(Table3[[#This Row],[StateAbbv]],Raw[],170,FALSE)</f>
        <v>0.41849889000000001</v>
      </c>
      <c r="P7">
        <f>VLOOKUP(Table3[[#This Row],[StateAbbv]],Raw[],171,FALSE)</f>
        <v>0.59794382300000004</v>
      </c>
    </row>
    <row r="8" spans="1:16" x14ac:dyDescent="0.2">
      <c r="A8" s="1" t="s">
        <v>228</v>
      </c>
      <c r="B8" s="2" t="s">
        <v>229</v>
      </c>
      <c r="C8">
        <f>VLOOKUP(Table3[[#This Row],[StateAbbv]],Raw[],23,FALSE)</f>
        <v>-0.14258631999999999</v>
      </c>
      <c r="D8">
        <f>VLOOKUP(Table3[[#This Row],[StateAbbv]],Raw[],24,FALSE)</f>
        <v>-0.89198253100000002</v>
      </c>
      <c r="E8">
        <f>VLOOKUP(Table3[[#This Row],[StateAbbv]],Raw[],82,FALSE)</f>
        <v>0.35687180299999999</v>
      </c>
      <c r="F8">
        <f>VLOOKUP(Table3[[#This Row],[StateAbbv]],Raw[],80,FALSE)</f>
        <v>-1.0553410649999999</v>
      </c>
      <c r="G8">
        <f>VLOOKUP(Table3[[#This Row],[StateAbbv]],Raw[],78,FALSE)</f>
        <v>-0.53509293099999999</v>
      </c>
      <c r="H8">
        <f>VLOOKUP(Table3[[#This Row],[StateAbbv]],Raw[],25,FALSE)</f>
        <v>0</v>
      </c>
      <c r="I8">
        <f>VLOOKUP(Table3[[#This Row],[StateAbbv]],Raw[],28,FALSE)</f>
        <v>0</v>
      </c>
      <c r="J8">
        <f>VLOOKUP(Table3[[#This Row],[StateAbbv]],Raw[],26,FALSE)</f>
        <v>-7.738225E-2</v>
      </c>
      <c r="K8">
        <f>VLOOKUP(Table3[[#This Row],[StateAbbv]],Raw[],29,FALSE)</f>
        <v>0</v>
      </c>
      <c r="L8">
        <f>VLOOKUP(Table3[[#This Row],[StateAbbv]],Raw[],30,FALSE)</f>
        <v>0.18092735900000001</v>
      </c>
      <c r="M8">
        <f>VLOOKUP(Table3[[#This Row],[StateAbbv]],Raw[],168,FALSE)</f>
        <v>-7.9985215999999998E-2</v>
      </c>
      <c r="N8">
        <f>VLOOKUP(Table3[[#This Row],[StateAbbv]],Raw[],169,FALSE)</f>
        <v>0.47225138500000002</v>
      </c>
      <c r="O8">
        <f>VLOOKUP(Table3[[#This Row],[StateAbbv]],Raw[],170,FALSE)</f>
        <v>0.40398553300000001</v>
      </c>
      <c r="P8">
        <f>VLOOKUP(Table3[[#This Row],[StateAbbv]],Raw[],171,FALSE)</f>
        <v>0.38936221100000001</v>
      </c>
    </row>
    <row r="9" spans="1:16" x14ac:dyDescent="0.2">
      <c r="A9" s="3" t="s">
        <v>230</v>
      </c>
      <c r="B9" s="4" t="s">
        <v>231</v>
      </c>
      <c r="C9">
        <f>VLOOKUP(Table3[[#This Row],[StateAbbv]],Raw[],23,FALSE)</f>
        <v>0.95217303900000005</v>
      </c>
      <c r="D9">
        <f>VLOOKUP(Table3[[#This Row],[StateAbbv]],Raw[],24,FALSE)</f>
        <v>1.119877945</v>
      </c>
      <c r="E9">
        <f>VLOOKUP(Table3[[#This Row],[StateAbbv]],Raw[],82,FALSE)</f>
        <v>-0.325767949</v>
      </c>
      <c r="F9">
        <f>VLOOKUP(Table3[[#This Row],[StateAbbv]],Raw[],80,FALSE)</f>
        <v>-0.52955571700000004</v>
      </c>
      <c r="G9">
        <f>VLOOKUP(Table3[[#This Row],[StateAbbv]],Raw[],78,FALSE)</f>
        <v>-0.21288146299999999</v>
      </c>
      <c r="H9">
        <f>VLOOKUP(Table3[[#This Row],[StateAbbv]],Raw[],25,FALSE)</f>
        <v>-7.3327567999999996E-2</v>
      </c>
      <c r="I9">
        <f>VLOOKUP(Table3[[#This Row],[StateAbbv]],Raw[],28,FALSE)</f>
        <v>-0.22855435599999999</v>
      </c>
      <c r="J9">
        <f>VLOOKUP(Table3[[#This Row],[StateAbbv]],Raw[],26,FALSE)</f>
        <v>1.896987038</v>
      </c>
      <c r="K9">
        <f>VLOOKUP(Table3[[#This Row],[StateAbbv]],Raw[],29,FALSE)</f>
        <v>1.4601811330000001</v>
      </c>
      <c r="L9">
        <f>VLOOKUP(Table3[[#This Row],[StateAbbv]],Raw[],30,FALSE)</f>
        <v>1.5034175329999999</v>
      </c>
      <c r="M9">
        <f>VLOOKUP(Table3[[#This Row],[StateAbbv]],Raw[],168,FALSE)</f>
        <v>0.127107733</v>
      </c>
      <c r="N9">
        <f>VLOOKUP(Table3[[#This Row],[StateAbbv]],Raw[],169,FALSE)</f>
        <v>0.79849048099999997</v>
      </c>
      <c r="O9">
        <f>VLOOKUP(Table3[[#This Row],[StateAbbv]],Raw[],170,FALSE)</f>
        <v>0.57313593100000004</v>
      </c>
      <c r="P9">
        <f>VLOOKUP(Table3[[#This Row],[StateAbbv]],Raw[],171,FALSE)</f>
        <v>0.84678153899999997</v>
      </c>
    </row>
    <row r="10" spans="1:16" x14ac:dyDescent="0.2">
      <c r="A10" s="1" t="s">
        <v>232</v>
      </c>
      <c r="B10" s="2" t="s">
        <v>233</v>
      </c>
      <c r="C10">
        <f>VLOOKUP(Table3[[#This Row],[StateAbbv]],Raw[],23,FALSE)</f>
        <v>-0.79394657099999999</v>
      </c>
      <c r="D10">
        <f>VLOOKUP(Table3[[#This Row],[StateAbbv]],Raw[],24,FALSE)</f>
        <v>-2.1391214459999999</v>
      </c>
      <c r="E10">
        <f>VLOOKUP(Table3[[#This Row],[StateAbbv]],Raw[],82,FALSE)</f>
        <v>0.591959927</v>
      </c>
      <c r="F10">
        <f>VLOOKUP(Table3[[#This Row],[StateAbbv]],Raw[],80,FALSE)</f>
        <v>0</v>
      </c>
      <c r="G10">
        <f>VLOOKUP(Table3[[#This Row],[StateAbbv]],Raw[],78,FALSE)</f>
        <v>0</v>
      </c>
      <c r="H10">
        <f>VLOOKUP(Table3[[#This Row],[StateAbbv]],Raw[],25,FALSE)</f>
        <v>0</v>
      </c>
      <c r="I10">
        <f>VLOOKUP(Table3[[#This Row],[StateAbbv]],Raw[],28,FALSE)</f>
        <v>0</v>
      </c>
      <c r="J10">
        <f>VLOOKUP(Table3[[#This Row],[StateAbbv]],Raw[],26,FALSE)</f>
        <v>1.4517714880000001</v>
      </c>
      <c r="K10">
        <f>VLOOKUP(Table3[[#This Row],[StateAbbv]],Raw[],29,FALSE)</f>
        <v>0</v>
      </c>
      <c r="L10">
        <f>VLOOKUP(Table3[[#This Row],[StateAbbv]],Raw[],30,FALSE)</f>
        <v>3.121397574</v>
      </c>
      <c r="M10">
        <f>VLOOKUP(Table3[[#This Row],[StateAbbv]],Raw[],168,FALSE)</f>
        <v>-0.99656236499999995</v>
      </c>
      <c r="N10">
        <f>VLOOKUP(Table3[[#This Row],[StateAbbv]],Raw[],169,FALSE)</f>
        <v>-1.773736371</v>
      </c>
      <c r="O10">
        <f>VLOOKUP(Table3[[#This Row],[StateAbbv]],Raw[],170,FALSE)</f>
        <v>-2.5304818849999999</v>
      </c>
      <c r="P10">
        <f>VLOOKUP(Table3[[#This Row],[StateAbbv]],Raw[],171,FALSE)</f>
        <v>-0.46699891599999999</v>
      </c>
    </row>
    <row r="11" spans="1:16" x14ac:dyDescent="0.2">
      <c r="A11" s="3" t="s">
        <v>234</v>
      </c>
      <c r="B11" s="4" t="s">
        <v>235</v>
      </c>
      <c r="C11">
        <f>VLOOKUP(Table3[[#This Row],[StateAbbv]],Raw[],23,FALSE)</f>
        <v>-1.0980478730000001</v>
      </c>
      <c r="D11">
        <f>VLOOKUP(Table3[[#This Row],[StateAbbv]],Raw[],24,FALSE)</f>
        <v>-0.34532590800000001</v>
      </c>
      <c r="E11">
        <f>VLOOKUP(Table3[[#This Row],[StateAbbv]],Raw[],82,FALSE)</f>
        <v>-0.70654835400000005</v>
      </c>
      <c r="F11">
        <f>VLOOKUP(Table3[[#This Row],[StateAbbv]],Raw[],80,FALSE)</f>
        <v>0</v>
      </c>
      <c r="G11">
        <f>VLOOKUP(Table3[[#This Row],[StateAbbv]],Raw[],78,FALSE)</f>
        <v>-1.633380273</v>
      </c>
      <c r="H11">
        <f>VLOOKUP(Table3[[#This Row],[StateAbbv]],Raw[],25,FALSE)</f>
        <v>-0.35490870299999999</v>
      </c>
      <c r="I11">
        <f>VLOOKUP(Table3[[#This Row],[StateAbbv]],Raw[],28,FALSE)</f>
        <v>-0.28047470200000002</v>
      </c>
      <c r="J11">
        <f>VLOOKUP(Table3[[#This Row],[StateAbbv]],Raw[],26,FALSE)</f>
        <v>0.29108092600000002</v>
      </c>
      <c r="K11">
        <f>VLOOKUP(Table3[[#This Row],[StateAbbv]],Raw[],29,FALSE)</f>
        <v>0.50369385799999999</v>
      </c>
      <c r="L11">
        <f>VLOOKUP(Table3[[#This Row],[StateAbbv]],Raw[],30,FALSE)</f>
        <v>0.44005961900000001</v>
      </c>
      <c r="M11">
        <f>VLOOKUP(Table3[[#This Row],[StateAbbv]],Raw[],168,FALSE)</f>
        <v>-0.71747221999999999</v>
      </c>
      <c r="N11">
        <f>VLOOKUP(Table3[[#This Row],[StateAbbv]],Raw[],169,FALSE)</f>
        <v>-1.82091274</v>
      </c>
      <c r="O11">
        <f>VLOOKUP(Table3[[#This Row],[StateAbbv]],Raw[],170,FALSE)</f>
        <v>-1.10996458</v>
      </c>
      <c r="P11">
        <f>VLOOKUP(Table3[[#This Row],[StateAbbv]],Raw[],171,FALSE)</f>
        <v>-2.092266527</v>
      </c>
    </row>
    <row r="12" spans="1:16" x14ac:dyDescent="0.2">
      <c r="A12" s="1" t="s">
        <v>236</v>
      </c>
      <c r="B12" s="2" t="s">
        <v>237</v>
      </c>
      <c r="C12">
        <f>VLOOKUP(Table3[[#This Row],[StateAbbv]],Raw[],23,FALSE)</f>
        <v>-1.0879456059999999</v>
      </c>
      <c r="D12">
        <f>VLOOKUP(Table3[[#This Row],[StateAbbv]],Raw[],24,FALSE)</f>
        <v>-0.43409038100000003</v>
      </c>
      <c r="E12">
        <f>VLOOKUP(Table3[[#This Row],[StateAbbv]],Raw[],82,FALSE)</f>
        <v>-0.66958763700000001</v>
      </c>
      <c r="F12">
        <f>VLOOKUP(Table3[[#This Row],[StateAbbv]],Raw[],80,FALSE)</f>
        <v>0.88283320399999998</v>
      </c>
      <c r="G12">
        <f>VLOOKUP(Table3[[#This Row],[StateAbbv]],Raw[],78,FALSE)</f>
        <v>-0.138834604</v>
      </c>
      <c r="H12">
        <f>VLOOKUP(Table3[[#This Row],[StateAbbv]],Raw[],25,FALSE)</f>
        <v>-0.705902735</v>
      </c>
      <c r="I12">
        <f>VLOOKUP(Table3[[#This Row],[StateAbbv]],Raw[],28,FALSE)</f>
        <v>-0.75003703700000002</v>
      </c>
      <c r="J12">
        <f>VLOOKUP(Table3[[#This Row],[StateAbbv]],Raw[],26,FALSE)</f>
        <v>1.1715141339999999</v>
      </c>
      <c r="K12">
        <f>VLOOKUP(Table3[[#This Row],[StateAbbv]],Raw[],29,FALSE)</f>
        <v>3.194598117</v>
      </c>
      <c r="L12">
        <f>VLOOKUP(Table3[[#This Row],[StateAbbv]],Raw[],30,FALSE)</f>
        <v>1.4693065489999999</v>
      </c>
      <c r="M12">
        <f>VLOOKUP(Table3[[#This Row],[StateAbbv]],Raw[],168,FALSE)</f>
        <v>1.3132888110000001</v>
      </c>
      <c r="N12">
        <f>VLOOKUP(Table3[[#This Row],[StateAbbv]],Raw[],169,FALSE)</f>
        <v>-0.98641777100000005</v>
      </c>
      <c r="O12">
        <f>VLOOKUP(Table3[[#This Row],[StateAbbv]],Raw[],170,FALSE)</f>
        <v>-1.036100273</v>
      </c>
      <c r="P12">
        <f>VLOOKUP(Table3[[#This Row],[StateAbbv]],Raw[],171,FALSE)</f>
        <v>-0.71101082800000004</v>
      </c>
    </row>
    <row r="13" spans="1:16" x14ac:dyDescent="0.2">
      <c r="A13" s="3" t="s">
        <v>238</v>
      </c>
      <c r="B13" s="4" t="s">
        <v>239</v>
      </c>
      <c r="C13">
        <f>VLOOKUP(Table3[[#This Row],[StateAbbv]],Raw[],23,FALSE)</f>
        <v>0.330794121</v>
      </c>
      <c r="D13">
        <f>VLOOKUP(Table3[[#This Row],[StateAbbv]],Raw[],24,FALSE)</f>
        <v>0.52744673799999997</v>
      </c>
      <c r="E13">
        <f>VLOOKUP(Table3[[#This Row],[StateAbbv]],Raw[],82,FALSE)</f>
        <v>-0.32043493200000001</v>
      </c>
      <c r="F13">
        <f>VLOOKUP(Table3[[#This Row],[StateAbbv]],Raw[],80,FALSE)</f>
        <v>-0.46868524</v>
      </c>
      <c r="G13">
        <f>VLOOKUP(Table3[[#This Row],[StateAbbv]],Raw[],78,FALSE)</f>
        <v>-2.3270952000000001E-2</v>
      </c>
      <c r="H13">
        <f>VLOOKUP(Table3[[#This Row],[StateAbbv]],Raw[],25,FALSE)</f>
        <v>-0.47752873800000001</v>
      </c>
      <c r="I13">
        <f>VLOOKUP(Table3[[#This Row],[StateAbbv]],Raw[],28,FALSE)</f>
        <v>-0.59503186299999999</v>
      </c>
      <c r="J13">
        <f>VLOOKUP(Table3[[#This Row],[StateAbbv]],Raw[],26,FALSE)</f>
        <v>0.81381726499999996</v>
      </c>
      <c r="K13">
        <f>VLOOKUP(Table3[[#This Row],[StateAbbv]],Raw[],29,FALSE)</f>
        <v>1.4653991609999999</v>
      </c>
      <c r="L13">
        <f>VLOOKUP(Table3[[#This Row],[StateAbbv]],Raw[],30,FALSE)</f>
        <v>0.70426363800000003</v>
      </c>
      <c r="M13">
        <f>VLOOKUP(Table3[[#This Row],[StateAbbv]],Raw[],168,FALSE)</f>
        <v>0.22714448000000001</v>
      </c>
      <c r="N13">
        <f>VLOOKUP(Table3[[#This Row],[StateAbbv]],Raw[],169,FALSE)</f>
        <v>0.369292289</v>
      </c>
      <c r="O13">
        <f>VLOOKUP(Table3[[#This Row],[StateAbbv]],Raw[],170,FALSE)</f>
        <v>0.75202757799999997</v>
      </c>
      <c r="P13">
        <f>VLOOKUP(Table3[[#This Row],[StateAbbv]],Raw[],171,FALSE)</f>
        <v>-0.54159730399999995</v>
      </c>
    </row>
    <row r="14" spans="1:16" x14ac:dyDescent="0.2">
      <c r="A14" s="1" t="s">
        <v>240</v>
      </c>
      <c r="B14" s="2" t="s">
        <v>241</v>
      </c>
      <c r="C14">
        <f>VLOOKUP(Table3[[#This Row],[StateAbbv]],Raw[],23,FALSE)</f>
        <v>0.93193152499999998</v>
      </c>
      <c r="D14">
        <f>VLOOKUP(Table3[[#This Row],[StateAbbv]],Raw[],24,FALSE)</f>
        <v>0.78430626599999997</v>
      </c>
      <c r="E14">
        <f>VLOOKUP(Table3[[#This Row],[StateAbbv]],Raw[],82,FALSE)</f>
        <v>6.2153087000000003E-2</v>
      </c>
      <c r="F14">
        <f>VLOOKUP(Table3[[#This Row],[StateAbbv]],Raw[],80,FALSE)</f>
        <v>-0.47077957599999998</v>
      </c>
      <c r="G14">
        <f>VLOOKUP(Table3[[#This Row],[StateAbbv]],Raw[],78,FALSE)</f>
        <v>-0.142849221</v>
      </c>
      <c r="H14">
        <f>VLOOKUP(Table3[[#This Row],[StateAbbv]],Raw[],25,FALSE)</f>
        <v>-0.454736837</v>
      </c>
      <c r="I14">
        <f>VLOOKUP(Table3[[#This Row],[StateAbbv]],Raw[],28,FALSE)</f>
        <v>-0.60487526899999999</v>
      </c>
      <c r="J14">
        <f>VLOOKUP(Table3[[#This Row],[StateAbbv]],Raw[],26,FALSE)</f>
        <v>0.79053835400000005</v>
      </c>
      <c r="K14">
        <f>VLOOKUP(Table3[[#This Row],[StateAbbv]],Raw[],29,FALSE)</f>
        <v>1.3588470589999999</v>
      </c>
      <c r="L14">
        <f>VLOOKUP(Table3[[#This Row],[StateAbbv]],Raw[],30,FALSE)</f>
        <v>0.60289812399999998</v>
      </c>
      <c r="M14">
        <f>VLOOKUP(Table3[[#This Row],[StateAbbv]],Raw[],168,FALSE)</f>
        <v>1.3338028449999999</v>
      </c>
      <c r="N14">
        <f>VLOOKUP(Table3[[#This Row],[StateAbbv]],Raw[],169,FALSE)</f>
        <v>-0.35981370099999999</v>
      </c>
      <c r="O14">
        <f>VLOOKUP(Table3[[#This Row],[StateAbbv]],Raw[],170,FALSE)</f>
        <v>-5.0501943000000001E-2</v>
      </c>
      <c r="P14">
        <f>VLOOKUP(Table3[[#This Row],[StateAbbv]],Raw[],171,FALSE)</f>
        <v>-1.64009921</v>
      </c>
    </row>
    <row r="15" spans="1:16" x14ac:dyDescent="0.2">
      <c r="A15" s="3" t="s">
        <v>242</v>
      </c>
      <c r="B15" s="4" t="s">
        <v>243</v>
      </c>
      <c r="C15">
        <f>VLOOKUP(Table3[[#This Row],[StateAbbv]],Raw[],23,FALSE)</f>
        <v>0.60853487900000003</v>
      </c>
      <c r="D15">
        <f>VLOOKUP(Table3[[#This Row],[StateAbbv]],Raw[],24,FALSE)</f>
        <v>-0.33304099500000001</v>
      </c>
      <c r="E15">
        <f>VLOOKUP(Table3[[#This Row],[StateAbbv]],Raw[],82,FALSE)</f>
        <v>0.93553772300000004</v>
      </c>
      <c r="F15">
        <f>VLOOKUP(Table3[[#This Row],[StateAbbv]],Raw[],80,FALSE)</f>
        <v>0.27441387499999997</v>
      </c>
      <c r="G15">
        <f>VLOOKUP(Table3[[#This Row],[StateAbbv]],Raw[],78,FALSE)</f>
        <v>-0.531984244</v>
      </c>
      <c r="H15">
        <f>VLOOKUP(Table3[[#This Row],[StateAbbv]],Raw[],25,FALSE)</f>
        <v>-0.32254460800000001</v>
      </c>
      <c r="I15">
        <f>VLOOKUP(Table3[[#This Row],[StateAbbv]],Raw[],28,FALSE)</f>
        <v>-0.238805659</v>
      </c>
      <c r="J15">
        <f>VLOOKUP(Table3[[#This Row],[StateAbbv]],Raw[],26,FALSE)</f>
        <v>-0.89988428799999998</v>
      </c>
      <c r="K15">
        <f>VLOOKUP(Table3[[#This Row],[StateAbbv]],Raw[],29,FALSE)</f>
        <v>-0.85875616399999999</v>
      </c>
      <c r="L15">
        <f>VLOOKUP(Table3[[#This Row],[StateAbbv]],Raw[],30,FALSE)</f>
        <v>-0.89399484299999998</v>
      </c>
      <c r="M15">
        <f>VLOOKUP(Table3[[#This Row],[StateAbbv]],Raw[],168,FALSE)</f>
        <v>-0.94363240500000001</v>
      </c>
      <c r="N15">
        <f>VLOOKUP(Table3[[#This Row],[StateAbbv]],Raw[],169,FALSE)</f>
        <v>1.0787963549999999</v>
      </c>
      <c r="O15">
        <f>VLOOKUP(Table3[[#This Row],[StateAbbv]],Raw[],170,FALSE)</f>
        <v>0.85715976400000005</v>
      </c>
      <c r="P15">
        <f>VLOOKUP(Table3[[#This Row],[StateAbbv]],Raw[],171,FALSE)</f>
        <v>1.0851795900000001</v>
      </c>
    </row>
    <row r="16" spans="1:16" x14ac:dyDescent="0.2">
      <c r="A16" s="1" t="s">
        <v>244</v>
      </c>
      <c r="B16" s="2" t="s">
        <v>245</v>
      </c>
      <c r="C16">
        <f>VLOOKUP(Table3[[#This Row],[StateAbbv]],Raw[],23,FALSE)</f>
        <v>-1.21290879</v>
      </c>
      <c r="D16">
        <f>VLOOKUP(Table3[[#This Row],[StateAbbv]],Raw[],24,FALSE)</f>
        <v>-1.831885062</v>
      </c>
      <c r="E16">
        <f>VLOOKUP(Table3[[#This Row],[StateAbbv]],Raw[],82,FALSE)</f>
        <v>-0.116600817</v>
      </c>
      <c r="F16">
        <f>VLOOKUP(Table3[[#This Row],[StateAbbv]],Raw[],80,FALSE)</f>
        <v>-1.5566329130000001</v>
      </c>
      <c r="G16">
        <f>VLOOKUP(Table3[[#This Row],[StateAbbv]],Raw[],78,FALSE)</f>
        <v>-0.93062849400000003</v>
      </c>
      <c r="H16">
        <f>VLOOKUP(Table3[[#This Row],[StateAbbv]],Raw[],25,FALSE)</f>
        <v>-0.99751682200000003</v>
      </c>
      <c r="I16">
        <f>VLOOKUP(Table3[[#This Row],[StateAbbv]],Raw[],28,FALSE)</f>
        <v>-1.019513855</v>
      </c>
      <c r="J16">
        <f>VLOOKUP(Table3[[#This Row],[StateAbbv]],Raw[],26,FALSE)</f>
        <v>-0.85765807100000002</v>
      </c>
      <c r="K16">
        <f>VLOOKUP(Table3[[#This Row],[StateAbbv]],Raw[],29,FALSE)</f>
        <v>0.54349355799999999</v>
      </c>
      <c r="L16">
        <f>VLOOKUP(Table3[[#This Row],[StateAbbv]],Raw[],30,FALSE)</f>
        <v>-0.62984914400000003</v>
      </c>
      <c r="M16">
        <f>VLOOKUP(Table3[[#This Row],[StateAbbv]],Raw[],168,FALSE)</f>
        <v>-0.64909642499999998</v>
      </c>
      <c r="N16">
        <f>VLOOKUP(Table3[[#This Row],[StateAbbv]],Raw[],169,FALSE)</f>
        <v>0.89248084400000005</v>
      </c>
      <c r="O16">
        <f>VLOOKUP(Table3[[#This Row],[StateAbbv]],Raw[],170,FALSE)</f>
        <v>0.84434200299999995</v>
      </c>
      <c r="P16">
        <f>VLOOKUP(Table3[[#This Row],[StateAbbv]],Raw[],171,FALSE)</f>
        <v>0.73179601000000005</v>
      </c>
    </row>
    <row r="17" spans="1:16" x14ac:dyDescent="0.2">
      <c r="A17" s="3" t="s">
        <v>246</v>
      </c>
      <c r="B17" s="4" t="s">
        <v>247</v>
      </c>
      <c r="C17">
        <f>VLOOKUP(Table3[[#This Row],[StateAbbv]],Raw[],23,FALSE)</f>
        <v>-0.88624864999999997</v>
      </c>
      <c r="D17">
        <f>VLOOKUP(Table3[[#This Row],[StateAbbv]],Raw[],24,FALSE)</f>
        <v>0.36881497499999999</v>
      </c>
      <c r="E17">
        <f>VLOOKUP(Table3[[#This Row],[StateAbbv]],Raw[],82,FALSE)</f>
        <v>-0.86660796699999998</v>
      </c>
      <c r="F17">
        <f>VLOOKUP(Table3[[#This Row],[StateAbbv]],Raw[],80,FALSE)</f>
        <v>-0.56688994599999998</v>
      </c>
      <c r="G17">
        <f>VLOOKUP(Table3[[#This Row],[StateAbbv]],Raw[],78,FALSE)</f>
        <v>0.35391774599999998</v>
      </c>
      <c r="H17">
        <f>VLOOKUP(Table3[[#This Row],[StateAbbv]],Raw[],25,FALSE)</f>
        <v>0</v>
      </c>
      <c r="I17">
        <f>VLOOKUP(Table3[[#This Row],[StateAbbv]],Raw[],28,FALSE)</f>
        <v>0</v>
      </c>
      <c r="J17">
        <f>VLOOKUP(Table3[[#This Row],[StateAbbv]],Raw[],26,FALSE)</f>
        <v>0.96023371700000004</v>
      </c>
      <c r="K17">
        <f>VLOOKUP(Table3[[#This Row],[StateAbbv]],Raw[],29,FALSE)</f>
        <v>0</v>
      </c>
      <c r="L17">
        <f>VLOOKUP(Table3[[#This Row],[StateAbbv]],Raw[],30,FALSE)</f>
        <v>0.90278186000000005</v>
      </c>
      <c r="M17">
        <f>VLOOKUP(Table3[[#This Row],[StateAbbv]],Raw[],168,FALSE)</f>
        <v>-0.64373128999999996</v>
      </c>
      <c r="N17">
        <f>VLOOKUP(Table3[[#This Row],[StateAbbv]],Raw[],169,FALSE)</f>
        <v>0.11070799100000001</v>
      </c>
      <c r="O17">
        <f>VLOOKUP(Table3[[#This Row],[StateAbbv]],Raw[],170,FALSE)</f>
        <v>-8.8758649999999994E-2</v>
      </c>
      <c r="P17">
        <f>VLOOKUP(Table3[[#This Row],[StateAbbv]],Raw[],171,FALSE)</f>
        <v>0.35131788400000002</v>
      </c>
    </row>
    <row r="18" spans="1:16" x14ac:dyDescent="0.2">
      <c r="A18" s="1" t="s">
        <v>248</v>
      </c>
      <c r="B18" s="2" t="s">
        <v>249</v>
      </c>
      <c r="C18">
        <f>VLOOKUP(Table3[[#This Row],[StateAbbv]],Raw[],23,FALSE)</f>
        <v>1.3973716430000001</v>
      </c>
      <c r="D18">
        <f>VLOOKUP(Table3[[#This Row],[StateAbbv]],Raw[],24,FALSE)</f>
        <v>0.53440805800000002</v>
      </c>
      <c r="E18">
        <f>VLOOKUP(Table3[[#This Row],[StateAbbv]],Raw[],82,FALSE)</f>
        <v>1.69776221</v>
      </c>
      <c r="F18">
        <f>VLOOKUP(Table3[[#This Row],[StateAbbv]],Raw[],80,FALSE)</f>
        <v>0.35437994099999998</v>
      </c>
      <c r="G18">
        <f>VLOOKUP(Table3[[#This Row],[StateAbbv]],Raw[],78,FALSE)</f>
        <v>-0.57799330800000004</v>
      </c>
      <c r="H18">
        <f>VLOOKUP(Table3[[#This Row],[StateAbbv]],Raw[],25,FALSE)</f>
        <v>5.3591786000000002E-2</v>
      </c>
      <c r="I18">
        <f>VLOOKUP(Table3[[#This Row],[StateAbbv]],Raw[],28,FALSE)</f>
        <v>4.0164273E-2</v>
      </c>
      <c r="J18">
        <f>VLOOKUP(Table3[[#This Row],[StateAbbv]],Raw[],26,FALSE)</f>
        <v>-6.9160104999999999E-2</v>
      </c>
      <c r="K18">
        <f>VLOOKUP(Table3[[#This Row],[StateAbbv]],Raw[],29,FALSE)</f>
        <v>-0.36444963499999999</v>
      </c>
      <c r="L18">
        <f>VLOOKUP(Table3[[#This Row],[StateAbbv]],Raw[],30,FALSE)</f>
        <v>-0.15968586200000001</v>
      </c>
      <c r="M18">
        <f>VLOOKUP(Table3[[#This Row],[StateAbbv]],Raw[],168,FALSE)</f>
        <v>0.51620754400000002</v>
      </c>
      <c r="N18">
        <f>VLOOKUP(Table3[[#This Row],[StateAbbv]],Raw[],169,FALSE)</f>
        <v>-0.29504181800000001</v>
      </c>
      <c r="O18">
        <f>VLOOKUP(Table3[[#This Row],[StateAbbv]],Raw[],170,FALSE)</f>
        <v>-4.5991431999999999E-2</v>
      </c>
      <c r="P18">
        <f>VLOOKUP(Table3[[#This Row],[StateAbbv]],Raw[],171,FALSE)</f>
        <v>-0.85456301800000001</v>
      </c>
    </row>
    <row r="19" spans="1:16" x14ac:dyDescent="0.2">
      <c r="A19" s="3" t="s">
        <v>250</v>
      </c>
      <c r="B19" s="4" t="s">
        <v>251</v>
      </c>
      <c r="C19">
        <f>VLOOKUP(Table3[[#This Row],[StateAbbv]],Raw[],23,FALSE)</f>
        <v>-1.10320796</v>
      </c>
      <c r="D19">
        <f>VLOOKUP(Table3[[#This Row],[StateAbbv]],Raw[],24,FALSE)</f>
        <v>-1.632722845</v>
      </c>
      <c r="E19">
        <f>VLOOKUP(Table3[[#This Row],[StateAbbv]],Raw[],82,FALSE)</f>
        <v>-0.129408568</v>
      </c>
      <c r="F19">
        <f>VLOOKUP(Table3[[#This Row],[StateAbbv]],Raw[],80,FALSE)</f>
        <v>0.48201937700000003</v>
      </c>
      <c r="G19">
        <f>VLOOKUP(Table3[[#This Row],[StateAbbv]],Raw[],78,FALSE)</f>
        <v>0.352035184</v>
      </c>
      <c r="H19">
        <f>VLOOKUP(Table3[[#This Row],[StateAbbv]],Raw[],25,FALSE)</f>
        <v>-0.62668022800000001</v>
      </c>
      <c r="I19">
        <f>VLOOKUP(Table3[[#This Row],[StateAbbv]],Raw[],28,FALSE)</f>
        <v>-0.39537267300000001</v>
      </c>
      <c r="J19">
        <f>VLOOKUP(Table3[[#This Row],[StateAbbv]],Raw[],26,FALSE)</f>
        <v>-1.1883734100000001</v>
      </c>
      <c r="K19">
        <f>VLOOKUP(Table3[[#This Row],[StateAbbv]],Raw[],29,FALSE)</f>
        <v>-1.050986685</v>
      </c>
      <c r="L19">
        <f>VLOOKUP(Table3[[#This Row],[StateAbbv]],Raw[],30,FALSE)</f>
        <v>-1.1379296169999999</v>
      </c>
      <c r="M19">
        <f>VLOOKUP(Table3[[#This Row],[StateAbbv]],Raw[],168,FALSE)</f>
        <v>-0.650137619</v>
      </c>
      <c r="N19">
        <f>VLOOKUP(Table3[[#This Row],[StateAbbv]],Raw[],169,FALSE)</f>
        <v>0.28144882300000001</v>
      </c>
      <c r="O19">
        <f>VLOOKUP(Table3[[#This Row],[StateAbbv]],Raw[],170,FALSE)</f>
        <v>-0.16175732200000001</v>
      </c>
      <c r="P19">
        <f>VLOOKUP(Table3[[#This Row],[StateAbbv]],Raw[],171,FALSE)</f>
        <v>0.76407624100000004</v>
      </c>
    </row>
    <row r="20" spans="1:16" x14ac:dyDescent="0.2">
      <c r="A20" s="1" t="s">
        <v>252</v>
      </c>
      <c r="B20" s="2" t="s">
        <v>253</v>
      </c>
      <c r="C20">
        <f>VLOOKUP(Table3[[#This Row],[StateAbbv]],Raw[],23,FALSE)</f>
        <v>0.18390208699999999</v>
      </c>
      <c r="D20">
        <f>VLOOKUP(Table3[[#This Row],[StateAbbv]],Raw[],24,FALSE)</f>
        <v>0.49101856999999999</v>
      </c>
      <c r="E20">
        <f>VLOOKUP(Table3[[#This Row],[StateAbbv]],Raw[],82,FALSE)</f>
        <v>-0.40520705400000001</v>
      </c>
      <c r="F20">
        <f>VLOOKUP(Table3[[#This Row],[StateAbbv]],Raw[],80,FALSE)</f>
        <v>1.680228364</v>
      </c>
      <c r="G20">
        <f>VLOOKUP(Table3[[#This Row],[StateAbbv]],Raw[],78,FALSE)</f>
        <v>-0.36983979500000003</v>
      </c>
      <c r="H20">
        <f>VLOOKUP(Table3[[#This Row],[StateAbbv]],Raw[],25,FALSE)</f>
        <v>1.0231866650000001</v>
      </c>
      <c r="I20">
        <f>VLOOKUP(Table3[[#This Row],[StateAbbv]],Raw[],28,FALSE)</f>
        <v>1.2193959809999999</v>
      </c>
      <c r="J20">
        <f>VLOOKUP(Table3[[#This Row],[StateAbbv]],Raw[],26,FALSE)</f>
        <v>-0.25622984599999998</v>
      </c>
      <c r="K20">
        <f>VLOOKUP(Table3[[#This Row],[StateAbbv]],Raw[],29,FALSE)</f>
        <v>-0.90129811400000004</v>
      </c>
      <c r="L20">
        <f>VLOOKUP(Table3[[#This Row],[StateAbbv]],Raw[],30,FALSE)</f>
        <v>-0.33490135900000001</v>
      </c>
      <c r="M20">
        <f>VLOOKUP(Table3[[#This Row],[StateAbbv]],Raw[],168,FALSE)</f>
        <v>0.63732931199999998</v>
      </c>
      <c r="N20">
        <f>VLOOKUP(Table3[[#This Row],[StateAbbv]],Raw[],169,FALSE)</f>
        <v>-0.907802628</v>
      </c>
      <c r="O20">
        <f>VLOOKUP(Table3[[#This Row],[StateAbbv]],Raw[],170,FALSE)</f>
        <v>-0.83001517700000005</v>
      </c>
      <c r="P20">
        <f>VLOOKUP(Table3[[#This Row],[StateAbbv]],Raw[],171,FALSE)</f>
        <v>-0.90027157000000002</v>
      </c>
    </row>
    <row r="21" spans="1:16" x14ac:dyDescent="0.2">
      <c r="A21" s="3" t="s">
        <v>254</v>
      </c>
      <c r="B21" s="4" t="s">
        <v>255</v>
      </c>
      <c r="C21">
        <f>VLOOKUP(Table3[[#This Row],[StateAbbv]],Raw[],23,FALSE)</f>
        <v>-1.4933476219999999</v>
      </c>
      <c r="D21">
        <f>VLOOKUP(Table3[[#This Row],[StateAbbv]],Raw[],24,FALSE)</f>
        <v>-2.6521375030000001</v>
      </c>
      <c r="E21">
        <f>VLOOKUP(Table3[[#This Row],[StateAbbv]],Raw[],82,FALSE)</f>
        <v>9.9014384999999996E-2</v>
      </c>
      <c r="F21">
        <f>VLOOKUP(Table3[[#This Row],[StateAbbv]],Raw[],80,FALSE)</f>
        <v>-0.67820179000000003</v>
      </c>
      <c r="G21">
        <f>VLOOKUP(Table3[[#This Row],[StateAbbv]],Raw[],78,FALSE)</f>
        <v>0.16421023700000001</v>
      </c>
      <c r="H21">
        <f>VLOOKUP(Table3[[#This Row],[StateAbbv]],Raw[],25,FALSE)</f>
        <v>-0.88692231799999999</v>
      </c>
      <c r="I21">
        <f>VLOOKUP(Table3[[#This Row],[StateAbbv]],Raw[],28,FALSE)</f>
        <v>-0.643792374</v>
      </c>
      <c r="J21">
        <f>VLOOKUP(Table3[[#This Row],[StateAbbv]],Raw[],26,FALSE)</f>
        <v>-0.61706943000000003</v>
      </c>
      <c r="K21">
        <f>VLOOKUP(Table3[[#This Row],[StateAbbv]],Raw[],29,FALSE)</f>
        <v>0.63658514600000005</v>
      </c>
      <c r="L21">
        <f>VLOOKUP(Table3[[#This Row],[StateAbbv]],Raw[],30,FALSE)</f>
        <v>1.1241859999999999E-3</v>
      </c>
      <c r="M21">
        <f>VLOOKUP(Table3[[#This Row],[StateAbbv]],Raw[],168,FALSE)</f>
        <v>1.0764702749999999</v>
      </c>
      <c r="N21">
        <f>VLOOKUP(Table3[[#This Row],[StateAbbv]],Raw[],169,FALSE)</f>
        <v>-2.7927042489999998</v>
      </c>
      <c r="O21">
        <f>VLOOKUP(Table3[[#This Row],[StateAbbv]],Raw[],170,FALSE)</f>
        <v>-2.576847307</v>
      </c>
      <c r="P21">
        <f>VLOOKUP(Table3[[#This Row],[StateAbbv]],Raw[],171,FALSE)</f>
        <v>-2.435746854</v>
      </c>
    </row>
    <row r="22" spans="1:16" x14ac:dyDescent="0.2">
      <c r="A22" s="1" t="s">
        <v>256</v>
      </c>
      <c r="B22" s="2" t="s">
        <v>257</v>
      </c>
      <c r="C22">
        <f>VLOOKUP(Table3[[#This Row],[StateAbbv]],Raw[],23,FALSE)</f>
        <v>0.97070780999999995</v>
      </c>
      <c r="D22">
        <f>VLOOKUP(Table3[[#This Row],[StateAbbv]],Raw[],24,FALSE)</f>
        <v>1.177926992</v>
      </c>
      <c r="E22">
        <f>VLOOKUP(Table3[[#This Row],[StateAbbv]],Raw[],82,FALSE)</f>
        <v>-0.376029277</v>
      </c>
      <c r="F22">
        <f>VLOOKUP(Table3[[#This Row],[StateAbbv]],Raw[],80,FALSE)</f>
        <v>0</v>
      </c>
      <c r="G22">
        <f>VLOOKUP(Table3[[#This Row],[StateAbbv]],Raw[],78,FALSE)</f>
        <v>-0.61320997899999996</v>
      </c>
      <c r="H22">
        <f>VLOOKUP(Table3[[#This Row],[StateAbbv]],Raw[],25,FALSE)</f>
        <v>5.5269168E-2</v>
      </c>
      <c r="I22">
        <f>VLOOKUP(Table3[[#This Row],[StateAbbv]],Raw[],28,FALSE)</f>
        <v>-9.8274449999999999E-2</v>
      </c>
      <c r="J22">
        <f>VLOOKUP(Table3[[#This Row],[StateAbbv]],Raw[],26,FALSE)</f>
        <v>1.4495295880000001</v>
      </c>
      <c r="K22">
        <f>VLOOKUP(Table3[[#This Row],[StateAbbv]],Raw[],29,FALSE)</f>
        <v>0.83362232300000005</v>
      </c>
      <c r="L22">
        <f>VLOOKUP(Table3[[#This Row],[StateAbbv]],Raw[],30,FALSE)</f>
        <v>1.0809211679999999</v>
      </c>
      <c r="M22">
        <f>VLOOKUP(Table3[[#This Row],[StateAbbv]],Raw[],168,FALSE)</f>
        <v>-0.78133187500000001</v>
      </c>
      <c r="N22">
        <f>VLOOKUP(Table3[[#This Row],[StateAbbv]],Raw[],169,FALSE)</f>
        <v>0.42352183900000001</v>
      </c>
      <c r="O22">
        <f>VLOOKUP(Table3[[#This Row],[StateAbbv]],Raw[],170,FALSE)</f>
        <v>0.22230581799999999</v>
      </c>
      <c r="P22">
        <f>VLOOKUP(Table3[[#This Row],[StateAbbv]],Raw[],171,FALSE)</f>
        <v>0.58054472099999999</v>
      </c>
    </row>
    <row r="23" spans="1:16" x14ac:dyDescent="0.2">
      <c r="A23" s="3" t="s">
        <v>258</v>
      </c>
      <c r="B23" s="4" t="s">
        <v>259</v>
      </c>
      <c r="C23">
        <f>VLOOKUP(Table3[[#This Row],[StateAbbv]],Raw[],23,FALSE)</f>
        <v>2.0684207950000002</v>
      </c>
      <c r="D23">
        <f>VLOOKUP(Table3[[#This Row],[StateAbbv]],Raw[],24,FALSE)</f>
        <v>1.5764339300000001</v>
      </c>
      <c r="E23">
        <f>VLOOKUP(Table3[[#This Row],[StateAbbv]],Raw[],82,FALSE)</f>
        <v>4.9021696730000004</v>
      </c>
      <c r="F23">
        <f>VLOOKUP(Table3[[#This Row],[StateAbbv]],Raw[],80,FALSE)</f>
        <v>1.1401924809999999</v>
      </c>
      <c r="G23">
        <f>VLOOKUP(Table3[[#This Row],[StateAbbv]],Raw[],78,FALSE)</f>
        <v>-0.80038707899999995</v>
      </c>
      <c r="H23">
        <f>VLOOKUP(Table3[[#This Row],[StateAbbv]],Raw[],25,FALSE)</f>
        <v>2.0261231030000002</v>
      </c>
      <c r="I23">
        <f>VLOOKUP(Table3[[#This Row],[StateAbbv]],Raw[],28,FALSE)</f>
        <v>1.876334095</v>
      </c>
      <c r="J23">
        <f>VLOOKUP(Table3[[#This Row],[StateAbbv]],Raw[],26,FALSE)</f>
        <v>3.3838861819999999</v>
      </c>
      <c r="K23">
        <f>VLOOKUP(Table3[[#This Row],[StateAbbv]],Raw[],29,FALSE)</f>
        <v>0.112844766</v>
      </c>
      <c r="L23">
        <f>VLOOKUP(Table3[[#This Row],[StateAbbv]],Raw[],30,FALSE)</f>
        <v>2.590390341</v>
      </c>
      <c r="M23">
        <f>VLOOKUP(Table3[[#This Row],[StateAbbv]],Raw[],168,FALSE)</f>
        <v>0.69576314699999997</v>
      </c>
      <c r="N23">
        <f>VLOOKUP(Table3[[#This Row],[StateAbbv]],Raw[],169,FALSE)</f>
        <v>0.56175392400000002</v>
      </c>
      <c r="O23">
        <f>VLOOKUP(Table3[[#This Row],[StateAbbv]],Raw[],170,FALSE)</f>
        <v>0.58597057699999999</v>
      </c>
      <c r="P23">
        <f>VLOOKUP(Table3[[#This Row],[StateAbbv]],Raw[],171,FALSE)</f>
        <v>9.2182327999999994E-2</v>
      </c>
    </row>
    <row r="24" spans="1:16" x14ac:dyDescent="0.2">
      <c r="A24" s="1" t="s">
        <v>260</v>
      </c>
      <c r="B24" s="2" t="s">
        <v>261</v>
      </c>
      <c r="C24">
        <f>VLOOKUP(Table3[[#This Row],[StateAbbv]],Raw[],23,FALSE)</f>
        <v>2.7425086000000001E-2</v>
      </c>
      <c r="D24">
        <f>VLOOKUP(Table3[[#This Row],[StateAbbv]],Raw[],24,FALSE)</f>
        <v>-0.27850195300000002</v>
      </c>
      <c r="E24">
        <f>VLOOKUP(Table3[[#This Row],[StateAbbv]],Raw[],82,FALSE)</f>
        <v>3.8804254000000003E-2</v>
      </c>
      <c r="F24">
        <f>VLOOKUP(Table3[[#This Row],[StateAbbv]],Raw[],80,FALSE)</f>
        <v>0.41889305199999999</v>
      </c>
      <c r="G24">
        <f>VLOOKUP(Table3[[#This Row],[StateAbbv]],Raw[],78,FALSE)</f>
        <v>0.30912840699999999</v>
      </c>
      <c r="H24">
        <f>VLOOKUP(Table3[[#This Row],[StateAbbv]],Raw[],25,FALSE)</f>
        <v>0</v>
      </c>
      <c r="I24">
        <f>VLOOKUP(Table3[[#This Row],[StateAbbv]],Raw[],28,FALSE)</f>
        <v>0</v>
      </c>
      <c r="J24">
        <f>VLOOKUP(Table3[[#This Row],[StateAbbv]],Raw[],26,FALSE)</f>
        <v>-0.66457737400000005</v>
      </c>
      <c r="K24">
        <f>VLOOKUP(Table3[[#This Row],[StateAbbv]],Raw[],29,FALSE)</f>
        <v>0</v>
      </c>
      <c r="L24">
        <f>VLOOKUP(Table3[[#This Row],[StateAbbv]],Raw[],30,FALSE)</f>
        <v>-0.63901282800000003</v>
      </c>
      <c r="M24">
        <f>VLOOKUP(Table3[[#This Row],[StateAbbv]],Raw[],168,FALSE)</f>
        <v>-0.19116039900000001</v>
      </c>
      <c r="N24">
        <f>VLOOKUP(Table3[[#This Row],[StateAbbv]],Raw[],169,FALSE)</f>
        <v>0.595856304</v>
      </c>
      <c r="O24">
        <f>VLOOKUP(Table3[[#This Row],[StateAbbv]],Raw[],170,FALSE)</f>
        <v>0.93595152599999998</v>
      </c>
      <c r="P24">
        <f>VLOOKUP(Table3[[#This Row],[StateAbbv]],Raw[],171,FALSE)</f>
        <v>-0.114477571</v>
      </c>
    </row>
    <row r="25" spans="1:16" x14ac:dyDescent="0.2">
      <c r="A25" s="3" t="s">
        <v>262</v>
      </c>
      <c r="B25" s="4" t="s">
        <v>263</v>
      </c>
      <c r="C25">
        <f>VLOOKUP(Table3[[#This Row],[StateAbbv]],Raw[],23,FALSE)</f>
        <v>-0.750124287</v>
      </c>
      <c r="D25">
        <f>VLOOKUP(Table3[[#This Row],[StateAbbv]],Raw[],24,FALSE)</f>
        <v>-0.33274727799999998</v>
      </c>
      <c r="E25">
        <f>VLOOKUP(Table3[[#This Row],[StateAbbv]],Raw[],82,FALSE)</f>
        <v>-0.53054169500000004</v>
      </c>
      <c r="F25">
        <f>VLOOKUP(Table3[[#This Row],[StateAbbv]],Raw[],80,FALSE)</f>
        <v>-1.6325779570000001</v>
      </c>
      <c r="G25">
        <f>VLOOKUP(Table3[[#This Row],[StateAbbv]],Raw[],78,FALSE)</f>
        <v>-0.72784132800000001</v>
      </c>
      <c r="H25">
        <f>VLOOKUP(Table3[[#This Row],[StateAbbv]],Raw[],25,FALSE)</f>
        <v>0</v>
      </c>
      <c r="I25">
        <f>VLOOKUP(Table3[[#This Row],[StateAbbv]],Raw[],28,FALSE)</f>
        <v>0</v>
      </c>
      <c r="J25">
        <f>VLOOKUP(Table3[[#This Row],[StateAbbv]],Raw[],26,FALSE)</f>
        <v>-1.7331996999999998E-2</v>
      </c>
      <c r="K25">
        <f>VLOOKUP(Table3[[#This Row],[StateAbbv]],Raw[],29,FALSE)</f>
        <v>0</v>
      </c>
      <c r="L25">
        <f>VLOOKUP(Table3[[#This Row],[StateAbbv]],Raw[],30,FALSE)</f>
        <v>9.1575507E-2</v>
      </c>
      <c r="M25">
        <f>VLOOKUP(Table3[[#This Row],[StateAbbv]],Raw[],168,FALSE)</f>
        <v>0.408560123</v>
      </c>
      <c r="N25">
        <f>VLOOKUP(Table3[[#This Row],[StateAbbv]],Raw[],169,FALSE)</f>
        <v>0.81202857900000003</v>
      </c>
      <c r="O25">
        <f>VLOOKUP(Table3[[#This Row],[StateAbbv]],Raw[],170,FALSE)</f>
        <v>0.69947520399999996</v>
      </c>
      <c r="P25">
        <f>VLOOKUP(Table3[[#This Row],[StateAbbv]],Raw[],171,FALSE)</f>
        <v>0.61630118700000003</v>
      </c>
    </row>
    <row r="26" spans="1:16" x14ac:dyDescent="0.2">
      <c r="A26" s="1" t="s">
        <v>264</v>
      </c>
      <c r="B26" s="2" t="s">
        <v>265</v>
      </c>
      <c r="C26">
        <f>VLOOKUP(Table3[[#This Row],[StateAbbv]],Raw[],23,FALSE)</f>
        <v>-2.129048863</v>
      </c>
      <c r="D26">
        <f>VLOOKUP(Table3[[#This Row],[StateAbbv]],Raw[],24,FALSE)</f>
        <v>-0.622672789</v>
      </c>
      <c r="E26">
        <f>VLOOKUP(Table3[[#This Row],[StateAbbv]],Raw[],82,FALSE)</f>
        <v>-1.0321532490000001</v>
      </c>
      <c r="F26">
        <f>VLOOKUP(Table3[[#This Row],[StateAbbv]],Raw[],80,FALSE)</f>
        <v>-1.6893134780000001</v>
      </c>
      <c r="G26">
        <f>VLOOKUP(Table3[[#This Row],[StateAbbv]],Raw[],78,FALSE)</f>
        <v>-1.1958505909999999</v>
      </c>
      <c r="H26">
        <f>VLOOKUP(Table3[[#This Row],[StateAbbv]],Raw[],25,FALSE)</f>
        <v>0</v>
      </c>
      <c r="I26">
        <f>VLOOKUP(Table3[[#This Row],[StateAbbv]],Raw[],28,FALSE)</f>
        <v>0</v>
      </c>
      <c r="J26">
        <f>VLOOKUP(Table3[[#This Row],[StateAbbv]],Raw[],26,FALSE)</f>
        <v>-0.65127168899999999</v>
      </c>
      <c r="K26">
        <f>VLOOKUP(Table3[[#This Row],[StateAbbv]],Raw[],29,FALSE)</f>
        <v>0</v>
      </c>
      <c r="L26">
        <f>VLOOKUP(Table3[[#This Row],[StateAbbv]],Raw[],30,FALSE)</f>
        <v>-0.57160295400000005</v>
      </c>
      <c r="M26">
        <f>VLOOKUP(Table3[[#This Row],[StateAbbv]],Raw[],168,FALSE)</f>
        <v>-1.569995384</v>
      </c>
      <c r="N26">
        <f>VLOOKUP(Table3[[#This Row],[StateAbbv]],Raw[],169,FALSE)</f>
        <v>0.886428471</v>
      </c>
      <c r="O26">
        <f>VLOOKUP(Table3[[#This Row],[StateAbbv]],Raw[],170,FALSE)</f>
        <v>1.447125644</v>
      </c>
      <c r="P26">
        <f>VLOOKUP(Table3[[#This Row],[StateAbbv]],Raw[],171,FALSE)</f>
        <v>0.34960152799999999</v>
      </c>
    </row>
    <row r="27" spans="1:16" x14ac:dyDescent="0.2">
      <c r="A27" s="3" t="s">
        <v>266</v>
      </c>
      <c r="B27" s="4" t="s">
        <v>267</v>
      </c>
      <c r="C27">
        <f>VLOOKUP(Table3[[#This Row],[StateAbbv]],Raw[],23,FALSE)</f>
        <v>-0.59470632300000004</v>
      </c>
      <c r="D27">
        <f>VLOOKUP(Table3[[#This Row],[StateAbbv]],Raw[],24,FALSE)</f>
        <v>-0.226376777</v>
      </c>
      <c r="E27">
        <f>VLOOKUP(Table3[[#This Row],[StateAbbv]],Raw[],82,FALSE)</f>
        <v>-0.48913874400000001</v>
      </c>
      <c r="F27">
        <f>VLOOKUP(Table3[[#This Row],[StateAbbv]],Raw[],80,FALSE)</f>
        <v>-1.9217650999999999E-2</v>
      </c>
      <c r="G27">
        <f>VLOOKUP(Table3[[#This Row],[StateAbbv]],Raw[],78,FALSE)</f>
        <v>0.560652861</v>
      </c>
      <c r="H27">
        <f>VLOOKUP(Table3[[#This Row],[StateAbbv]],Raw[],25,FALSE)</f>
        <v>-0.55265136800000003</v>
      </c>
      <c r="I27">
        <f>VLOOKUP(Table3[[#This Row],[StateAbbv]],Raw[],28,FALSE)</f>
        <v>-0.57245916299999999</v>
      </c>
      <c r="J27">
        <f>VLOOKUP(Table3[[#This Row],[StateAbbv]],Raw[],26,FALSE)</f>
        <v>-0.70871138</v>
      </c>
      <c r="K27">
        <f>VLOOKUP(Table3[[#This Row],[StateAbbv]],Raw[],29,FALSE)</f>
        <v>-0.40877718800000001</v>
      </c>
      <c r="L27">
        <f>VLOOKUP(Table3[[#This Row],[StateAbbv]],Raw[],30,FALSE)</f>
        <v>-0.69477904800000001</v>
      </c>
      <c r="M27">
        <f>VLOOKUP(Table3[[#This Row],[StateAbbv]],Raw[],168,FALSE)</f>
        <v>-1.402042032</v>
      </c>
      <c r="N27">
        <f>VLOOKUP(Table3[[#This Row],[StateAbbv]],Raw[],169,FALSE)</f>
        <v>0.31062731599999999</v>
      </c>
      <c r="O27">
        <f>VLOOKUP(Table3[[#This Row],[StateAbbv]],Raw[],170,FALSE)</f>
        <v>0.182306581</v>
      </c>
      <c r="P27">
        <f>VLOOKUP(Table3[[#This Row],[StateAbbv]],Raw[],171,FALSE)</f>
        <v>0.44472815999999998</v>
      </c>
    </row>
    <row r="28" spans="1:16" x14ac:dyDescent="0.2">
      <c r="A28" s="1" t="s">
        <v>268</v>
      </c>
      <c r="B28" s="2" t="s">
        <v>269</v>
      </c>
      <c r="C28">
        <f>VLOOKUP(Table3[[#This Row],[StateAbbv]],Raw[],23,FALSE)</f>
        <v>3.6489462E-2</v>
      </c>
      <c r="D28">
        <f>VLOOKUP(Table3[[#This Row],[StateAbbv]],Raw[],24,FALSE)</f>
        <v>8.8476711999999999E-2</v>
      </c>
      <c r="E28">
        <f>VLOOKUP(Table3[[#This Row],[StateAbbv]],Raw[],82,FALSE)</f>
        <v>-0.23152949</v>
      </c>
      <c r="F28">
        <f>VLOOKUP(Table3[[#This Row],[StateAbbv]],Raw[],80,FALSE)</f>
        <v>0.139796369</v>
      </c>
      <c r="G28">
        <f>VLOOKUP(Table3[[#This Row],[StateAbbv]],Raw[],78,FALSE)</f>
        <v>-0.30707142500000001</v>
      </c>
      <c r="H28">
        <f>VLOOKUP(Table3[[#This Row],[StateAbbv]],Raw[],25,FALSE)</f>
        <v>0.197388111</v>
      </c>
      <c r="I28">
        <f>VLOOKUP(Table3[[#This Row],[StateAbbv]],Raw[],28,FALSE)</f>
        <v>0.33803374400000002</v>
      </c>
      <c r="J28">
        <f>VLOOKUP(Table3[[#This Row],[StateAbbv]],Raw[],26,FALSE)</f>
        <v>-0.99068027199999997</v>
      </c>
      <c r="K28">
        <f>VLOOKUP(Table3[[#This Row],[StateAbbv]],Raw[],29,FALSE)</f>
        <v>-1.127076135</v>
      </c>
      <c r="L28">
        <f>VLOOKUP(Table3[[#This Row],[StateAbbv]],Raw[],30,FALSE)</f>
        <v>-1.028456759</v>
      </c>
      <c r="M28">
        <f>VLOOKUP(Table3[[#This Row],[StateAbbv]],Raw[],168,FALSE)</f>
        <v>2.58414134</v>
      </c>
      <c r="N28">
        <f>VLOOKUP(Table3[[#This Row],[StateAbbv]],Raw[],169,FALSE)</f>
        <v>-1.4543638569999999</v>
      </c>
      <c r="O28">
        <f>VLOOKUP(Table3[[#This Row],[StateAbbv]],Raw[],170,FALSE)</f>
        <v>-1.5543114259999999</v>
      </c>
      <c r="P28">
        <f>VLOOKUP(Table3[[#This Row],[StateAbbv]],Raw[],171,FALSE)</f>
        <v>-0.30000986800000001</v>
      </c>
    </row>
    <row r="29" spans="1:16" x14ac:dyDescent="0.2">
      <c r="A29" s="3" t="s">
        <v>270</v>
      </c>
      <c r="B29" s="4" t="s">
        <v>271</v>
      </c>
      <c r="C29">
        <f>VLOOKUP(Table3[[#This Row],[StateAbbv]],Raw[],23,FALSE)</f>
        <v>-1.2971447840000001</v>
      </c>
      <c r="D29">
        <f>VLOOKUP(Table3[[#This Row],[StateAbbv]],Raw[],24,FALSE)</f>
        <v>-1.0088768720000001</v>
      </c>
      <c r="E29">
        <f>VLOOKUP(Table3[[#This Row],[StateAbbv]],Raw[],82,FALSE)</f>
        <v>-0.56757961099999998</v>
      </c>
      <c r="F29">
        <f>VLOOKUP(Table3[[#This Row],[StateAbbv]],Raw[],80,FALSE)</f>
        <v>0.94426603200000003</v>
      </c>
      <c r="G29">
        <f>VLOOKUP(Table3[[#This Row],[StateAbbv]],Raw[],78,FALSE)</f>
        <v>3.96158148</v>
      </c>
      <c r="H29">
        <f>VLOOKUP(Table3[[#This Row],[StateAbbv]],Raw[],25,FALSE)</f>
        <v>0</v>
      </c>
      <c r="I29">
        <f>VLOOKUP(Table3[[#This Row],[StateAbbv]],Raw[],28,FALSE)</f>
        <v>0</v>
      </c>
      <c r="J29">
        <f>VLOOKUP(Table3[[#This Row],[StateAbbv]],Raw[],26,FALSE)</f>
        <v>-1.275483065</v>
      </c>
      <c r="K29">
        <f>VLOOKUP(Table3[[#This Row],[StateAbbv]],Raw[],29,FALSE)</f>
        <v>0</v>
      </c>
      <c r="L29">
        <f>VLOOKUP(Table3[[#This Row],[StateAbbv]],Raw[],30,FALSE)</f>
        <v>-1.2898666750000001</v>
      </c>
      <c r="M29">
        <f>VLOOKUP(Table3[[#This Row],[StateAbbv]],Raw[],168,FALSE)</f>
        <v>-0.33463106500000001</v>
      </c>
      <c r="N29">
        <f>VLOOKUP(Table3[[#This Row],[StateAbbv]],Raw[],169,FALSE)</f>
        <v>1.2457156490000001</v>
      </c>
      <c r="O29">
        <f>VLOOKUP(Table3[[#This Row],[StateAbbv]],Raw[],170,FALSE)</f>
        <v>0.50947056700000004</v>
      </c>
      <c r="P29">
        <f>VLOOKUP(Table3[[#This Row],[StateAbbv]],Raw[],171,FALSE)</f>
        <v>1.882326181</v>
      </c>
    </row>
    <row r="30" spans="1:16" x14ac:dyDescent="0.2">
      <c r="A30" s="1" t="s">
        <v>272</v>
      </c>
      <c r="B30" s="2" t="s">
        <v>273</v>
      </c>
      <c r="C30">
        <f>VLOOKUP(Table3[[#This Row],[StateAbbv]],Raw[],23,FALSE)</f>
        <v>7.9179415000000003E-2</v>
      </c>
      <c r="D30">
        <f>VLOOKUP(Table3[[#This Row],[StateAbbv]],Raw[],24,FALSE)</f>
        <v>5.5009089999999997E-2</v>
      </c>
      <c r="E30">
        <f>VLOOKUP(Table3[[#This Row],[StateAbbv]],Raw[],82,FALSE)</f>
        <v>-0.17027015700000001</v>
      </c>
      <c r="F30">
        <f>VLOOKUP(Table3[[#This Row],[StateAbbv]],Raw[],80,FALSE)</f>
        <v>-0.88356955500000001</v>
      </c>
      <c r="G30">
        <f>VLOOKUP(Table3[[#This Row],[StateAbbv]],Raw[],78,FALSE)</f>
        <v>-0.20806540600000001</v>
      </c>
      <c r="H30">
        <f>VLOOKUP(Table3[[#This Row],[StateAbbv]],Raw[],25,FALSE)</f>
        <v>0</v>
      </c>
      <c r="I30">
        <f>VLOOKUP(Table3[[#This Row],[StateAbbv]],Raw[],28,FALSE)</f>
        <v>0</v>
      </c>
      <c r="J30">
        <f>VLOOKUP(Table3[[#This Row],[StateAbbv]],Raw[],26,FALSE)</f>
        <v>0.59918620899999997</v>
      </c>
      <c r="K30">
        <f>VLOOKUP(Table3[[#This Row],[StateAbbv]],Raw[],29,FALSE)</f>
        <v>0</v>
      </c>
      <c r="L30">
        <f>VLOOKUP(Table3[[#This Row],[StateAbbv]],Raw[],30,FALSE)</f>
        <v>0.64188104300000004</v>
      </c>
      <c r="M30">
        <f>VLOOKUP(Table3[[#This Row],[StateAbbv]],Raw[],168,FALSE)</f>
        <v>0.93773756500000005</v>
      </c>
      <c r="N30">
        <f>VLOOKUP(Table3[[#This Row],[StateAbbv]],Raw[],169,FALSE)</f>
        <v>-0.815866376</v>
      </c>
      <c r="O30">
        <f>VLOOKUP(Table3[[#This Row],[StateAbbv]],Raw[],170,FALSE)</f>
        <v>-0.74559558000000004</v>
      </c>
      <c r="P30">
        <f>VLOOKUP(Table3[[#This Row],[StateAbbv]],Raw[],171,FALSE)</f>
        <v>-0.90386418700000004</v>
      </c>
    </row>
    <row r="31" spans="1:16" x14ac:dyDescent="0.2">
      <c r="A31" s="3" t="s">
        <v>274</v>
      </c>
      <c r="B31" s="4" t="s">
        <v>275</v>
      </c>
      <c r="C31">
        <f>VLOOKUP(Table3[[#This Row],[StateAbbv]],Raw[],23,FALSE)</f>
        <v>-0.83717665900000005</v>
      </c>
      <c r="D31">
        <f>VLOOKUP(Table3[[#This Row],[StateAbbv]],Raw[],24,FALSE)</f>
        <v>-0.48557089399999998</v>
      </c>
      <c r="E31">
        <f>VLOOKUP(Table3[[#This Row],[StateAbbv]],Raw[],82,FALSE)</f>
        <v>-0.51211501699999995</v>
      </c>
      <c r="F31">
        <f>VLOOKUP(Table3[[#This Row],[StateAbbv]],Raw[],80,FALSE)</f>
        <v>-1.9582258809999999</v>
      </c>
      <c r="G31">
        <f>VLOOKUP(Table3[[#This Row],[StateAbbv]],Raw[],78,FALSE)</f>
        <v>1.074509363</v>
      </c>
      <c r="H31">
        <f>VLOOKUP(Table3[[#This Row],[StateAbbv]],Raw[],25,FALSE)</f>
        <v>-0.28631727899999998</v>
      </c>
      <c r="I31">
        <f>VLOOKUP(Table3[[#This Row],[StateAbbv]],Raw[],28,FALSE)</f>
        <v>-0.15242413499999999</v>
      </c>
      <c r="J31">
        <f>VLOOKUP(Table3[[#This Row],[StateAbbv]],Raw[],26,FALSE)</f>
        <v>-0.94101156600000002</v>
      </c>
      <c r="K31">
        <f>VLOOKUP(Table3[[#This Row],[StateAbbv]],Raw[],29,FALSE)</f>
        <v>-0.922857602</v>
      </c>
      <c r="L31">
        <f>VLOOKUP(Table3[[#This Row],[StateAbbv]],Raw[],30,FALSE)</f>
        <v>-0.92534603999999998</v>
      </c>
      <c r="M31">
        <f>VLOOKUP(Table3[[#This Row],[StateAbbv]],Raw[],168,FALSE)</f>
        <v>-0.96977460599999998</v>
      </c>
      <c r="N31">
        <f>VLOOKUP(Table3[[#This Row],[StateAbbv]],Raw[],169,FALSE)</f>
        <v>0.93995522799999998</v>
      </c>
      <c r="O31">
        <f>VLOOKUP(Table3[[#This Row],[StateAbbv]],Raw[],170,FALSE)</f>
        <v>0.50259259199999995</v>
      </c>
      <c r="P31">
        <f>VLOOKUP(Table3[[#This Row],[StateAbbv]],Raw[],171,FALSE)</f>
        <v>1.206175054</v>
      </c>
    </row>
    <row r="32" spans="1:16" x14ac:dyDescent="0.2">
      <c r="A32" s="1" t="s">
        <v>276</v>
      </c>
      <c r="B32" s="2" t="s">
        <v>277</v>
      </c>
      <c r="C32">
        <f>VLOOKUP(Table3[[#This Row],[StateAbbv]],Raw[],23,FALSE)</f>
        <v>-0.42319634</v>
      </c>
      <c r="D32">
        <f>VLOOKUP(Table3[[#This Row],[StateAbbv]],Raw[],24,FALSE)</f>
        <v>0.14781861399999999</v>
      </c>
      <c r="E32">
        <f>VLOOKUP(Table3[[#This Row],[StateAbbv]],Raw[],82,FALSE)</f>
        <v>-0.57689516100000005</v>
      </c>
      <c r="F32">
        <f>VLOOKUP(Table3[[#This Row],[StateAbbv]],Raw[],80,FALSE)</f>
        <v>1.0682258410000001</v>
      </c>
      <c r="G32">
        <f>VLOOKUP(Table3[[#This Row],[StateAbbv]],Raw[],78,FALSE)</f>
        <v>1.7096398829999999</v>
      </c>
      <c r="H32">
        <f>VLOOKUP(Table3[[#This Row],[StateAbbv]],Raw[],25,FALSE)</f>
        <v>-0.48050910899999999</v>
      </c>
      <c r="I32">
        <f>VLOOKUP(Table3[[#This Row],[StateAbbv]],Raw[],28,FALSE)</f>
        <v>-0.54008498000000005</v>
      </c>
      <c r="J32">
        <f>VLOOKUP(Table3[[#This Row],[StateAbbv]],Raw[],26,FALSE)</f>
        <v>-0.59453358599999995</v>
      </c>
      <c r="K32">
        <f>VLOOKUP(Table3[[#This Row],[StateAbbv]],Raw[],29,FALSE)</f>
        <v>-0.350747847</v>
      </c>
      <c r="L32">
        <f>VLOOKUP(Table3[[#This Row],[StateAbbv]],Raw[],30,FALSE)</f>
        <v>-0.62312622500000003</v>
      </c>
      <c r="M32">
        <f>VLOOKUP(Table3[[#This Row],[StateAbbv]],Raw[],168,FALSE)</f>
        <v>9.9519996999999999E-2</v>
      </c>
      <c r="N32">
        <f>VLOOKUP(Table3[[#This Row],[StateAbbv]],Raw[],169,FALSE)</f>
        <v>0.96157924299999997</v>
      </c>
      <c r="O32">
        <f>VLOOKUP(Table3[[#This Row],[StateAbbv]],Raw[],170,FALSE)</f>
        <v>1.039675474</v>
      </c>
      <c r="P32">
        <f>VLOOKUP(Table3[[#This Row],[StateAbbv]],Raw[],171,FALSE)</f>
        <v>0.439870445</v>
      </c>
    </row>
    <row r="33" spans="1:16" x14ac:dyDescent="0.2">
      <c r="A33" s="3" t="s">
        <v>278</v>
      </c>
      <c r="B33" s="4" t="s">
        <v>279</v>
      </c>
      <c r="C33">
        <f>VLOOKUP(Table3[[#This Row],[StateAbbv]],Raw[],23,FALSE)</f>
        <v>1.2142047460000001</v>
      </c>
      <c r="D33">
        <f>VLOOKUP(Table3[[#This Row],[StateAbbv]],Raw[],24,FALSE)</f>
        <v>1.6241546929999999</v>
      </c>
      <c r="E33">
        <f>VLOOKUP(Table3[[#This Row],[StateAbbv]],Raw[],82,FALSE)</f>
        <v>-0.73749892399999994</v>
      </c>
      <c r="F33">
        <f>VLOOKUP(Table3[[#This Row],[StateAbbv]],Raw[],80,FALSE)</f>
        <v>-2.7056417860000002</v>
      </c>
      <c r="G33">
        <f>VLOOKUP(Table3[[#This Row],[StateAbbv]],Raw[],78,FALSE)</f>
        <v>-0.69765578100000003</v>
      </c>
      <c r="H33">
        <f>VLOOKUP(Table3[[#This Row],[StateAbbv]],Raw[],25,FALSE)</f>
        <v>0</v>
      </c>
      <c r="I33">
        <f>VLOOKUP(Table3[[#This Row],[StateAbbv]],Raw[],28,FALSE)</f>
        <v>0</v>
      </c>
      <c r="J33">
        <f>VLOOKUP(Table3[[#This Row],[StateAbbv]],Raw[],26,FALSE)</f>
        <v>-0.16598183399999999</v>
      </c>
      <c r="K33">
        <f>VLOOKUP(Table3[[#This Row],[StateAbbv]],Raw[],29,FALSE)</f>
        <v>0</v>
      </c>
      <c r="L33">
        <f>VLOOKUP(Table3[[#This Row],[StateAbbv]],Raw[],30,FALSE)</f>
        <v>-0.42456958500000003</v>
      </c>
      <c r="M33">
        <f>VLOOKUP(Table3[[#This Row],[StateAbbv]],Raw[],168,FALSE)</f>
        <v>-1.748899508</v>
      </c>
      <c r="N33">
        <f>VLOOKUP(Table3[[#This Row],[StateAbbv]],Raw[],169,FALSE)</f>
        <v>0.83738702200000004</v>
      </c>
      <c r="O33">
        <f>VLOOKUP(Table3[[#This Row],[StateAbbv]],Raw[],170,FALSE)</f>
        <v>0.67748968499999995</v>
      </c>
      <c r="P33">
        <f>VLOOKUP(Table3[[#This Row],[StateAbbv]],Raw[],171,FALSE)</f>
        <v>0.883520482</v>
      </c>
    </row>
    <row r="34" spans="1:16" x14ac:dyDescent="0.2">
      <c r="A34" s="1" t="s">
        <v>280</v>
      </c>
      <c r="B34" s="2" t="s">
        <v>281</v>
      </c>
      <c r="C34">
        <f>VLOOKUP(Table3[[#This Row],[StateAbbv]],Raw[],23,FALSE)</f>
        <v>0.39413547999999998</v>
      </c>
      <c r="D34">
        <f>VLOOKUP(Table3[[#This Row],[StateAbbv]],Raw[],24,FALSE)</f>
        <v>0.90688250400000003</v>
      </c>
      <c r="E34">
        <f>VLOOKUP(Table3[[#This Row],[StateAbbv]],Raw[],82,FALSE)</f>
        <v>-0.56827561199999999</v>
      </c>
      <c r="F34">
        <f>VLOOKUP(Table3[[#This Row],[StateAbbv]],Raw[],80,FALSE)</f>
        <v>-0.452337196</v>
      </c>
      <c r="G34">
        <f>VLOOKUP(Table3[[#This Row],[StateAbbv]],Raw[],78,FALSE)</f>
        <v>-6.9252001999999993E-2</v>
      </c>
      <c r="H34">
        <f>VLOOKUP(Table3[[#This Row],[StateAbbv]],Raw[],25,FALSE)</f>
        <v>0.80695236000000004</v>
      </c>
      <c r="I34">
        <f>VLOOKUP(Table3[[#This Row],[StateAbbv]],Raw[],28,FALSE)</f>
        <v>0.81198966299999997</v>
      </c>
      <c r="J34">
        <f>VLOOKUP(Table3[[#This Row],[StateAbbv]],Raw[],26,FALSE)</f>
        <v>2.1353904149999998</v>
      </c>
      <c r="K34">
        <f>VLOOKUP(Table3[[#This Row],[StateAbbv]],Raw[],29,FALSE)</f>
        <v>0.37428674299999998</v>
      </c>
      <c r="L34">
        <f>VLOOKUP(Table3[[#This Row],[StateAbbv]],Raw[],30,FALSE)</f>
        <v>1.812371231</v>
      </c>
      <c r="M34">
        <f>VLOOKUP(Table3[[#This Row],[StateAbbv]],Raw[],168,FALSE)</f>
        <v>-0.98089669499999999</v>
      </c>
      <c r="N34">
        <f>VLOOKUP(Table3[[#This Row],[StateAbbv]],Raw[],169,FALSE)</f>
        <v>0.51086788299999997</v>
      </c>
      <c r="O34">
        <f>VLOOKUP(Table3[[#This Row],[StateAbbv]],Raw[],170,FALSE)</f>
        <v>0.35886269799999998</v>
      </c>
      <c r="P34">
        <f>VLOOKUP(Table3[[#This Row],[StateAbbv]],Raw[],171,FALSE)</f>
        <v>0.59818092499999997</v>
      </c>
    </row>
    <row r="35" spans="1:16" x14ac:dyDescent="0.2">
      <c r="A35" s="3" t="s">
        <v>282</v>
      </c>
      <c r="B35" s="4" t="s">
        <v>283</v>
      </c>
      <c r="C35">
        <f>VLOOKUP(Table3[[#This Row],[StateAbbv]],Raw[],23,FALSE)</f>
        <v>-1.0125672960000001</v>
      </c>
      <c r="D35">
        <f>VLOOKUP(Table3[[#This Row],[StateAbbv]],Raw[],24,FALSE)</f>
        <v>-1.2950409629999999</v>
      </c>
      <c r="E35">
        <f>VLOOKUP(Table3[[#This Row],[StateAbbv]],Raw[],82,FALSE)</f>
        <v>-0.238070795</v>
      </c>
      <c r="F35">
        <f>VLOOKUP(Table3[[#This Row],[StateAbbv]],Raw[],80,FALSE)</f>
        <v>-0.32167462299999999</v>
      </c>
      <c r="G35">
        <f>VLOOKUP(Table3[[#This Row],[StateAbbv]],Raw[],78,FALSE)</f>
        <v>-1.4616714420000001</v>
      </c>
      <c r="H35">
        <f>VLOOKUP(Table3[[#This Row],[StateAbbv]],Raw[],25,FALSE)</f>
        <v>-0.71926510300000002</v>
      </c>
      <c r="I35">
        <f>VLOOKUP(Table3[[#This Row],[StateAbbv]],Raw[],28,FALSE)</f>
        <v>-0.62701754799999998</v>
      </c>
      <c r="J35">
        <f>VLOOKUP(Table3[[#This Row],[StateAbbv]],Raw[],26,FALSE)</f>
        <v>-1.0392780660000001</v>
      </c>
      <c r="K35">
        <f>VLOOKUP(Table3[[#This Row],[StateAbbv]],Raw[],29,FALSE)</f>
        <v>-0.718028263</v>
      </c>
      <c r="L35">
        <f>VLOOKUP(Table3[[#This Row],[StateAbbv]],Raw[],30,FALSE)</f>
        <v>-0.96388418600000003</v>
      </c>
      <c r="M35">
        <f>VLOOKUP(Table3[[#This Row],[StateAbbv]],Raw[],168,FALSE)</f>
        <v>0.48804932200000001</v>
      </c>
      <c r="N35">
        <f>VLOOKUP(Table3[[#This Row],[StateAbbv]],Raw[],169,FALSE)</f>
        <v>-0.160304537</v>
      </c>
      <c r="O35">
        <f>VLOOKUP(Table3[[#This Row],[StateAbbv]],Raw[],170,FALSE)</f>
        <v>3.9438591000000002E-2</v>
      </c>
      <c r="P35">
        <f>VLOOKUP(Table3[[#This Row],[StateAbbv]],Raw[],171,FALSE)</f>
        <v>-0.65485042599999999</v>
      </c>
    </row>
    <row r="36" spans="1:16" x14ac:dyDescent="0.2">
      <c r="A36" s="1" t="s">
        <v>284</v>
      </c>
      <c r="B36" s="2" t="s">
        <v>285</v>
      </c>
      <c r="C36">
        <f>VLOOKUP(Table3[[#This Row],[StateAbbv]],Raw[],23,FALSE)</f>
        <v>1.2632969890000001</v>
      </c>
      <c r="D36">
        <f>VLOOKUP(Table3[[#This Row],[StateAbbv]],Raw[],24,FALSE)</f>
        <v>1.4680615420000001</v>
      </c>
      <c r="E36">
        <f>VLOOKUP(Table3[[#This Row],[StateAbbv]],Raw[],82,FALSE)</f>
        <v>-0.46215309799999998</v>
      </c>
      <c r="F36">
        <f>VLOOKUP(Table3[[#This Row],[StateAbbv]],Raw[],80,FALSE)</f>
        <v>2.3617474239999998</v>
      </c>
      <c r="G36">
        <f>VLOOKUP(Table3[[#This Row],[StateAbbv]],Raw[],78,FALSE)</f>
        <v>-0.30959112700000002</v>
      </c>
      <c r="H36">
        <f>VLOOKUP(Table3[[#This Row],[StateAbbv]],Raw[],25,FALSE)</f>
        <v>-0.48501320799999997</v>
      </c>
      <c r="I36">
        <f>VLOOKUP(Table3[[#This Row],[StateAbbv]],Raw[],28,FALSE)</f>
        <v>-0.72384173399999996</v>
      </c>
      <c r="J36">
        <f>VLOOKUP(Table3[[#This Row],[StateAbbv]],Raw[],26,FALSE)</f>
        <v>0.34391140999999997</v>
      </c>
      <c r="K36">
        <f>VLOOKUP(Table3[[#This Row],[StateAbbv]],Raw[],29,FALSE)</f>
        <v>0.87894429399999996</v>
      </c>
      <c r="L36">
        <f>VLOOKUP(Table3[[#This Row],[StateAbbv]],Raw[],30,FALSE)</f>
        <v>3.5045661999999998E-2</v>
      </c>
      <c r="M36">
        <f>VLOOKUP(Table3[[#This Row],[StateAbbv]],Raw[],168,FALSE)</f>
        <v>1.6613888299999999</v>
      </c>
      <c r="N36">
        <f>VLOOKUP(Table3[[#This Row],[StateAbbv]],Raw[],169,FALSE)</f>
        <v>-1.2873065429999999</v>
      </c>
      <c r="O36">
        <f>VLOOKUP(Table3[[#This Row],[StateAbbv]],Raw[],170,FALSE)</f>
        <v>-1.48213846</v>
      </c>
      <c r="P36">
        <f>VLOOKUP(Table3[[#This Row],[StateAbbv]],Raw[],171,FALSE)</f>
        <v>-0.24016146099999999</v>
      </c>
    </row>
    <row r="37" spans="1:16" x14ac:dyDescent="0.2">
      <c r="A37" s="3" t="s">
        <v>286</v>
      </c>
      <c r="B37" s="4" t="s">
        <v>287</v>
      </c>
      <c r="C37">
        <f>VLOOKUP(Table3[[#This Row],[StateAbbv]],Raw[],23,FALSE)</f>
        <v>-0.64915912399999998</v>
      </c>
      <c r="D37">
        <f>VLOOKUP(Table3[[#This Row],[StateAbbv]],Raw[],24,FALSE)</f>
        <v>-0.795920407</v>
      </c>
      <c r="E37">
        <f>VLOOKUP(Table3[[#This Row],[StateAbbv]],Raw[],82,FALSE)</f>
        <v>-0.221768407</v>
      </c>
      <c r="F37">
        <f>VLOOKUP(Table3[[#This Row],[StateAbbv]],Raw[],80,FALSE)</f>
        <v>-0.73336509100000002</v>
      </c>
      <c r="G37">
        <f>VLOOKUP(Table3[[#This Row],[StateAbbv]],Raw[],78,FALSE)</f>
        <v>0.91079661499999998</v>
      </c>
      <c r="H37">
        <f>VLOOKUP(Table3[[#This Row],[StateAbbv]],Raw[],25,FALSE)</f>
        <v>-0.52236132800000001</v>
      </c>
      <c r="I37">
        <f>VLOOKUP(Table3[[#This Row],[StateAbbv]],Raw[],28,FALSE)</f>
        <v>-0.42204934300000002</v>
      </c>
      <c r="J37">
        <f>VLOOKUP(Table3[[#This Row],[StateAbbv]],Raw[],26,FALSE)</f>
        <v>0.98125259499999995</v>
      </c>
      <c r="K37">
        <f>VLOOKUP(Table3[[#This Row],[StateAbbv]],Raw[],29,FALSE)</f>
        <v>1.858977753</v>
      </c>
      <c r="L37">
        <f>VLOOKUP(Table3[[#This Row],[StateAbbv]],Raw[],30,FALSE)</f>
        <v>1.432797544</v>
      </c>
      <c r="M37">
        <f>VLOOKUP(Table3[[#This Row],[StateAbbv]],Raw[],168,FALSE)</f>
        <v>0.131113586</v>
      </c>
      <c r="N37">
        <f>VLOOKUP(Table3[[#This Row],[StateAbbv]],Raw[],169,FALSE)</f>
        <v>-0.116259287</v>
      </c>
      <c r="O37">
        <f>VLOOKUP(Table3[[#This Row],[StateAbbv]],Raw[],170,FALSE)</f>
        <v>-0.36923286799999999</v>
      </c>
      <c r="P37">
        <f>VLOOKUP(Table3[[#This Row],[StateAbbv]],Raw[],171,FALSE)</f>
        <v>0.28926154900000001</v>
      </c>
    </row>
    <row r="38" spans="1:16" x14ac:dyDescent="0.2">
      <c r="A38" s="1" t="s">
        <v>288</v>
      </c>
      <c r="B38" s="2" t="s">
        <v>289</v>
      </c>
      <c r="C38">
        <f>VLOOKUP(Table3[[#This Row],[StateAbbv]],Raw[],23,FALSE)</f>
        <v>-0.66531608600000003</v>
      </c>
      <c r="D38">
        <f>VLOOKUP(Table3[[#This Row],[StateAbbv]],Raw[],24,FALSE)</f>
        <v>-1.093026088</v>
      </c>
      <c r="E38">
        <f>VLOOKUP(Table3[[#This Row],[StateAbbv]],Raw[],82,FALSE)</f>
        <v>-5.4634506999999999E-2</v>
      </c>
      <c r="F38">
        <f>VLOOKUP(Table3[[#This Row],[StateAbbv]],Raw[],80,FALSE)</f>
        <v>0.81374784099999997</v>
      </c>
      <c r="G38">
        <f>VLOOKUP(Table3[[#This Row],[StateAbbv]],Raw[],78,FALSE)</f>
        <v>-3.4613335000000002E-2</v>
      </c>
      <c r="H38">
        <f>VLOOKUP(Table3[[#This Row],[StateAbbv]],Raw[],25,FALSE)</f>
        <v>0</v>
      </c>
      <c r="I38">
        <f>VLOOKUP(Table3[[#This Row],[StateAbbv]],Raw[],28,FALSE)</f>
        <v>0</v>
      </c>
      <c r="J38">
        <f>VLOOKUP(Table3[[#This Row],[StateAbbv]],Raw[],26,FALSE)</f>
        <v>-0.32990459</v>
      </c>
      <c r="K38">
        <f>VLOOKUP(Table3[[#This Row],[StateAbbv]],Raw[],29,FALSE)</f>
        <v>0</v>
      </c>
      <c r="L38">
        <f>VLOOKUP(Table3[[#This Row],[StateAbbv]],Raw[],30,FALSE)</f>
        <v>-7.7554026999999998E-2</v>
      </c>
      <c r="M38">
        <f>VLOOKUP(Table3[[#This Row],[StateAbbv]],Raw[],168,FALSE)</f>
        <v>-0.115003308</v>
      </c>
      <c r="N38">
        <f>VLOOKUP(Table3[[#This Row],[StateAbbv]],Raw[],169,FALSE)</f>
        <v>0.677954477</v>
      </c>
      <c r="O38">
        <f>VLOOKUP(Table3[[#This Row],[StateAbbv]],Raw[],170,FALSE)</f>
        <v>0.42580969600000002</v>
      </c>
      <c r="P38">
        <f>VLOOKUP(Table3[[#This Row],[StateAbbv]],Raw[],171,FALSE)</f>
        <v>0.81603680300000003</v>
      </c>
    </row>
    <row r="39" spans="1:16" x14ac:dyDescent="0.2">
      <c r="A39" s="3" t="s">
        <v>290</v>
      </c>
      <c r="B39" s="4" t="s">
        <v>291</v>
      </c>
      <c r="C39">
        <f>VLOOKUP(Table3[[#This Row],[StateAbbv]],Raw[],23,FALSE)</f>
        <v>0.121296132</v>
      </c>
      <c r="D39">
        <f>VLOOKUP(Table3[[#This Row],[StateAbbv]],Raw[],24,FALSE)</f>
        <v>7.8456392E-2</v>
      </c>
      <c r="E39">
        <f>VLOOKUP(Table3[[#This Row],[StateAbbv]],Raw[],82,FALSE)</f>
        <v>-0.150316003</v>
      </c>
      <c r="F39">
        <f>VLOOKUP(Table3[[#This Row],[StateAbbv]],Raw[],80,FALSE)</f>
        <v>0.36694484100000002</v>
      </c>
      <c r="G39">
        <f>VLOOKUP(Table3[[#This Row],[StateAbbv]],Raw[],78,FALSE)</f>
        <v>7.9784051999999994E-2</v>
      </c>
      <c r="H39">
        <f>VLOOKUP(Table3[[#This Row],[StateAbbv]],Raw[],25,FALSE)</f>
        <v>-0.211677579</v>
      </c>
      <c r="I39">
        <f>VLOOKUP(Table3[[#This Row],[StateAbbv]],Raw[],28,FALSE)</f>
        <v>-0.18374998300000001</v>
      </c>
      <c r="J39">
        <f>VLOOKUP(Table3[[#This Row],[StateAbbv]],Raw[],26,FALSE)</f>
        <v>-1.0048937579999999</v>
      </c>
      <c r="K39">
        <f>VLOOKUP(Table3[[#This Row],[StateAbbv]],Raw[],29,FALSE)</f>
        <v>-1.021198995</v>
      </c>
      <c r="L39">
        <f>VLOOKUP(Table3[[#This Row],[StateAbbv]],Raw[],30,FALSE)</f>
        <v>-1.042577643</v>
      </c>
      <c r="M39">
        <f>VLOOKUP(Table3[[#This Row],[StateAbbv]],Raw[],168,FALSE)</f>
        <v>0.62079368199999996</v>
      </c>
      <c r="N39">
        <f>VLOOKUP(Table3[[#This Row],[StateAbbv]],Raw[],169,FALSE)</f>
        <v>-8.7399787000000007E-2</v>
      </c>
      <c r="O39">
        <f>VLOOKUP(Table3[[#This Row],[StateAbbv]],Raw[],170,FALSE)</f>
        <v>-0.11535052699999999</v>
      </c>
      <c r="P39">
        <f>VLOOKUP(Table3[[#This Row],[StateAbbv]],Raw[],171,FALSE)</f>
        <v>-0.160746682</v>
      </c>
    </row>
    <row r="40" spans="1:16" x14ac:dyDescent="0.2">
      <c r="A40" s="1" t="s">
        <v>292</v>
      </c>
      <c r="B40" s="2" t="s">
        <v>293</v>
      </c>
      <c r="C40">
        <f>VLOOKUP(Table3[[#This Row],[StateAbbv]],Raw[],23,FALSE)</f>
        <v>0.18960038600000001</v>
      </c>
      <c r="D40">
        <f>VLOOKUP(Table3[[#This Row],[StateAbbv]],Raw[],24,FALSE)</f>
        <v>0.24443679200000001</v>
      </c>
      <c r="E40">
        <f>VLOOKUP(Table3[[#This Row],[StateAbbv]],Raw[],82,FALSE)</f>
        <v>-0.21760539600000001</v>
      </c>
      <c r="F40">
        <f>VLOOKUP(Table3[[#This Row],[StateAbbv]],Raw[],80,FALSE)</f>
        <v>9.3900935000000005E-2</v>
      </c>
      <c r="G40">
        <f>VLOOKUP(Table3[[#This Row],[StateAbbv]],Raw[],78,FALSE)</f>
        <v>-0.27814029699999998</v>
      </c>
      <c r="H40">
        <f>VLOOKUP(Table3[[#This Row],[StateAbbv]],Raw[],25,FALSE)</f>
        <v>0.35793332300000003</v>
      </c>
      <c r="I40">
        <f>VLOOKUP(Table3[[#This Row],[StateAbbv]],Raw[],28,FALSE)</f>
        <v>0.49294406699999999</v>
      </c>
      <c r="J40">
        <f>VLOOKUP(Table3[[#This Row],[StateAbbv]],Raw[],26,FALSE)</f>
        <v>-0.83524030999999999</v>
      </c>
      <c r="K40">
        <f>VLOOKUP(Table3[[#This Row],[StateAbbv]],Raw[],29,FALSE)</f>
        <v>-1.0575398469999999</v>
      </c>
      <c r="L40">
        <f>VLOOKUP(Table3[[#This Row],[StateAbbv]],Raw[],30,FALSE)</f>
        <v>-0.88123974500000002</v>
      </c>
      <c r="M40">
        <f>VLOOKUP(Table3[[#This Row],[StateAbbv]],Raw[],168,FALSE)</f>
        <v>-0.83906619699999996</v>
      </c>
      <c r="N40">
        <f>VLOOKUP(Table3[[#This Row],[StateAbbv]],Raw[],169,FALSE)</f>
        <v>1.1997672770000001</v>
      </c>
      <c r="O40">
        <f>VLOOKUP(Table3[[#This Row],[StateAbbv]],Raw[],170,FALSE)</f>
        <v>1.211883823</v>
      </c>
      <c r="P40">
        <f>VLOOKUP(Table3[[#This Row],[StateAbbv]],Raw[],171,FALSE)</f>
        <v>0.91358602200000005</v>
      </c>
    </row>
    <row r="41" spans="1:16" x14ac:dyDescent="0.2">
      <c r="A41" s="3" t="s">
        <v>294</v>
      </c>
      <c r="B41" s="4" t="s">
        <v>295</v>
      </c>
      <c r="C41">
        <f>VLOOKUP(Table3[[#This Row],[StateAbbv]],Raw[],23,FALSE)</f>
        <v>0.93576550999999997</v>
      </c>
      <c r="D41">
        <f>VLOOKUP(Table3[[#This Row],[StateAbbv]],Raw[],24,FALSE)</f>
        <v>0.20976444599999999</v>
      </c>
      <c r="E41">
        <f>VLOOKUP(Table3[[#This Row],[StateAbbv]],Raw[],82,FALSE)</f>
        <v>0.86744573000000003</v>
      </c>
      <c r="F41">
        <f>VLOOKUP(Table3[[#This Row],[StateAbbv]],Raw[],80,FALSE)</f>
        <v>0.56427638300000005</v>
      </c>
      <c r="G41">
        <f>VLOOKUP(Table3[[#This Row],[StateAbbv]],Raw[],78,FALSE)</f>
        <v>-0.18631752200000001</v>
      </c>
      <c r="H41">
        <f>VLOOKUP(Table3[[#This Row],[StateAbbv]],Raw[],25,FALSE)</f>
        <v>0</v>
      </c>
      <c r="I41">
        <f>VLOOKUP(Table3[[#This Row],[StateAbbv]],Raw[],28,FALSE)</f>
        <v>0</v>
      </c>
      <c r="J41">
        <f>VLOOKUP(Table3[[#This Row],[StateAbbv]],Raw[],26,FALSE)</f>
        <v>0.19134267199999999</v>
      </c>
      <c r="K41">
        <f>VLOOKUP(Table3[[#This Row],[StateAbbv]],Raw[],29,FALSE)</f>
        <v>0</v>
      </c>
      <c r="L41">
        <f>VLOOKUP(Table3[[#This Row],[StateAbbv]],Raw[],30,FALSE)</f>
        <v>0.17354551200000001</v>
      </c>
      <c r="M41">
        <f>VLOOKUP(Table3[[#This Row],[StateAbbv]],Raw[],168,FALSE)</f>
        <v>1.2774841E-2</v>
      </c>
      <c r="N41">
        <f>VLOOKUP(Table3[[#This Row],[StateAbbv]],Raw[],169,FALSE)</f>
        <v>0.80479388600000001</v>
      </c>
      <c r="O41">
        <f>VLOOKUP(Table3[[#This Row],[StateAbbv]],Raw[],170,FALSE)</f>
        <v>0.74787333899999997</v>
      </c>
      <c r="P41">
        <f>VLOOKUP(Table3[[#This Row],[StateAbbv]],Raw[],171,FALSE)</f>
        <v>0.58144779899999999</v>
      </c>
    </row>
    <row r="42" spans="1:16" x14ac:dyDescent="0.2">
      <c r="A42" s="1" t="s">
        <v>296</v>
      </c>
      <c r="B42" s="2" t="s">
        <v>297</v>
      </c>
      <c r="C42">
        <f>VLOOKUP(Table3[[#This Row],[StateAbbv]],Raw[],23,FALSE)</f>
        <v>1.4107878760000001</v>
      </c>
      <c r="D42">
        <f>VLOOKUP(Table3[[#This Row],[StateAbbv]],Raw[],24,FALSE)</f>
        <v>1.667699485</v>
      </c>
      <c r="E42">
        <f>VLOOKUP(Table3[[#This Row],[StateAbbv]],Raw[],82,FALSE)</f>
        <v>-0.63917093400000002</v>
      </c>
      <c r="F42">
        <f>VLOOKUP(Table3[[#This Row],[StateAbbv]],Raw[],80,FALSE)</f>
        <v>1.6725512000000001E-2</v>
      </c>
      <c r="G42">
        <f>VLOOKUP(Table3[[#This Row],[StateAbbv]],Raw[],78,FALSE)</f>
        <v>-0.15563195399999999</v>
      </c>
      <c r="H42">
        <f>VLOOKUP(Table3[[#This Row],[StateAbbv]],Raw[],25,FALSE)</f>
        <v>0</v>
      </c>
      <c r="I42">
        <f>VLOOKUP(Table3[[#This Row],[StateAbbv]],Raw[],28,FALSE)</f>
        <v>0</v>
      </c>
      <c r="J42">
        <f>VLOOKUP(Table3[[#This Row],[StateAbbv]],Raw[],26,FALSE)</f>
        <v>0.96709539</v>
      </c>
      <c r="K42">
        <f>VLOOKUP(Table3[[#This Row],[StateAbbv]],Raw[],29,FALSE)</f>
        <v>0</v>
      </c>
      <c r="L42">
        <f>VLOOKUP(Table3[[#This Row],[StateAbbv]],Raw[],30,FALSE)</f>
        <v>0.51891537499999996</v>
      </c>
      <c r="M42">
        <f>VLOOKUP(Table3[[#This Row],[StateAbbv]],Raw[],168,FALSE)</f>
        <v>1.7578198999999999E-2</v>
      </c>
      <c r="N42">
        <f>VLOOKUP(Table3[[#This Row],[StateAbbv]],Raw[],169,FALSE)</f>
        <v>-1.627261549</v>
      </c>
      <c r="O42">
        <f>VLOOKUP(Table3[[#This Row],[StateAbbv]],Raw[],170,FALSE)</f>
        <v>-1.0717093440000001</v>
      </c>
      <c r="P42">
        <f>VLOOKUP(Table3[[#This Row],[StateAbbv]],Raw[],171,FALSE)</f>
        <v>-2.0531738860000002</v>
      </c>
    </row>
    <row r="43" spans="1:16" x14ac:dyDescent="0.2">
      <c r="A43" s="3" t="s">
        <v>298</v>
      </c>
      <c r="B43" s="4" t="s">
        <v>299</v>
      </c>
      <c r="C43">
        <f>VLOOKUP(Table3[[#This Row],[StateAbbv]],Raw[],23,FALSE)</f>
        <v>1.802368795</v>
      </c>
      <c r="D43">
        <f>VLOOKUP(Table3[[#This Row],[StateAbbv]],Raw[],24,FALSE)</f>
        <v>1.5856925850000001</v>
      </c>
      <c r="E43">
        <f>VLOOKUP(Table3[[#This Row],[StateAbbv]],Raw[],82,FALSE)</f>
        <v>0.488501827</v>
      </c>
      <c r="F43">
        <f>VLOOKUP(Table3[[#This Row],[StateAbbv]],Raw[],80,FALSE)</f>
        <v>1.3934616849999999</v>
      </c>
      <c r="G43">
        <f>VLOOKUP(Table3[[#This Row],[StateAbbv]],Raw[],78,FALSE)</f>
        <v>-0.68813570800000001</v>
      </c>
      <c r="H43">
        <f>VLOOKUP(Table3[[#This Row],[StateAbbv]],Raw[],25,FALSE)</f>
        <v>4.7160431169999999</v>
      </c>
      <c r="I43">
        <f>VLOOKUP(Table3[[#This Row],[StateAbbv]],Raw[],28,FALSE)</f>
        <v>4.6671363169999998</v>
      </c>
      <c r="J43">
        <f>VLOOKUP(Table3[[#This Row],[StateAbbv]],Raw[],26,FALSE)</f>
        <v>5.1659655999999998E-2</v>
      </c>
      <c r="K43">
        <f>VLOOKUP(Table3[[#This Row],[StateAbbv]],Raw[],29,FALSE)</f>
        <v>-1.1821586669999999</v>
      </c>
      <c r="L43">
        <f>VLOOKUP(Table3[[#This Row],[StateAbbv]],Raw[],30,FALSE)</f>
        <v>-0.235119458</v>
      </c>
      <c r="M43">
        <f>VLOOKUP(Table3[[#This Row],[StateAbbv]],Raw[],168,FALSE)</f>
        <v>1.4632970359999999</v>
      </c>
      <c r="N43">
        <f>VLOOKUP(Table3[[#This Row],[StateAbbv]],Raw[],169,FALSE)</f>
        <v>-0.106444844</v>
      </c>
      <c r="O43">
        <f>VLOOKUP(Table3[[#This Row],[StateAbbv]],Raw[],170,FALSE)</f>
        <v>-0.21378022599999999</v>
      </c>
      <c r="P43">
        <f>VLOOKUP(Table3[[#This Row],[StateAbbv]],Raw[],171,FALSE)</f>
        <v>-0.113571773</v>
      </c>
    </row>
    <row r="44" spans="1:16" x14ac:dyDescent="0.2">
      <c r="A44" s="1" t="s">
        <v>300</v>
      </c>
      <c r="B44" s="2" t="s">
        <v>301</v>
      </c>
      <c r="C44">
        <f>VLOOKUP(Table3[[#This Row],[StateAbbv]],Raw[],23,FALSE)</f>
        <v>-1.145443542</v>
      </c>
      <c r="D44">
        <f>VLOOKUP(Table3[[#This Row],[StateAbbv]],Raw[],24,FALSE)</f>
        <v>-0.84123926500000001</v>
      </c>
      <c r="E44">
        <f>VLOOKUP(Table3[[#This Row],[StateAbbv]],Raw[],82,FALSE)</f>
        <v>-0.54337519599999995</v>
      </c>
      <c r="F44">
        <f>VLOOKUP(Table3[[#This Row],[StateAbbv]],Raw[],80,FALSE)</f>
        <v>0.13512228400000001</v>
      </c>
      <c r="G44">
        <f>VLOOKUP(Table3[[#This Row],[StateAbbv]],Raw[],78,FALSE)</f>
        <v>3.3213930349999998</v>
      </c>
      <c r="H44">
        <f>VLOOKUP(Table3[[#This Row],[StateAbbv]],Raw[],25,FALSE)</f>
        <v>0</v>
      </c>
      <c r="I44">
        <f>VLOOKUP(Table3[[#This Row],[StateAbbv]],Raw[],28,FALSE)</f>
        <v>0</v>
      </c>
      <c r="J44">
        <f>VLOOKUP(Table3[[#This Row],[StateAbbv]],Raw[],26,FALSE)</f>
        <v>-1.3413266800000001</v>
      </c>
      <c r="K44">
        <f>VLOOKUP(Table3[[#This Row],[StateAbbv]],Raw[],29,FALSE)</f>
        <v>0</v>
      </c>
      <c r="L44">
        <f>VLOOKUP(Table3[[#This Row],[StateAbbv]],Raw[],30,FALSE)</f>
        <v>-1.3765914459999999</v>
      </c>
      <c r="M44">
        <f>VLOOKUP(Table3[[#This Row],[StateAbbv]],Raw[],168,FALSE)</f>
        <v>-0.15765288499999999</v>
      </c>
      <c r="N44">
        <f>VLOOKUP(Table3[[#This Row],[StateAbbv]],Raw[],169,FALSE)</f>
        <v>-0.77719088700000005</v>
      </c>
      <c r="O44">
        <f>VLOOKUP(Table3[[#This Row],[StateAbbv]],Raw[],170,FALSE)</f>
        <v>0.19093432299999999</v>
      </c>
      <c r="P44">
        <f>VLOOKUP(Table3[[#This Row],[StateAbbv]],Raw[],171,FALSE)</f>
        <v>-2.0123043059999999</v>
      </c>
    </row>
    <row r="45" spans="1:16" x14ac:dyDescent="0.2">
      <c r="A45" s="3" t="s">
        <v>302</v>
      </c>
      <c r="B45" s="4" t="s">
        <v>303</v>
      </c>
      <c r="C45">
        <f>VLOOKUP(Table3[[#This Row],[StateAbbv]],Raw[],23,FALSE)</f>
        <v>2.0338186000000001E-2</v>
      </c>
      <c r="D45">
        <f>VLOOKUP(Table3[[#This Row],[StateAbbv]],Raw[],24,FALSE)</f>
        <v>-0.47715875099999999</v>
      </c>
      <c r="E45">
        <f>VLOOKUP(Table3[[#This Row],[StateAbbv]],Raw[],82,FALSE)</f>
        <v>0.19548856000000001</v>
      </c>
      <c r="F45">
        <f>VLOOKUP(Table3[[#This Row],[StateAbbv]],Raw[],80,FALSE)</f>
        <v>-2.9332370999999999E-2</v>
      </c>
      <c r="G45">
        <f>VLOOKUP(Table3[[#This Row],[StateAbbv]],Raw[],78,FALSE)</f>
        <v>0.52691049400000001</v>
      </c>
      <c r="H45">
        <f>VLOOKUP(Table3[[#This Row],[StateAbbv]],Raw[],25,FALSE)</f>
        <v>-0.29820838799999999</v>
      </c>
      <c r="I45">
        <f>VLOOKUP(Table3[[#This Row],[StateAbbv]],Raw[],28,FALSE)</f>
        <v>-0.171200034</v>
      </c>
      <c r="J45">
        <f>VLOOKUP(Table3[[#This Row],[StateAbbv]],Raw[],26,FALSE)</f>
        <v>-0.32380220599999998</v>
      </c>
      <c r="K45">
        <f>VLOOKUP(Table3[[#This Row],[StateAbbv]],Raw[],29,FALSE)</f>
        <v>-0.25974934399999999</v>
      </c>
      <c r="L45">
        <f>VLOOKUP(Table3[[#This Row],[StateAbbv]],Raw[],30,FALSE)</f>
        <v>-0.219921322</v>
      </c>
      <c r="M45">
        <f>VLOOKUP(Table3[[#This Row],[StateAbbv]],Raw[],168,FALSE)</f>
        <v>1.495024181</v>
      </c>
      <c r="N45">
        <f>VLOOKUP(Table3[[#This Row],[StateAbbv]],Raw[],169,FALSE)</f>
        <v>-1.1480463169999999</v>
      </c>
      <c r="O45">
        <f>VLOOKUP(Table3[[#This Row],[StateAbbv]],Raw[],170,FALSE)</f>
        <v>-1.30099334</v>
      </c>
      <c r="P45">
        <f>VLOOKUP(Table3[[#This Row],[StateAbbv]],Raw[],171,FALSE)</f>
        <v>-0.40649584100000002</v>
      </c>
    </row>
    <row r="46" spans="1:16" x14ac:dyDescent="0.2">
      <c r="A46" s="1" t="s">
        <v>304</v>
      </c>
      <c r="B46" s="2" t="s">
        <v>305</v>
      </c>
      <c r="C46">
        <f>VLOOKUP(Table3[[#This Row],[StateAbbv]],Raw[],23,FALSE)</f>
        <v>-0.67644116200000004</v>
      </c>
      <c r="D46">
        <f>VLOOKUP(Table3[[#This Row],[StateAbbv]],Raw[],24,FALSE)</f>
        <v>-0.27060404100000002</v>
      </c>
      <c r="E46">
        <f>VLOOKUP(Table3[[#This Row],[StateAbbv]],Raw[],82,FALSE)</f>
        <v>-0.51650524399999997</v>
      </c>
      <c r="F46">
        <f>VLOOKUP(Table3[[#This Row],[StateAbbv]],Raw[],80,FALSE)</f>
        <v>0.46757066899999999</v>
      </c>
      <c r="G46">
        <f>VLOOKUP(Table3[[#This Row],[StateAbbv]],Raw[],78,FALSE)</f>
        <v>0.27313760999999998</v>
      </c>
      <c r="H46">
        <f>VLOOKUP(Table3[[#This Row],[StateAbbv]],Raw[],25,FALSE)</f>
        <v>9.9347334999999995E-2</v>
      </c>
      <c r="I46">
        <f>VLOOKUP(Table3[[#This Row],[StateAbbv]],Raw[],28,FALSE)</f>
        <v>0.319588606</v>
      </c>
      <c r="J46">
        <f>VLOOKUP(Table3[[#This Row],[StateAbbv]],Raw[],26,FALSE)</f>
        <v>0.181802567</v>
      </c>
      <c r="K46">
        <f>VLOOKUP(Table3[[#This Row],[StateAbbv]],Raw[],29,FALSE)</f>
        <v>-0.207557081</v>
      </c>
      <c r="L46">
        <f>VLOOKUP(Table3[[#This Row],[StateAbbv]],Raw[],30,FALSE)</f>
        <v>0.29539642500000002</v>
      </c>
      <c r="M46">
        <f>VLOOKUP(Table3[[#This Row],[StateAbbv]],Raw[],168,FALSE)</f>
        <v>-0.426315734</v>
      </c>
      <c r="N46">
        <f>VLOOKUP(Table3[[#This Row],[StateAbbv]],Raw[],169,FALSE)</f>
        <v>-0.50222053300000002</v>
      </c>
      <c r="O46">
        <f>VLOOKUP(Table3[[#This Row],[StateAbbv]],Raw[],170,FALSE)</f>
        <v>-0.61846581</v>
      </c>
      <c r="P46">
        <f>VLOOKUP(Table3[[#This Row],[StateAbbv]],Raw[],171,FALSE)</f>
        <v>-0.19107855200000001</v>
      </c>
    </row>
    <row r="47" spans="1:16" x14ac:dyDescent="0.2">
      <c r="A47" s="3" t="s">
        <v>306</v>
      </c>
      <c r="B47" s="4" t="s">
        <v>307</v>
      </c>
      <c r="C47">
        <f>VLOOKUP(Table3[[#This Row],[StateAbbv]],Raw[],23,FALSE)</f>
        <v>0.70622416200000004</v>
      </c>
      <c r="D47">
        <f>VLOOKUP(Table3[[#This Row],[StateAbbv]],Raw[],24,FALSE)</f>
        <v>0.84766622999999997</v>
      </c>
      <c r="E47">
        <f>VLOOKUP(Table3[[#This Row],[StateAbbv]],Raw[],82,FALSE)</f>
        <v>-0.27469632599999999</v>
      </c>
      <c r="F47">
        <f>VLOOKUP(Table3[[#This Row],[StateAbbv]],Raw[],80,FALSE)</f>
        <v>-0.92426329900000004</v>
      </c>
      <c r="G47">
        <f>VLOOKUP(Table3[[#This Row],[StateAbbv]],Raw[],78,FALSE)</f>
        <v>-0.72347985000000004</v>
      </c>
      <c r="H47">
        <f>VLOOKUP(Table3[[#This Row],[StateAbbv]],Raw[],25,FALSE)</f>
        <v>1.0100260109999999</v>
      </c>
      <c r="I47">
        <f>VLOOKUP(Table3[[#This Row],[StateAbbv]],Raw[],28,FALSE)</f>
        <v>1.0645042650000001</v>
      </c>
      <c r="J47">
        <f>VLOOKUP(Table3[[#This Row],[StateAbbv]],Raw[],26,FALSE)</f>
        <v>-1.0886833300000001</v>
      </c>
      <c r="K47">
        <f>VLOOKUP(Table3[[#This Row],[StateAbbv]],Raw[],29,FALSE)</f>
        <v>-1.2856316990000001</v>
      </c>
      <c r="L47">
        <f>VLOOKUP(Table3[[#This Row],[StateAbbv]],Raw[],30,FALSE)</f>
        <v>-1.169697013</v>
      </c>
      <c r="M47">
        <f>VLOOKUP(Table3[[#This Row],[StateAbbv]],Raw[],168,FALSE)</f>
        <v>0.52249855000000001</v>
      </c>
      <c r="N47">
        <f>VLOOKUP(Table3[[#This Row],[StateAbbv]],Raw[],169,FALSE)</f>
        <v>1.222741463</v>
      </c>
      <c r="O47">
        <f>VLOOKUP(Table3[[#This Row],[StateAbbv]],Raw[],170,FALSE)</f>
        <v>0.91908321199999998</v>
      </c>
      <c r="P47">
        <f>VLOOKUP(Table3[[#This Row],[StateAbbv]],Raw[],171,FALSE)</f>
        <v>1.2550881149999999</v>
      </c>
    </row>
    <row r="48" spans="1:16" x14ac:dyDescent="0.2">
      <c r="A48" s="1" t="s">
        <v>308</v>
      </c>
      <c r="B48" s="2" t="s">
        <v>309</v>
      </c>
      <c r="C48">
        <f>VLOOKUP(Table3[[#This Row],[StateAbbv]],Raw[],23,FALSE)</f>
        <v>0.82718170000000002</v>
      </c>
      <c r="D48">
        <f>VLOOKUP(Table3[[#This Row],[StateAbbv]],Raw[],24,FALSE)</f>
        <v>0.84425551099999996</v>
      </c>
      <c r="E48">
        <f>VLOOKUP(Table3[[#This Row],[StateAbbv]],Raw[],82,FALSE)</f>
        <v>-0.14382031100000001</v>
      </c>
      <c r="F48">
        <f>VLOOKUP(Table3[[#This Row],[StateAbbv]],Raw[],80,FALSE)</f>
        <v>0.47828335100000002</v>
      </c>
      <c r="G48">
        <f>VLOOKUP(Table3[[#This Row],[StateAbbv]],Raw[],78,FALSE)</f>
        <v>-0.41828641</v>
      </c>
      <c r="H48">
        <f>VLOOKUP(Table3[[#This Row],[StateAbbv]],Raw[],25,FALSE)</f>
        <v>0.16750015800000001</v>
      </c>
      <c r="I48">
        <f>VLOOKUP(Table3[[#This Row],[StateAbbv]],Raw[],28,FALSE)</f>
        <v>0.100050416</v>
      </c>
      <c r="J48">
        <f>VLOOKUP(Table3[[#This Row],[StateAbbv]],Raw[],26,FALSE)</f>
        <v>1.142826632</v>
      </c>
      <c r="K48">
        <f>VLOOKUP(Table3[[#This Row],[StateAbbv]],Raw[],29,FALSE)</f>
        <v>0.43682195200000001</v>
      </c>
      <c r="L48">
        <f>VLOOKUP(Table3[[#This Row],[StateAbbv]],Raw[],30,FALSE)</f>
        <v>0.91433862300000002</v>
      </c>
      <c r="M48">
        <f>VLOOKUP(Table3[[#This Row],[StateAbbv]],Raw[],168,FALSE)</f>
        <v>-1.984801456</v>
      </c>
      <c r="N48">
        <f>VLOOKUP(Table3[[#This Row],[StateAbbv]],Raw[],169,FALSE)</f>
        <v>0.26219515999999998</v>
      </c>
      <c r="O48">
        <f>VLOOKUP(Table3[[#This Row],[StateAbbv]],Raw[],170,FALSE)</f>
        <v>0.284351825</v>
      </c>
      <c r="P48">
        <f>VLOOKUP(Table3[[#This Row],[StateAbbv]],Raw[],171,FALSE)</f>
        <v>0.33018412699999999</v>
      </c>
    </row>
    <row r="49" spans="1:16" x14ac:dyDescent="0.2">
      <c r="A49" s="3" t="s">
        <v>310</v>
      </c>
      <c r="B49" s="4" t="s">
        <v>311</v>
      </c>
      <c r="C49">
        <f>VLOOKUP(Table3[[#This Row],[StateAbbv]],Raw[],23,FALSE)</f>
        <v>0.90145885199999998</v>
      </c>
      <c r="D49">
        <f>VLOOKUP(Table3[[#This Row],[StateAbbv]],Raw[],24,FALSE)</f>
        <v>-0.31543157500000002</v>
      </c>
      <c r="E49">
        <f>VLOOKUP(Table3[[#This Row],[StateAbbv]],Raw[],82,FALSE)</f>
        <v>1.6265184669999999</v>
      </c>
      <c r="F49">
        <f>VLOOKUP(Table3[[#This Row],[StateAbbv]],Raw[],80,FALSE)</f>
        <v>-1.017143865</v>
      </c>
      <c r="G49">
        <f>VLOOKUP(Table3[[#This Row],[StateAbbv]],Raw[],78,FALSE)</f>
        <v>0.14659465799999999</v>
      </c>
      <c r="H49">
        <f>VLOOKUP(Table3[[#This Row],[StateAbbv]],Raw[],25,FALSE)</f>
        <v>-0.50283771300000002</v>
      </c>
      <c r="I49">
        <f>VLOOKUP(Table3[[#This Row],[StateAbbv]],Raw[],28,FALSE)</f>
        <v>-0.48920430399999998</v>
      </c>
      <c r="J49">
        <f>VLOOKUP(Table3[[#This Row],[StateAbbv]],Raw[],26,FALSE)</f>
        <v>-0.44459820700000002</v>
      </c>
      <c r="K49">
        <f>VLOOKUP(Table3[[#This Row],[StateAbbv]],Raw[],29,FALSE)</f>
        <v>-0.120706654</v>
      </c>
      <c r="L49">
        <f>VLOOKUP(Table3[[#This Row],[StateAbbv]],Raw[],30,FALSE)</f>
        <v>-0.38878006900000001</v>
      </c>
      <c r="M49">
        <f>VLOOKUP(Table3[[#This Row],[StateAbbv]],Raw[],168,FALSE)</f>
        <v>-1.2298188750000001</v>
      </c>
      <c r="N49">
        <f>VLOOKUP(Table3[[#This Row],[StateAbbv]],Raw[],169,FALSE)</f>
        <v>0.93326671900000002</v>
      </c>
      <c r="O49">
        <f>VLOOKUP(Table3[[#This Row],[StateAbbv]],Raw[],170,FALSE)</f>
        <v>1.796860294</v>
      </c>
      <c r="P49">
        <f>VLOOKUP(Table3[[#This Row],[StateAbbv]],Raw[],171,FALSE)</f>
        <v>-3.779592E-3</v>
      </c>
    </row>
    <row r="50" spans="1:16" x14ac:dyDescent="0.2">
      <c r="A50" s="1" t="s">
        <v>312</v>
      </c>
      <c r="B50" s="2" t="s">
        <v>313</v>
      </c>
      <c r="C50">
        <f>VLOOKUP(Table3[[#This Row],[StateAbbv]],Raw[],23,FALSE)</f>
        <v>-0.67172049499999997</v>
      </c>
      <c r="D50">
        <f>VLOOKUP(Table3[[#This Row],[StateAbbv]],Raw[],24,FALSE)</f>
        <v>0.78630160100000002</v>
      </c>
      <c r="E50">
        <f>VLOOKUP(Table3[[#This Row],[StateAbbv]],Raw[],82,FALSE)</f>
        <v>-0.94253993599999997</v>
      </c>
      <c r="F50">
        <f>VLOOKUP(Table3[[#This Row],[StateAbbv]],Raw[],80,FALSE)</f>
        <v>0.61229029300000004</v>
      </c>
      <c r="G50">
        <f>VLOOKUP(Table3[[#This Row],[StateAbbv]],Raw[],78,FALSE)</f>
        <v>-0.33382040099999999</v>
      </c>
      <c r="H50">
        <f>VLOOKUP(Table3[[#This Row],[StateAbbv]],Raw[],25,FALSE)</f>
        <v>-0.37976846399999997</v>
      </c>
      <c r="I50">
        <f>VLOOKUP(Table3[[#This Row],[StateAbbv]],Raw[],28,FALSE)</f>
        <v>-0.51852481500000003</v>
      </c>
      <c r="J50">
        <f>VLOOKUP(Table3[[#This Row],[StateAbbv]],Raw[],26,FALSE)</f>
        <v>0.41628214800000002</v>
      </c>
      <c r="K50">
        <f>VLOOKUP(Table3[[#This Row],[StateAbbv]],Raw[],29,FALSE)</f>
        <v>0.700527436</v>
      </c>
      <c r="L50">
        <f>VLOOKUP(Table3[[#This Row],[StateAbbv]],Raw[],30,FALSE)</f>
        <v>0.24997156600000001</v>
      </c>
      <c r="M50">
        <f>VLOOKUP(Table3[[#This Row],[StateAbbv]],Raw[],168,FALSE)</f>
        <v>-1.797168214</v>
      </c>
      <c r="N50">
        <f>VLOOKUP(Table3[[#This Row],[StateAbbv]],Raw[],169,FALSE)</f>
        <v>0.94139735999999996</v>
      </c>
      <c r="O50">
        <f>VLOOKUP(Table3[[#This Row],[StateAbbv]],Raw[],170,FALSE)</f>
        <v>1.219909785</v>
      </c>
      <c r="P50">
        <f>VLOOKUP(Table3[[#This Row],[StateAbbv]],Raw[],171,FALSE)</f>
        <v>0.656629927</v>
      </c>
    </row>
    <row r="51" spans="1:16" x14ac:dyDescent="0.2">
      <c r="A51" s="3" t="s">
        <v>314</v>
      </c>
      <c r="B51" s="4" t="s">
        <v>315</v>
      </c>
      <c r="C51">
        <f>VLOOKUP(Table3[[#This Row],[StateAbbv]],Raw[],23,FALSE)</f>
        <v>0.316259077</v>
      </c>
      <c r="D51">
        <f>VLOOKUP(Table3[[#This Row],[StateAbbv]],Raw[],24,FALSE)</f>
        <v>0.76694836300000002</v>
      </c>
      <c r="E51">
        <f>VLOOKUP(Table3[[#This Row],[StateAbbv]],Raw[],82,FALSE)</f>
        <v>-0.51395968299999994</v>
      </c>
      <c r="F51">
        <f>VLOOKUP(Table3[[#This Row],[StateAbbv]],Raw[],80,FALSE)</f>
        <v>-0.34914156800000001</v>
      </c>
      <c r="G51">
        <f>VLOOKUP(Table3[[#This Row],[StateAbbv]],Raw[],78,FALSE)</f>
        <v>-0.29828624799999998</v>
      </c>
      <c r="H51">
        <f>VLOOKUP(Table3[[#This Row],[StateAbbv]],Raw[],25,FALSE)</f>
        <v>-0.248814963</v>
      </c>
      <c r="I51">
        <f>VLOOKUP(Table3[[#This Row],[StateAbbv]],Raw[],28,FALSE)</f>
        <v>-0.36384968400000001</v>
      </c>
      <c r="J51">
        <f>VLOOKUP(Table3[[#This Row],[StateAbbv]],Raw[],26,FALSE)</f>
        <v>-0.16916799900000001</v>
      </c>
      <c r="K51">
        <f>VLOOKUP(Table3[[#This Row],[StateAbbv]],Raw[],29,FALSE)</f>
        <v>-0.15794839799999999</v>
      </c>
      <c r="L51">
        <f>VLOOKUP(Table3[[#This Row],[StateAbbv]],Raw[],30,FALSE)</f>
        <v>-0.29792883100000001</v>
      </c>
      <c r="M51">
        <f>VLOOKUP(Table3[[#This Row],[StateAbbv]],Raw[],168,FALSE)</f>
        <v>-5.2069312E-2</v>
      </c>
      <c r="N51">
        <f>VLOOKUP(Table3[[#This Row],[StateAbbv]],Raw[],169,FALSE)</f>
        <v>1.0734681619999999</v>
      </c>
      <c r="O51">
        <f>VLOOKUP(Table3[[#This Row],[StateAbbv]],Raw[],170,FALSE)</f>
        <v>1.030694625</v>
      </c>
      <c r="P51">
        <f>VLOOKUP(Table3[[#This Row],[StateAbbv]],Raw[],171,FALSE)</f>
        <v>0.75232496900000001</v>
      </c>
    </row>
    <row r="52" spans="1:16" x14ac:dyDescent="0.2">
      <c r="A52" s="1" t="s">
        <v>316</v>
      </c>
      <c r="B52" s="2" t="s">
        <v>317</v>
      </c>
      <c r="C52">
        <f>VLOOKUP(Table3[[#This Row],[StateAbbv]],Raw[],23,FALSE)</f>
        <v>1.004800973</v>
      </c>
      <c r="D52">
        <f>VLOOKUP(Table3[[#This Row],[StateAbbv]],Raw[],24,FALSE)</f>
        <v>0.89423469300000002</v>
      </c>
      <c r="E52">
        <f>VLOOKUP(Table3[[#This Row],[StateAbbv]],Raw[],82,FALSE)</f>
        <v>2.3321036E-2</v>
      </c>
      <c r="F52">
        <f>VLOOKUP(Table3[[#This Row],[StateAbbv]],Raw[],80,FALSE)</f>
        <v>-1.7139250000000002E-2</v>
      </c>
      <c r="G52">
        <f>VLOOKUP(Table3[[#This Row],[StateAbbv]],Raw[],78,FALSE)</f>
        <v>-0.198154155</v>
      </c>
      <c r="H52">
        <f>VLOOKUP(Table3[[#This Row],[StateAbbv]],Raw[],25,FALSE)</f>
        <v>-5.0492172000000002E-2</v>
      </c>
      <c r="I52">
        <f>VLOOKUP(Table3[[#This Row],[StateAbbv]],Raw[],28,FALSE)</f>
        <v>-0.15982576800000001</v>
      </c>
      <c r="J52">
        <f>VLOOKUP(Table3[[#This Row],[StateAbbv]],Raw[],26,FALSE)</f>
        <v>-0.94183458799999997</v>
      </c>
      <c r="K52">
        <f>VLOOKUP(Table3[[#This Row],[StateAbbv]],Raw[],29,FALSE)</f>
        <v>-1.021923082</v>
      </c>
      <c r="L52">
        <f>VLOOKUP(Table3[[#This Row],[StateAbbv]],Raw[],30,FALSE)</f>
        <v>-1.0356344959999999</v>
      </c>
      <c r="M52">
        <f>VLOOKUP(Table3[[#This Row],[StateAbbv]],Raw[],168,FALSE)</f>
        <v>0.25124349800000001</v>
      </c>
      <c r="N52">
        <f>VLOOKUP(Table3[[#This Row],[StateAbbv]],Raw[],169,FALSE)</f>
        <v>-1.028119606</v>
      </c>
      <c r="O52">
        <f>VLOOKUP(Table3[[#This Row],[StateAbbv]],Raw[],170,FALSE)</f>
        <v>-0.826509771</v>
      </c>
      <c r="P52">
        <f>VLOOKUP(Table3[[#This Row],[StateAbbv]],Raw[],171,FALSE)</f>
        <v>-1.131375982</v>
      </c>
    </row>
    <row r="53" spans="1:16" x14ac:dyDescent="0.2">
      <c r="A53" s="3" t="s">
        <v>318</v>
      </c>
      <c r="B53" s="4" t="s">
        <v>319</v>
      </c>
      <c r="C53">
        <f>VLOOKUP(Table3[[#This Row],[StateAbbv]],Raw[],23,FALSE)</f>
        <v>-0.26467009400000002</v>
      </c>
      <c r="D53">
        <f>VLOOKUP(Table3[[#This Row],[StateAbbv]],Raw[],24,FALSE)</f>
        <v>-0.276048658</v>
      </c>
      <c r="E53">
        <f>VLOOKUP(Table3[[#This Row],[StateAbbv]],Raw[],82,FALSE)</f>
        <v>-0.230077157</v>
      </c>
      <c r="F53">
        <f>VLOOKUP(Table3[[#This Row],[StateAbbv]],Raw[],80,FALSE)</f>
        <v>0.966637144</v>
      </c>
      <c r="G53">
        <f>VLOOKUP(Table3[[#This Row],[StateAbbv]],Raw[],78,FALSE)</f>
        <v>0</v>
      </c>
      <c r="H53">
        <f>VLOOKUP(Table3[[#This Row],[StateAbbv]],Raw[],25,FALSE)</f>
        <v>-0.450194808</v>
      </c>
      <c r="I53">
        <f>VLOOKUP(Table3[[#This Row],[StateAbbv]],Raw[],28,FALSE)</f>
        <v>-0.42492486499999998</v>
      </c>
      <c r="J53">
        <f>VLOOKUP(Table3[[#This Row],[StateAbbv]],Raw[],26,FALSE)</f>
        <v>-0.80358619899999995</v>
      </c>
      <c r="K53">
        <f>VLOOKUP(Table3[[#This Row],[StateAbbv]],Raw[],29,FALSE)</f>
        <v>-0.65092109200000003</v>
      </c>
      <c r="L53">
        <f>VLOOKUP(Table3[[#This Row],[StateAbbv]],Raw[],30,FALSE)</f>
        <v>-0.793149459</v>
      </c>
      <c r="M53">
        <f>VLOOKUP(Table3[[#This Row],[StateAbbv]],Raw[],168,FALSE)</f>
        <v>1.1817501560000001</v>
      </c>
      <c r="N53">
        <f>VLOOKUP(Table3[[#This Row],[StateAbbv]],Raw[],169,FALSE)</f>
        <v>-0.153795184</v>
      </c>
      <c r="O53">
        <f>VLOOKUP(Table3[[#This Row],[StateAbbv]],Raw[],170,FALSE)</f>
        <v>-0.96297604199999998</v>
      </c>
      <c r="P53">
        <f>VLOOKUP(Table3[[#This Row],[StateAbbv]],Raw[],171,FALSE)</f>
        <v>2.0903726809999998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3"/>
  <sheetViews>
    <sheetView workbookViewId="0">
      <selection activeCell="H57" sqref="H57"/>
    </sheetView>
  </sheetViews>
  <sheetFormatPr baseColWidth="10" defaultRowHeight="16" x14ac:dyDescent="0.2"/>
  <cols>
    <col min="2" max="2" width="10.83203125" customWidth="1"/>
    <col min="6" max="6" width="24.83203125" bestFit="1" customWidth="1"/>
  </cols>
  <sheetData>
    <row r="1" spans="1:6" x14ac:dyDescent="0.2">
      <c r="A1" s="2" t="s">
        <v>394</v>
      </c>
      <c r="B1" t="s">
        <v>395</v>
      </c>
      <c r="E1" s="2" t="s">
        <v>394</v>
      </c>
      <c r="F1" t="s">
        <v>395</v>
      </c>
    </row>
    <row r="2" spans="1:6" x14ac:dyDescent="0.2">
      <c r="A2" s="2" t="s">
        <v>216</v>
      </c>
      <c r="B2" t="str">
        <f>"Z-Score: "&amp;A2</f>
        <v>Z-Score: US</v>
      </c>
      <c r="E2" s="2" t="s">
        <v>217</v>
      </c>
      <c r="F2" t="str">
        <f>"Z-Score: "&amp;E2</f>
        <v>Z-Score: National</v>
      </c>
    </row>
    <row r="3" spans="1:6" x14ac:dyDescent="0.2">
      <c r="A3" s="4" t="s">
        <v>218</v>
      </c>
      <c r="B3" t="str">
        <f t="shared" ref="B3:B53" si="0">"Z-Score: "&amp;A3</f>
        <v>Z-Score: AK</v>
      </c>
      <c r="E3" s="4" t="s">
        <v>219</v>
      </c>
      <c r="F3" t="str">
        <f t="shared" ref="F3:F53" si="1">"Z-Score: "&amp;E3</f>
        <v>Z-Score: Alaska</v>
      </c>
    </row>
    <row r="4" spans="1:6" x14ac:dyDescent="0.2">
      <c r="A4" s="2" t="s">
        <v>220</v>
      </c>
      <c r="B4" t="str">
        <f t="shared" si="0"/>
        <v>Z-Score: AL</v>
      </c>
      <c r="E4" s="2" t="s">
        <v>221</v>
      </c>
      <c r="F4" t="str">
        <f t="shared" si="1"/>
        <v>Z-Score: Alabama</v>
      </c>
    </row>
    <row r="5" spans="1:6" x14ac:dyDescent="0.2">
      <c r="A5" s="4" t="s">
        <v>222</v>
      </c>
      <c r="B5" t="str">
        <f t="shared" si="0"/>
        <v>Z-Score: AR</v>
      </c>
      <c r="E5" s="4" t="s">
        <v>223</v>
      </c>
      <c r="F5" t="str">
        <f t="shared" si="1"/>
        <v>Z-Score: Arkansas</v>
      </c>
    </row>
    <row r="6" spans="1:6" x14ac:dyDescent="0.2">
      <c r="A6" s="2" t="s">
        <v>224</v>
      </c>
      <c r="B6" t="str">
        <f t="shared" si="0"/>
        <v>Z-Score: AZ</v>
      </c>
      <c r="E6" s="2" t="s">
        <v>225</v>
      </c>
      <c r="F6" t="str">
        <f t="shared" si="1"/>
        <v>Z-Score: Arizona</v>
      </c>
    </row>
    <row r="7" spans="1:6" x14ac:dyDescent="0.2">
      <c r="A7" s="4" t="s">
        <v>226</v>
      </c>
      <c r="B7" t="str">
        <f t="shared" si="0"/>
        <v>Z-Score: CA</v>
      </c>
      <c r="E7" s="4" t="s">
        <v>227</v>
      </c>
      <c r="F7" t="str">
        <f t="shared" si="1"/>
        <v>Z-Score: California</v>
      </c>
    </row>
    <row r="8" spans="1:6" x14ac:dyDescent="0.2">
      <c r="A8" s="2" t="s">
        <v>228</v>
      </c>
      <c r="B8" t="str">
        <f t="shared" si="0"/>
        <v>Z-Score: CO</v>
      </c>
      <c r="E8" s="2" t="s">
        <v>229</v>
      </c>
      <c r="F8" t="str">
        <f t="shared" si="1"/>
        <v>Z-Score: Colorado</v>
      </c>
    </row>
    <row r="9" spans="1:6" x14ac:dyDescent="0.2">
      <c r="A9" s="4" t="s">
        <v>230</v>
      </c>
      <c r="B9" t="str">
        <f t="shared" si="0"/>
        <v>Z-Score: CT</v>
      </c>
      <c r="E9" s="4" t="s">
        <v>231</v>
      </c>
      <c r="F9" t="str">
        <f t="shared" si="1"/>
        <v>Z-Score: Connecticut</v>
      </c>
    </row>
    <row r="10" spans="1:6" x14ac:dyDescent="0.2">
      <c r="A10" s="2" t="s">
        <v>232</v>
      </c>
      <c r="B10" t="str">
        <f t="shared" si="0"/>
        <v>Z-Score: DC</v>
      </c>
      <c r="E10" s="2" t="s">
        <v>233</v>
      </c>
      <c r="F10" t="str">
        <f t="shared" si="1"/>
        <v>Z-Score: District of Columbia</v>
      </c>
    </row>
    <row r="11" spans="1:6" x14ac:dyDescent="0.2">
      <c r="A11" s="4" t="s">
        <v>234</v>
      </c>
      <c r="B11" t="str">
        <f t="shared" si="0"/>
        <v>Z-Score: DE</v>
      </c>
      <c r="E11" s="4" t="s">
        <v>235</v>
      </c>
      <c r="F11" t="str">
        <f t="shared" si="1"/>
        <v>Z-Score: Delaware</v>
      </c>
    </row>
    <row r="12" spans="1:6" x14ac:dyDescent="0.2">
      <c r="A12" s="2" t="s">
        <v>236</v>
      </c>
      <c r="B12" t="str">
        <f t="shared" si="0"/>
        <v>Z-Score: FL</v>
      </c>
      <c r="E12" s="2" t="s">
        <v>237</v>
      </c>
      <c r="F12" t="str">
        <f t="shared" si="1"/>
        <v>Z-Score: Florida</v>
      </c>
    </row>
    <row r="13" spans="1:6" x14ac:dyDescent="0.2">
      <c r="A13" s="4" t="s">
        <v>238</v>
      </c>
      <c r="B13" t="str">
        <f t="shared" si="0"/>
        <v>Z-Score: GA</v>
      </c>
      <c r="E13" s="4" t="s">
        <v>239</v>
      </c>
      <c r="F13" t="str">
        <f t="shared" si="1"/>
        <v>Z-Score: Georgia</v>
      </c>
    </row>
    <row r="14" spans="1:6" x14ac:dyDescent="0.2">
      <c r="A14" s="2" t="s">
        <v>240</v>
      </c>
      <c r="B14" t="str">
        <f t="shared" si="0"/>
        <v>Z-Score: HI</v>
      </c>
      <c r="E14" s="2" t="s">
        <v>241</v>
      </c>
      <c r="F14" t="str">
        <f t="shared" si="1"/>
        <v>Z-Score: Hawaii</v>
      </c>
    </row>
    <row r="15" spans="1:6" x14ac:dyDescent="0.2">
      <c r="A15" s="4" t="s">
        <v>242</v>
      </c>
      <c r="B15" t="str">
        <f t="shared" si="0"/>
        <v>Z-Score: IA</v>
      </c>
      <c r="E15" s="4" t="s">
        <v>243</v>
      </c>
      <c r="F15" t="str">
        <f t="shared" si="1"/>
        <v>Z-Score: Iowa</v>
      </c>
    </row>
    <row r="16" spans="1:6" x14ac:dyDescent="0.2">
      <c r="A16" s="2" t="s">
        <v>244</v>
      </c>
      <c r="B16" t="str">
        <f t="shared" si="0"/>
        <v>Z-Score: ID</v>
      </c>
      <c r="E16" s="2" t="s">
        <v>245</v>
      </c>
      <c r="F16" t="str">
        <f t="shared" si="1"/>
        <v>Z-Score: Idaho</v>
      </c>
    </row>
    <row r="17" spans="1:6" x14ac:dyDescent="0.2">
      <c r="A17" s="4" t="s">
        <v>246</v>
      </c>
      <c r="B17" t="str">
        <f t="shared" si="0"/>
        <v>Z-Score: IL</v>
      </c>
      <c r="E17" s="4" t="s">
        <v>247</v>
      </c>
      <c r="F17" t="str">
        <f t="shared" si="1"/>
        <v>Z-Score: Illinois</v>
      </c>
    </row>
    <row r="18" spans="1:6" x14ac:dyDescent="0.2">
      <c r="A18" s="2" t="s">
        <v>248</v>
      </c>
      <c r="B18" t="str">
        <f t="shared" si="0"/>
        <v>Z-Score: IN</v>
      </c>
      <c r="E18" s="2" t="s">
        <v>249</v>
      </c>
      <c r="F18" t="str">
        <f t="shared" si="1"/>
        <v>Z-Score: Indiana</v>
      </c>
    </row>
    <row r="19" spans="1:6" x14ac:dyDescent="0.2">
      <c r="A19" s="4" t="s">
        <v>250</v>
      </c>
      <c r="B19" t="str">
        <f t="shared" si="0"/>
        <v>Z-Score: KS</v>
      </c>
      <c r="E19" s="4" t="s">
        <v>251</v>
      </c>
      <c r="F19" t="str">
        <f t="shared" si="1"/>
        <v>Z-Score: Kansas</v>
      </c>
    </row>
    <row r="20" spans="1:6" x14ac:dyDescent="0.2">
      <c r="A20" s="2" t="s">
        <v>252</v>
      </c>
      <c r="B20" t="str">
        <f t="shared" si="0"/>
        <v>Z-Score: KY</v>
      </c>
      <c r="E20" s="2" t="s">
        <v>253</v>
      </c>
      <c r="F20" t="str">
        <f t="shared" si="1"/>
        <v>Z-Score: Kentucky</v>
      </c>
    </row>
    <row r="21" spans="1:6" x14ac:dyDescent="0.2">
      <c r="A21" s="4" t="s">
        <v>254</v>
      </c>
      <c r="B21" t="str">
        <f t="shared" si="0"/>
        <v>Z-Score: LA</v>
      </c>
      <c r="E21" s="4" t="s">
        <v>255</v>
      </c>
      <c r="F21" t="str">
        <f t="shared" si="1"/>
        <v>Z-Score: Louisiana</v>
      </c>
    </row>
    <row r="22" spans="1:6" x14ac:dyDescent="0.2">
      <c r="A22" s="2" t="s">
        <v>256</v>
      </c>
      <c r="B22" t="str">
        <f t="shared" si="0"/>
        <v>Z-Score: MA</v>
      </c>
      <c r="E22" s="2" t="s">
        <v>257</v>
      </c>
      <c r="F22" t="str">
        <f t="shared" si="1"/>
        <v>Z-Score: Massachusetts</v>
      </c>
    </row>
    <row r="23" spans="1:6" x14ac:dyDescent="0.2">
      <c r="A23" s="4" t="s">
        <v>258</v>
      </c>
      <c r="B23" t="str">
        <f t="shared" si="0"/>
        <v>Z-Score: MD</v>
      </c>
      <c r="E23" s="4" t="s">
        <v>259</v>
      </c>
      <c r="F23" t="str">
        <f t="shared" si="1"/>
        <v>Z-Score: Maryland</v>
      </c>
    </row>
    <row r="24" spans="1:6" x14ac:dyDescent="0.2">
      <c r="A24" s="2" t="s">
        <v>260</v>
      </c>
      <c r="B24" t="str">
        <f t="shared" si="0"/>
        <v>Z-Score: ME</v>
      </c>
      <c r="E24" s="2" t="s">
        <v>261</v>
      </c>
      <c r="F24" t="str">
        <f t="shared" si="1"/>
        <v>Z-Score: Maine</v>
      </c>
    </row>
    <row r="25" spans="1:6" x14ac:dyDescent="0.2">
      <c r="A25" s="4" t="s">
        <v>262</v>
      </c>
      <c r="B25" t="str">
        <f t="shared" si="0"/>
        <v>Z-Score: MI</v>
      </c>
      <c r="E25" s="4" t="s">
        <v>263</v>
      </c>
      <c r="F25" t="str">
        <f t="shared" si="1"/>
        <v>Z-Score: Michigan</v>
      </c>
    </row>
    <row r="26" spans="1:6" x14ac:dyDescent="0.2">
      <c r="A26" s="2" t="s">
        <v>264</v>
      </c>
      <c r="B26" t="str">
        <f t="shared" si="0"/>
        <v>Z-Score: MN</v>
      </c>
      <c r="E26" s="2" t="s">
        <v>265</v>
      </c>
      <c r="F26" t="str">
        <f t="shared" si="1"/>
        <v>Z-Score: Minnesota</v>
      </c>
    </row>
    <row r="27" spans="1:6" x14ac:dyDescent="0.2">
      <c r="A27" s="4" t="s">
        <v>266</v>
      </c>
      <c r="B27" t="str">
        <f t="shared" si="0"/>
        <v>Z-Score: MO</v>
      </c>
      <c r="E27" s="4" t="s">
        <v>267</v>
      </c>
      <c r="F27" t="str">
        <f t="shared" si="1"/>
        <v>Z-Score: Missouri</v>
      </c>
    </row>
    <row r="28" spans="1:6" x14ac:dyDescent="0.2">
      <c r="A28" s="2" t="s">
        <v>268</v>
      </c>
      <c r="B28" t="str">
        <f t="shared" si="0"/>
        <v>Z-Score: MS</v>
      </c>
      <c r="E28" s="2" t="s">
        <v>269</v>
      </c>
      <c r="F28" t="str">
        <f t="shared" si="1"/>
        <v>Z-Score: Mississippi</v>
      </c>
    </row>
    <row r="29" spans="1:6" x14ac:dyDescent="0.2">
      <c r="A29" s="4" t="s">
        <v>270</v>
      </c>
      <c r="B29" t="str">
        <f t="shared" si="0"/>
        <v>Z-Score: MT</v>
      </c>
      <c r="E29" s="4" t="s">
        <v>271</v>
      </c>
      <c r="F29" t="str">
        <f t="shared" si="1"/>
        <v>Z-Score: Montana</v>
      </c>
    </row>
    <row r="30" spans="1:6" x14ac:dyDescent="0.2">
      <c r="A30" s="2" t="s">
        <v>272</v>
      </c>
      <c r="B30" t="str">
        <f t="shared" si="0"/>
        <v>Z-Score: NC</v>
      </c>
      <c r="E30" s="2" t="s">
        <v>273</v>
      </c>
      <c r="F30" t="str">
        <f t="shared" si="1"/>
        <v>Z-Score: North Carolina</v>
      </c>
    </row>
    <row r="31" spans="1:6" x14ac:dyDescent="0.2">
      <c r="A31" s="4" t="s">
        <v>274</v>
      </c>
      <c r="B31" t="str">
        <f t="shared" si="0"/>
        <v>Z-Score: ND</v>
      </c>
      <c r="E31" s="4" t="s">
        <v>275</v>
      </c>
      <c r="F31" t="str">
        <f t="shared" si="1"/>
        <v>Z-Score: North Dakota</v>
      </c>
    </row>
    <row r="32" spans="1:6" x14ac:dyDescent="0.2">
      <c r="A32" s="2" t="s">
        <v>276</v>
      </c>
      <c r="B32" t="str">
        <f t="shared" si="0"/>
        <v>Z-Score: NE</v>
      </c>
      <c r="E32" s="2" t="s">
        <v>277</v>
      </c>
      <c r="F32" t="str">
        <f t="shared" si="1"/>
        <v>Z-Score: Nebraska</v>
      </c>
    </row>
    <row r="33" spans="1:6" x14ac:dyDescent="0.2">
      <c r="A33" s="4" t="s">
        <v>278</v>
      </c>
      <c r="B33" t="str">
        <f t="shared" si="0"/>
        <v>Z-Score: NH</v>
      </c>
      <c r="E33" s="4" t="s">
        <v>279</v>
      </c>
      <c r="F33" t="str">
        <f t="shared" si="1"/>
        <v>Z-Score: New Hampshire</v>
      </c>
    </row>
    <row r="34" spans="1:6" x14ac:dyDescent="0.2">
      <c r="A34" s="2" t="s">
        <v>280</v>
      </c>
      <c r="B34" t="str">
        <f t="shared" si="0"/>
        <v>Z-Score: NJ</v>
      </c>
      <c r="E34" s="2" t="s">
        <v>281</v>
      </c>
      <c r="F34" t="str">
        <f t="shared" si="1"/>
        <v>Z-Score: New Jersey</v>
      </c>
    </row>
    <row r="35" spans="1:6" x14ac:dyDescent="0.2">
      <c r="A35" s="4" t="s">
        <v>282</v>
      </c>
      <c r="B35" t="str">
        <f t="shared" si="0"/>
        <v>Z-Score: NM</v>
      </c>
      <c r="E35" s="4" t="s">
        <v>283</v>
      </c>
      <c r="F35" t="str">
        <f t="shared" si="1"/>
        <v>Z-Score: New Mexico</v>
      </c>
    </row>
    <row r="36" spans="1:6" x14ac:dyDescent="0.2">
      <c r="A36" s="2" t="s">
        <v>284</v>
      </c>
      <c r="B36" t="str">
        <f t="shared" si="0"/>
        <v>Z-Score: NV</v>
      </c>
      <c r="E36" s="2" t="s">
        <v>285</v>
      </c>
      <c r="F36" t="str">
        <f t="shared" si="1"/>
        <v>Z-Score: Nevada</v>
      </c>
    </row>
    <row r="37" spans="1:6" x14ac:dyDescent="0.2">
      <c r="A37" s="4" t="s">
        <v>286</v>
      </c>
      <c r="B37" t="str">
        <f t="shared" si="0"/>
        <v>Z-Score: NY</v>
      </c>
      <c r="E37" s="4" t="s">
        <v>287</v>
      </c>
      <c r="F37" t="str">
        <f t="shared" si="1"/>
        <v>Z-Score: New York</v>
      </c>
    </row>
    <row r="38" spans="1:6" x14ac:dyDescent="0.2">
      <c r="A38" s="2" t="s">
        <v>288</v>
      </c>
      <c r="B38" t="str">
        <f t="shared" si="0"/>
        <v>Z-Score: OH</v>
      </c>
      <c r="E38" s="2" t="s">
        <v>289</v>
      </c>
      <c r="F38" t="str">
        <f t="shared" si="1"/>
        <v>Z-Score: Ohio</v>
      </c>
    </row>
    <row r="39" spans="1:6" x14ac:dyDescent="0.2">
      <c r="A39" s="4" t="s">
        <v>290</v>
      </c>
      <c r="B39" t="str">
        <f t="shared" si="0"/>
        <v>Z-Score: OK</v>
      </c>
      <c r="E39" s="4" t="s">
        <v>291</v>
      </c>
      <c r="F39" t="str">
        <f t="shared" si="1"/>
        <v>Z-Score: Oklahoma</v>
      </c>
    </row>
    <row r="40" spans="1:6" x14ac:dyDescent="0.2">
      <c r="A40" s="2" t="s">
        <v>292</v>
      </c>
      <c r="B40" t="str">
        <f t="shared" si="0"/>
        <v>Z-Score: OR</v>
      </c>
      <c r="E40" s="2" t="s">
        <v>293</v>
      </c>
      <c r="F40" t="str">
        <f t="shared" si="1"/>
        <v>Z-Score: Oregon</v>
      </c>
    </row>
    <row r="41" spans="1:6" x14ac:dyDescent="0.2">
      <c r="A41" s="4" t="s">
        <v>294</v>
      </c>
      <c r="B41" t="str">
        <f t="shared" si="0"/>
        <v>Z-Score: PA</v>
      </c>
      <c r="E41" s="4" t="s">
        <v>295</v>
      </c>
      <c r="F41" t="str">
        <f t="shared" si="1"/>
        <v>Z-Score: Pennsylvania</v>
      </c>
    </row>
    <row r="42" spans="1:6" x14ac:dyDescent="0.2">
      <c r="A42" s="2" t="s">
        <v>296</v>
      </c>
      <c r="B42" t="str">
        <f t="shared" si="0"/>
        <v>Z-Score: RI</v>
      </c>
      <c r="E42" s="2" t="s">
        <v>297</v>
      </c>
      <c r="F42" t="str">
        <f t="shared" si="1"/>
        <v>Z-Score: Rhode Island</v>
      </c>
    </row>
    <row r="43" spans="1:6" x14ac:dyDescent="0.2">
      <c r="A43" s="4" t="s">
        <v>298</v>
      </c>
      <c r="B43" t="str">
        <f t="shared" si="0"/>
        <v>Z-Score: SC</v>
      </c>
      <c r="E43" s="4" t="s">
        <v>299</v>
      </c>
      <c r="F43" t="str">
        <f t="shared" si="1"/>
        <v>Z-Score: South Carolina</v>
      </c>
    </row>
    <row r="44" spans="1:6" x14ac:dyDescent="0.2">
      <c r="A44" s="2" t="s">
        <v>300</v>
      </c>
      <c r="B44" t="str">
        <f t="shared" si="0"/>
        <v>Z-Score: SD</v>
      </c>
      <c r="E44" s="2" t="s">
        <v>301</v>
      </c>
      <c r="F44" t="str">
        <f t="shared" si="1"/>
        <v>Z-Score: South Dakota</v>
      </c>
    </row>
    <row r="45" spans="1:6" x14ac:dyDescent="0.2">
      <c r="A45" s="4" t="s">
        <v>302</v>
      </c>
      <c r="B45" t="str">
        <f t="shared" si="0"/>
        <v>Z-Score: TN</v>
      </c>
      <c r="E45" s="4" t="s">
        <v>303</v>
      </c>
      <c r="F45" t="str">
        <f t="shared" si="1"/>
        <v>Z-Score: Tennessee</v>
      </c>
    </row>
    <row r="46" spans="1:6" x14ac:dyDescent="0.2">
      <c r="A46" s="2" t="s">
        <v>304</v>
      </c>
      <c r="B46" t="str">
        <f t="shared" si="0"/>
        <v>Z-Score: TX</v>
      </c>
      <c r="E46" s="2" t="s">
        <v>305</v>
      </c>
      <c r="F46" t="str">
        <f t="shared" si="1"/>
        <v>Z-Score: Texas</v>
      </c>
    </row>
    <row r="47" spans="1:6" x14ac:dyDescent="0.2">
      <c r="A47" s="4" t="s">
        <v>306</v>
      </c>
      <c r="B47" t="str">
        <f t="shared" si="0"/>
        <v>Z-Score: UT</v>
      </c>
      <c r="E47" s="4" t="s">
        <v>307</v>
      </c>
      <c r="F47" t="str">
        <f t="shared" si="1"/>
        <v>Z-Score: Utah</v>
      </c>
    </row>
    <row r="48" spans="1:6" x14ac:dyDescent="0.2">
      <c r="A48" s="2" t="s">
        <v>308</v>
      </c>
      <c r="B48" t="str">
        <f t="shared" si="0"/>
        <v>Z-Score: VA</v>
      </c>
      <c r="E48" s="2" t="s">
        <v>309</v>
      </c>
      <c r="F48" t="str">
        <f t="shared" si="1"/>
        <v>Z-Score: Virginia</v>
      </c>
    </row>
    <row r="49" spans="1:6" x14ac:dyDescent="0.2">
      <c r="A49" s="4" t="s">
        <v>310</v>
      </c>
      <c r="B49" t="str">
        <f t="shared" si="0"/>
        <v>Z-Score: VT</v>
      </c>
      <c r="E49" s="4" t="s">
        <v>311</v>
      </c>
      <c r="F49" t="str">
        <f t="shared" si="1"/>
        <v>Z-Score: Vermont</v>
      </c>
    </row>
    <row r="50" spans="1:6" x14ac:dyDescent="0.2">
      <c r="A50" s="2" t="s">
        <v>312</v>
      </c>
      <c r="B50" t="str">
        <f t="shared" si="0"/>
        <v>Z-Score: WA</v>
      </c>
      <c r="E50" s="2" t="s">
        <v>313</v>
      </c>
      <c r="F50" t="str">
        <f t="shared" si="1"/>
        <v>Z-Score: Washington</v>
      </c>
    </row>
    <row r="51" spans="1:6" x14ac:dyDescent="0.2">
      <c r="A51" s="4" t="s">
        <v>314</v>
      </c>
      <c r="B51" t="str">
        <f t="shared" si="0"/>
        <v>Z-Score: WI</v>
      </c>
      <c r="E51" s="4" t="s">
        <v>315</v>
      </c>
      <c r="F51" t="str">
        <f t="shared" si="1"/>
        <v>Z-Score: Wisconsin</v>
      </c>
    </row>
    <row r="52" spans="1:6" x14ac:dyDescent="0.2">
      <c r="A52" s="2" t="s">
        <v>316</v>
      </c>
      <c r="B52" t="str">
        <f t="shared" si="0"/>
        <v>Z-Score: WV</v>
      </c>
      <c r="E52" s="2" t="s">
        <v>317</v>
      </c>
      <c r="F52" t="str">
        <f t="shared" si="1"/>
        <v>Z-Score: West Virginia</v>
      </c>
    </row>
    <row r="53" spans="1:6" x14ac:dyDescent="0.2">
      <c r="A53" s="4" t="s">
        <v>318</v>
      </c>
      <c r="B53" t="str">
        <f t="shared" si="0"/>
        <v>Z-Score: WY</v>
      </c>
      <c r="E53" s="4" t="s">
        <v>319</v>
      </c>
      <c r="F53" t="str">
        <f t="shared" si="1"/>
        <v>Z-Score: Wyoming</v>
      </c>
    </row>
  </sheetData>
  <phoneticPr fontId="18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2022_Cranidores_Merge</vt:lpstr>
      <vt:lpstr>Scorecard</vt:lpstr>
      <vt:lpstr>2022 SC Filter</vt:lpstr>
      <vt:lpstr>Z-Scores</vt:lpstr>
      <vt:lpstr>Z Record Labels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Knezevich</dc:creator>
  <cp:lastModifiedBy>Lucas Knezevich</cp:lastModifiedBy>
  <dcterms:created xsi:type="dcterms:W3CDTF">2023-04-25T05:52:38Z</dcterms:created>
  <dcterms:modified xsi:type="dcterms:W3CDTF">2023-04-25T07:19:44Z</dcterms:modified>
</cp:coreProperties>
</file>