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УЗ\Финансы\"/>
    </mc:Choice>
  </mc:AlternateContent>
  <xr:revisionPtr revIDLastSave="0" documentId="8_{67B6A7D7-AE25-4C4A-9F4E-827874B6219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DM-DM" sheetId="5" r:id="rId1"/>
    <sheet name="EPS-DM" sheetId="6" r:id="rId2"/>
    <sheet name="FCFE-DM" sheetId="3" r:id="rId3"/>
    <sheet name="FCFF-DM" sheetId="4" r:id="rId4"/>
    <sheet name="Model Comparison" sheetId="8" r:id="rId5"/>
  </sheets>
  <definedNames>
    <definedName name="div">'DDM-DM'!$BI$88,'DDM-DM'!$C$83:$AM$83,'DDM-DM'!$AN$84:$BQ$84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1" i="3" l="1"/>
  <c r="AP78" i="6" l="1"/>
  <c r="AP6" i="6" s="1"/>
  <c r="AQ78" i="6"/>
  <c r="AR78" i="6"/>
  <c r="AS78" i="6"/>
  <c r="BA69" i="6"/>
  <c r="AT81" i="6"/>
  <c r="AT78" i="6"/>
  <c r="AU78" i="6"/>
  <c r="AV78" i="6"/>
  <c r="AW78" i="6"/>
  <c r="AX78" i="6" s="1"/>
  <c r="AY78" i="6" s="1"/>
  <c r="AZ78" i="6" s="1"/>
  <c r="BA78" i="6" s="1"/>
  <c r="BB78" i="6" s="1"/>
  <c r="BC78" i="6" s="1"/>
  <c r="BD78" i="6" s="1"/>
  <c r="BE78" i="6" s="1"/>
  <c r="BF78" i="6" s="1"/>
  <c r="BG78" i="6" s="1"/>
  <c r="BH78" i="6" s="1"/>
  <c r="BI78" i="6" s="1"/>
  <c r="BJ78" i="6" s="1"/>
  <c r="BK78" i="6" s="1"/>
  <c r="BL78" i="6" s="1"/>
  <c r="BM78" i="6" s="1"/>
  <c r="BN78" i="6" s="1"/>
  <c r="BO78" i="6" s="1"/>
  <c r="BP78" i="6" s="1"/>
  <c r="BQ78" i="6" s="1"/>
  <c r="AY71" i="6"/>
  <c r="AV69" i="6"/>
  <c r="AN81" i="6"/>
  <c r="AN83" i="6"/>
  <c r="AN84" i="6" s="1"/>
  <c r="AO81" i="6"/>
  <c r="AO83" i="6" s="1"/>
  <c r="AP78" i="5"/>
  <c r="AP6" i="5" s="1"/>
  <c r="AQ78" i="5"/>
  <c r="AR78" i="5"/>
  <c r="AS78" i="5"/>
  <c r="AT78" i="5"/>
  <c r="AT81" i="5"/>
  <c r="AU81" i="5" s="1"/>
  <c r="AV81" i="5" s="1"/>
  <c r="AW81" i="5" s="1"/>
  <c r="AX81" i="5" s="1"/>
  <c r="AY81" i="5" s="1"/>
  <c r="AZ81" i="5" s="1"/>
  <c r="BA81" i="5" s="1"/>
  <c r="BB81" i="5" s="1"/>
  <c r="BC81" i="5" s="1"/>
  <c r="BD81" i="5" s="1"/>
  <c r="BE81" i="5" s="1"/>
  <c r="BF81" i="5" s="1"/>
  <c r="BG81" i="5" s="1"/>
  <c r="BH81" i="5" s="1"/>
  <c r="BI81" i="5" s="1"/>
  <c r="AU78" i="5"/>
  <c r="AV78" i="5"/>
  <c r="AW78" i="5"/>
  <c r="AN79" i="5"/>
  <c r="AN81" i="5"/>
  <c r="AN83" i="5"/>
  <c r="AN84" i="5" s="1"/>
  <c r="BB69" i="5"/>
  <c r="AO79" i="5"/>
  <c r="AO83" i="5" s="1"/>
  <c r="AO84" i="5" s="1"/>
  <c r="AO81" i="5"/>
  <c r="AK79" i="5"/>
  <c r="AL79" i="5"/>
  <c r="AM79" i="5"/>
  <c r="AY71" i="5"/>
  <c r="AV69" i="5" s="1"/>
  <c r="AM79" i="6"/>
  <c r="AM81" i="6"/>
  <c r="AM83" i="6"/>
  <c r="AL79" i="6"/>
  <c r="AL83" i="6" s="1"/>
  <c r="AL81" i="6"/>
  <c r="AE79" i="6"/>
  <c r="AE83" i="6" s="1"/>
  <c r="AE81" i="6"/>
  <c r="AD79" i="6"/>
  <c r="AD81" i="6"/>
  <c r="AD83" i="6" s="1"/>
  <c r="W79" i="6"/>
  <c r="W83" i="6" s="1"/>
  <c r="W81" i="6"/>
  <c r="V79" i="6"/>
  <c r="V83" i="6" s="1"/>
  <c r="V81" i="6"/>
  <c r="O79" i="6"/>
  <c r="O81" i="6"/>
  <c r="O83" i="6"/>
  <c r="N79" i="6"/>
  <c r="N81" i="6"/>
  <c r="N83" i="6" s="1"/>
  <c r="G79" i="6"/>
  <c r="G81" i="6"/>
  <c r="G83" i="6"/>
  <c r="F79" i="6"/>
  <c r="F81" i="6"/>
  <c r="F83" i="6" s="1"/>
  <c r="AK81" i="6"/>
  <c r="AJ81" i="6"/>
  <c r="AI81" i="6"/>
  <c r="AH81" i="6"/>
  <c r="AG81" i="6"/>
  <c r="AF81" i="6"/>
  <c r="AC81" i="6"/>
  <c r="AB81" i="6"/>
  <c r="AA81" i="6"/>
  <c r="Z81" i="6"/>
  <c r="Y81" i="6"/>
  <c r="X81" i="6"/>
  <c r="U81" i="6"/>
  <c r="T81" i="6"/>
  <c r="S81" i="6"/>
  <c r="R81" i="6"/>
  <c r="Q81" i="6"/>
  <c r="P81" i="6"/>
  <c r="M81" i="6"/>
  <c r="L81" i="6"/>
  <c r="K81" i="6"/>
  <c r="J81" i="6"/>
  <c r="I81" i="6"/>
  <c r="H81" i="6"/>
  <c r="E81" i="6"/>
  <c r="D81" i="6"/>
  <c r="C81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AK79" i="6"/>
  <c r="AK83" i="6" s="1"/>
  <c r="AJ79" i="6"/>
  <c r="AJ83" i="6" s="1"/>
  <c r="AI79" i="6"/>
  <c r="AI83" i="6" s="1"/>
  <c r="AH79" i="6"/>
  <c r="AH83" i="6" s="1"/>
  <c r="AG79" i="6"/>
  <c r="AG83" i="6" s="1"/>
  <c r="AF79" i="6"/>
  <c r="AF83" i="6" s="1"/>
  <c r="AC79" i="6"/>
  <c r="AB79" i="6"/>
  <c r="AB83" i="6" s="1"/>
  <c r="AA79" i="6"/>
  <c r="AA83" i="6" s="1"/>
  <c r="Z79" i="6"/>
  <c r="Z83" i="6" s="1"/>
  <c r="Y79" i="6"/>
  <c r="Y83" i="6" s="1"/>
  <c r="X79" i="6"/>
  <c r="X83" i="6" s="1"/>
  <c r="U79" i="6"/>
  <c r="U83" i="6" s="1"/>
  <c r="T79" i="6"/>
  <c r="T83" i="6" s="1"/>
  <c r="S79" i="6"/>
  <c r="R79" i="6"/>
  <c r="R83" i="6" s="1"/>
  <c r="Q79" i="6"/>
  <c r="Q83" i="6" s="1"/>
  <c r="P79" i="6"/>
  <c r="P83" i="6" s="1"/>
  <c r="M79" i="6"/>
  <c r="M83" i="6" s="1"/>
  <c r="L79" i="6"/>
  <c r="L83" i="6" s="1"/>
  <c r="K79" i="6"/>
  <c r="K83" i="6" s="1"/>
  <c r="J79" i="6"/>
  <c r="J83" i="6" s="1"/>
  <c r="I79" i="6"/>
  <c r="H79" i="6"/>
  <c r="H83" i="6" s="1"/>
  <c r="E79" i="6"/>
  <c r="E83" i="6" s="1"/>
  <c r="D79" i="6"/>
  <c r="D83" i="6" s="1"/>
  <c r="C79" i="6"/>
  <c r="C83" i="6" s="1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AL81" i="5"/>
  <c r="AL83" i="5"/>
  <c r="AJ79" i="5"/>
  <c r="AJ83" i="5" s="1"/>
  <c r="AJ81" i="5"/>
  <c r="AF79" i="5"/>
  <c r="AF83" i="5" s="1"/>
  <c r="AF81" i="5"/>
  <c r="AD79" i="5"/>
  <c r="AD83" i="5" s="1"/>
  <c r="AD81" i="5"/>
  <c r="AB79" i="5"/>
  <c r="AB83" i="5" s="1"/>
  <c r="AB81" i="5"/>
  <c r="X79" i="5"/>
  <c r="X81" i="5"/>
  <c r="V79" i="5"/>
  <c r="V81" i="5"/>
  <c r="T79" i="5"/>
  <c r="T81" i="5"/>
  <c r="T83" i="5" s="1"/>
  <c r="P79" i="5"/>
  <c r="P83" i="5" s="1"/>
  <c r="P81" i="5"/>
  <c r="N79" i="5"/>
  <c r="N83" i="5" s="1"/>
  <c r="N81" i="5"/>
  <c r="L79" i="5"/>
  <c r="L83" i="5" s="1"/>
  <c r="L81" i="5"/>
  <c r="H79" i="5"/>
  <c r="H83" i="5" s="1"/>
  <c r="H81" i="5"/>
  <c r="F79" i="5"/>
  <c r="F81" i="5"/>
  <c r="F83" i="5"/>
  <c r="D79" i="5"/>
  <c r="D81" i="5"/>
  <c r="D83" i="5" s="1"/>
  <c r="AM81" i="5"/>
  <c r="AK81" i="5"/>
  <c r="AK83" i="5" s="1"/>
  <c r="AI81" i="5"/>
  <c r="AH81" i="5"/>
  <c r="AG81" i="5"/>
  <c r="AE81" i="5"/>
  <c r="AC81" i="5"/>
  <c r="AA81" i="5"/>
  <c r="Z81" i="5"/>
  <c r="Y81" i="5"/>
  <c r="W81" i="5"/>
  <c r="U81" i="5"/>
  <c r="S81" i="5"/>
  <c r="R81" i="5"/>
  <c r="Q81" i="5"/>
  <c r="O81" i="5"/>
  <c r="M81" i="5"/>
  <c r="K81" i="5"/>
  <c r="J81" i="5"/>
  <c r="I81" i="5"/>
  <c r="G81" i="5"/>
  <c r="E81" i="5"/>
  <c r="C81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AI79" i="5"/>
  <c r="AI83" i="5" s="1"/>
  <c r="AH79" i="5"/>
  <c r="AH83" i="5" s="1"/>
  <c r="AG79" i="5"/>
  <c r="AG83" i="5" s="1"/>
  <c r="AE79" i="5"/>
  <c r="AE83" i="5" s="1"/>
  <c r="AC79" i="5"/>
  <c r="AC83" i="5" s="1"/>
  <c r="AA79" i="5"/>
  <c r="AA83" i="5" s="1"/>
  <c r="Z79" i="5"/>
  <c r="Z83" i="5" s="1"/>
  <c r="Y79" i="5"/>
  <c r="Y83" i="5" s="1"/>
  <c r="W79" i="5"/>
  <c r="W83" i="5" s="1"/>
  <c r="U79" i="5"/>
  <c r="U83" i="5" s="1"/>
  <c r="S79" i="5"/>
  <c r="S83" i="5" s="1"/>
  <c r="R79" i="5"/>
  <c r="R83" i="5" s="1"/>
  <c r="Q79" i="5"/>
  <c r="Q83" i="5" s="1"/>
  <c r="O79" i="5"/>
  <c r="O83" i="5" s="1"/>
  <c r="M79" i="5"/>
  <c r="M83" i="5" s="1"/>
  <c r="K79" i="5"/>
  <c r="K83" i="5" s="1"/>
  <c r="J79" i="5"/>
  <c r="J83" i="5" s="1"/>
  <c r="I79" i="5"/>
  <c r="I83" i="5" s="1"/>
  <c r="G79" i="5"/>
  <c r="G83" i="5" s="1"/>
  <c r="E79" i="5"/>
  <c r="E83" i="5" s="1"/>
  <c r="C79" i="5"/>
  <c r="AO78" i="5"/>
  <c r="AN78" i="5"/>
  <c r="AM78" i="5"/>
  <c r="AL78" i="5"/>
  <c r="AK78" i="5"/>
  <c r="AJ78" i="5"/>
  <c r="AI78" i="5"/>
  <c r="AH78" i="5"/>
  <c r="AG78" i="5"/>
  <c r="AF78" i="5"/>
  <c r="AO75" i="5" s="1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N77" i="3"/>
  <c r="AO147" i="4"/>
  <c r="L163" i="4"/>
  <c r="L168" i="4" s="1"/>
  <c r="D77" i="3"/>
  <c r="I116" i="3"/>
  <c r="AO106" i="3"/>
  <c r="AP106" i="3" s="1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AN109" i="4"/>
  <c r="AN112" i="4" s="1"/>
  <c r="AM109" i="4"/>
  <c r="AM112" i="4"/>
  <c r="AL109" i="4"/>
  <c r="AL112" i="4" s="1"/>
  <c r="AK109" i="4"/>
  <c r="AK112" i="4"/>
  <c r="AJ109" i="4"/>
  <c r="AJ112" i="4" s="1"/>
  <c r="AI109" i="4"/>
  <c r="AI112" i="4" s="1"/>
  <c r="AH109" i="4"/>
  <c r="AH112" i="4" s="1"/>
  <c r="AG109" i="4"/>
  <c r="AG112" i="4" s="1"/>
  <c r="AF109" i="4"/>
  <c r="AF112" i="4" s="1"/>
  <c r="AE109" i="4"/>
  <c r="AE112" i="4"/>
  <c r="AD109" i="4"/>
  <c r="AD112" i="4"/>
  <c r="AC109" i="4"/>
  <c r="AC112" i="4" s="1"/>
  <c r="AB109" i="4"/>
  <c r="AB112" i="4" s="1"/>
  <c r="AA109" i="4"/>
  <c r="AA112" i="4" s="1"/>
  <c r="Z109" i="4"/>
  <c r="Z112" i="4" s="1"/>
  <c r="Y109" i="4"/>
  <c r="Y112" i="4" s="1"/>
  <c r="X109" i="4"/>
  <c r="X112" i="4" s="1"/>
  <c r="W109" i="4"/>
  <c r="W112" i="4"/>
  <c r="V109" i="4"/>
  <c r="V112" i="4"/>
  <c r="U109" i="4"/>
  <c r="U112" i="4"/>
  <c r="T109" i="4"/>
  <c r="T112" i="4" s="1"/>
  <c r="S109" i="4"/>
  <c r="S112" i="4" s="1"/>
  <c r="R109" i="4"/>
  <c r="R112" i="4" s="1"/>
  <c r="Q109" i="4"/>
  <c r="Q112" i="4" s="1"/>
  <c r="P109" i="4"/>
  <c r="P112" i="4" s="1"/>
  <c r="O109" i="4"/>
  <c r="O112" i="4" s="1"/>
  <c r="N109" i="4"/>
  <c r="N112" i="4"/>
  <c r="M109" i="4"/>
  <c r="M112" i="4"/>
  <c r="L109" i="4"/>
  <c r="L112" i="4" s="1"/>
  <c r="K109" i="4"/>
  <c r="K112" i="4" s="1"/>
  <c r="J109" i="4"/>
  <c r="J112" i="4" s="1"/>
  <c r="I109" i="4"/>
  <c r="I112" i="4" s="1"/>
  <c r="H109" i="4"/>
  <c r="H112" i="4" s="1"/>
  <c r="G109" i="4"/>
  <c r="G112" i="4"/>
  <c r="F109" i="4"/>
  <c r="F112" i="4" s="1"/>
  <c r="E109" i="4"/>
  <c r="E112" i="4"/>
  <c r="D109" i="4"/>
  <c r="D112" i="4" s="1"/>
  <c r="AN108" i="4"/>
  <c r="AN111" i="4" s="1"/>
  <c r="AM108" i="4"/>
  <c r="AM111" i="4" s="1"/>
  <c r="AL108" i="4"/>
  <c r="AL111" i="4" s="1"/>
  <c r="AK108" i="4"/>
  <c r="AK111" i="4" s="1"/>
  <c r="AJ108" i="4"/>
  <c r="AJ111" i="4"/>
  <c r="AI108" i="4"/>
  <c r="AI111" i="4"/>
  <c r="AH108" i="4"/>
  <c r="AH111" i="4" s="1"/>
  <c r="AG108" i="4"/>
  <c r="AG111" i="4" s="1"/>
  <c r="AF108" i="4"/>
  <c r="AF111" i="4" s="1"/>
  <c r="AE108" i="4"/>
  <c r="AE111" i="4" s="1"/>
  <c r="AD108" i="4"/>
  <c r="AD111" i="4" s="1"/>
  <c r="AC108" i="4"/>
  <c r="AC111" i="4" s="1"/>
  <c r="AB108" i="4"/>
  <c r="AB111" i="4"/>
  <c r="AA108" i="4"/>
  <c r="AA111" i="4"/>
  <c r="Z108" i="4"/>
  <c r="Z111" i="4"/>
  <c r="Y108" i="4"/>
  <c r="Y111" i="4" s="1"/>
  <c r="X108" i="4"/>
  <c r="X111" i="4" s="1"/>
  <c r="W108" i="4"/>
  <c r="W111" i="4" s="1"/>
  <c r="V108" i="4"/>
  <c r="V111" i="4" s="1"/>
  <c r="U108" i="4"/>
  <c r="U111" i="4" s="1"/>
  <c r="T108" i="4"/>
  <c r="T111" i="4" s="1"/>
  <c r="S108" i="4"/>
  <c r="S111" i="4"/>
  <c r="R108" i="4"/>
  <c r="R111" i="4"/>
  <c r="Q108" i="4"/>
  <c r="Q111" i="4" s="1"/>
  <c r="P108" i="4"/>
  <c r="P111" i="4" s="1"/>
  <c r="O108" i="4"/>
  <c r="O111" i="4" s="1"/>
  <c r="N108" i="4"/>
  <c r="N111" i="4" s="1"/>
  <c r="M108" i="4"/>
  <c r="M111" i="4" s="1"/>
  <c r="L108" i="4"/>
  <c r="L111" i="4"/>
  <c r="K108" i="4"/>
  <c r="K111" i="4" s="1"/>
  <c r="J108" i="4"/>
  <c r="J111" i="4"/>
  <c r="I108" i="4"/>
  <c r="I111" i="4" s="1"/>
  <c r="H108" i="4"/>
  <c r="H111" i="4" s="1"/>
  <c r="G108" i="4"/>
  <c r="G111" i="4" s="1"/>
  <c r="F108" i="4"/>
  <c r="F111" i="4" s="1"/>
  <c r="E108" i="4"/>
  <c r="E111" i="4" s="1"/>
  <c r="D108" i="4"/>
  <c r="D111" i="4"/>
  <c r="AN77" i="4"/>
  <c r="AM77" i="4"/>
  <c r="AL77" i="4"/>
  <c r="AK77" i="4"/>
  <c r="AJ77" i="4"/>
  <c r="AI77" i="4"/>
  <c r="AH77" i="4"/>
  <c r="AG77" i="4"/>
  <c r="AF77" i="4"/>
  <c r="AE77" i="4"/>
  <c r="AO77" i="4" s="1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N74" i="4"/>
  <c r="AN79" i="4"/>
  <c r="AM74" i="4"/>
  <c r="AM79" i="4" s="1"/>
  <c r="AL74" i="4"/>
  <c r="AL79" i="4" s="1"/>
  <c r="AK74" i="4"/>
  <c r="AK79" i="4" s="1"/>
  <c r="AJ74" i="4"/>
  <c r="AJ79" i="4"/>
  <c r="AI74" i="4"/>
  <c r="AI79" i="4" s="1"/>
  <c r="AH74" i="4"/>
  <c r="AH79" i="4" s="1"/>
  <c r="AG74" i="4"/>
  <c r="AG79" i="4" s="1"/>
  <c r="AF74" i="4"/>
  <c r="AF79" i="4"/>
  <c r="AE74" i="4"/>
  <c r="AE79" i="4" s="1"/>
  <c r="AO79" i="4" s="1"/>
  <c r="AD74" i="4"/>
  <c r="AD79" i="4" s="1"/>
  <c r="AC74" i="4"/>
  <c r="AC79" i="4" s="1"/>
  <c r="AB74" i="4"/>
  <c r="AB79" i="4"/>
  <c r="AA74" i="4"/>
  <c r="AA79" i="4" s="1"/>
  <c r="Z74" i="4"/>
  <c r="Z79" i="4" s="1"/>
  <c r="Y74" i="4"/>
  <c r="Y79" i="4" s="1"/>
  <c r="X74" i="4"/>
  <c r="X79" i="4"/>
  <c r="W74" i="4"/>
  <c r="W79" i="4" s="1"/>
  <c r="V74" i="4"/>
  <c r="V79" i="4" s="1"/>
  <c r="U74" i="4"/>
  <c r="U79" i="4" s="1"/>
  <c r="T74" i="4"/>
  <c r="T79" i="4"/>
  <c r="S74" i="4"/>
  <c r="S79" i="4" s="1"/>
  <c r="R74" i="4"/>
  <c r="R79" i="4" s="1"/>
  <c r="Q74" i="4"/>
  <c r="Q79" i="4" s="1"/>
  <c r="P74" i="4"/>
  <c r="P79" i="4"/>
  <c r="O74" i="4"/>
  <c r="O79" i="4" s="1"/>
  <c r="N74" i="4"/>
  <c r="N79" i="4" s="1"/>
  <c r="M74" i="4"/>
  <c r="M79" i="4" s="1"/>
  <c r="L74" i="4"/>
  <c r="L79" i="4"/>
  <c r="K74" i="4"/>
  <c r="K79" i="4" s="1"/>
  <c r="J74" i="4"/>
  <c r="J79" i="4" s="1"/>
  <c r="I74" i="4"/>
  <c r="I79" i="4" s="1"/>
  <c r="H74" i="4"/>
  <c r="H79" i="4"/>
  <c r="G74" i="4"/>
  <c r="G79" i="4" s="1"/>
  <c r="F74" i="4"/>
  <c r="F79" i="4" s="1"/>
  <c r="E74" i="4"/>
  <c r="E79" i="4" s="1"/>
  <c r="D74" i="4"/>
  <c r="D79" i="4"/>
  <c r="C74" i="4"/>
  <c r="AN73" i="4"/>
  <c r="AN78" i="4"/>
  <c r="AM73" i="4"/>
  <c r="AM78" i="4" s="1"/>
  <c r="AL73" i="4"/>
  <c r="AL78" i="4" s="1"/>
  <c r="AK73" i="4"/>
  <c r="AK78" i="4" s="1"/>
  <c r="AJ73" i="4"/>
  <c r="AJ78" i="4" s="1"/>
  <c r="AO78" i="4" s="1"/>
  <c r="AI73" i="4"/>
  <c r="AI78" i="4" s="1"/>
  <c r="AH73" i="4"/>
  <c r="AH78" i="4" s="1"/>
  <c r="AG73" i="4"/>
  <c r="AG78" i="4"/>
  <c r="AF73" i="4"/>
  <c r="AF78" i="4"/>
  <c r="AE73" i="4"/>
  <c r="AE78" i="4"/>
  <c r="AD73" i="4"/>
  <c r="AD78" i="4" s="1"/>
  <c r="AC73" i="4"/>
  <c r="AC78" i="4" s="1"/>
  <c r="AB73" i="4"/>
  <c r="AB78" i="4" s="1"/>
  <c r="AA73" i="4"/>
  <c r="AA78" i="4" s="1"/>
  <c r="Z73" i="4"/>
  <c r="Z78" i="4" s="1"/>
  <c r="Y73" i="4"/>
  <c r="Y78" i="4" s="1"/>
  <c r="X73" i="4"/>
  <c r="X78" i="4"/>
  <c r="W73" i="4"/>
  <c r="W78" i="4"/>
  <c r="V73" i="4"/>
  <c r="V78" i="4" s="1"/>
  <c r="U73" i="4"/>
  <c r="U78" i="4" s="1"/>
  <c r="T73" i="4"/>
  <c r="T78" i="4" s="1"/>
  <c r="S73" i="4"/>
  <c r="S78" i="4" s="1"/>
  <c r="R73" i="4"/>
  <c r="R78" i="4" s="1"/>
  <c r="Q73" i="4"/>
  <c r="Q78" i="4"/>
  <c r="P73" i="4"/>
  <c r="P78" i="4" s="1"/>
  <c r="O73" i="4"/>
  <c r="O78" i="4"/>
  <c r="N73" i="4"/>
  <c r="N78" i="4" s="1"/>
  <c r="M73" i="4"/>
  <c r="M78" i="4" s="1"/>
  <c r="L73" i="4"/>
  <c r="L78" i="4" s="1"/>
  <c r="K73" i="4"/>
  <c r="K78" i="4" s="1"/>
  <c r="J73" i="4"/>
  <c r="J78" i="4" s="1"/>
  <c r="I73" i="4"/>
  <c r="I78" i="4"/>
  <c r="H73" i="4"/>
  <c r="H78" i="4"/>
  <c r="G73" i="4"/>
  <c r="G78" i="4" s="1"/>
  <c r="F73" i="4"/>
  <c r="F78" i="4" s="1"/>
  <c r="E73" i="4"/>
  <c r="E78" i="4" s="1"/>
  <c r="D73" i="4"/>
  <c r="D78" i="4" s="1"/>
  <c r="C73" i="4"/>
  <c r="AQ55" i="4"/>
  <c r="AR19" i="4"/>
  <c r="AR13" i="4"/>
  <c r="AR12" i="4"/>
  <c r="AR10" i="4"/>
  <c r="AR8" i="4"/>
  <c r="AS19" i="4" s="1"/>
  <c r="AR7" i="4"/>
  <c r="AM79" i="3"/>
  <c r="AC79" i="3"/>
  <c r="V79" i="3"/>
  <c r="O79" i="3"/>
  <c r="N79" i="3"/>
  <c r="AK78" i="3"/>
  <c r="AG78" i="3"/>
  <c r="AC78" i="3"/>
  <c r="X78" i="3"/>
  <c r="T78" i="3"/>
  <c r="M78" i="3"/>
  <c r="E78" i="3"/>
  <c r="AM77" i="3"/>
  <c r="AL77" i="3"/>
  <c r="AK77" i="3"/>
  <c r="AJ77" i="3"/>
  <c r="AI77" i="3"/>
  <c r="AH77" i="3"/>
  <c r="AG77" i="3"/>
  <c r="AF77" i="3"/>
  <c r="AE77" i="3"/>
  <c r="AO77" i="3" s="1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AN74" i="3"/>
  <c r="AN79" i="3" s="1"/>
  <c r="AM74" i="3"/>
  <c r="AL74" i="3"/>
  <c r="AL79" i="3" s="1"/>
  <c r="AK74" i="3"/>
  <c r="AK79" i="3" s="1"/>
  <c r="AJ74" i="3"/>
  <c r="AJ79" i="3"/>
  <c r="AI74" i="3"/>
  <c r="AI79" i="3" s="1"/>
  <c r="AH74" i="3"/>
  <c r="AH79" i="3" s="1"/>
  <c r="AG74" i="3"/>
  <c r="AG79" i="3" s="1"/>
  <c r="AF74" i="3"/>
  <c r="AF79" i="3"/>
  <c r="AE74" i="3"/>
  <c r="AE79" i="3" s="1"/>
  <c r="AD74" i="3"/>
  <c r="AD79" i="3" s="1"/>
  <c r="AC74" i="3"/>
  <c r="AB74" i="3"/>
  <c r="AB79" i="3"/>
  <c r="AA74" i="3"/>
  <c r="AA79" i="3" s="1"/>
  <c r="Z74" i="3"/>
  <c r="Z79" i="3" s="1"/>
  <c r="Y74" i="3"/>
  <c r="Y79" i="3" s="1"/>
  <c r="X74" i="3"/>
  <c r="X79" i="3" s="1"/>
  <c r="W74" i="3"/>
  <c r="W79" i="3" s="1"/>
  <c r="V74" i="3"/>
  <c r="U74" i="3"/>
  <c r="U79" i="3" s="1"/>
  <c r="T74" i="3"/>
  <c r="T79" i="3"/>
  <c r="S74" i="3"/>
  <c r="S79" i="3" s="1"/>
  <c r="R74" i="3"/>
  <c r="R79" i="3"/>
  <c r="Q74" i="3"/>
  <c r="Q79" i="3"/>
  <c r="P74" i="3"/>
  <c r="P79" i="3"/>
  <c r="O74" i="3"/>
  <c r="N74" i="3"/>
  <c r="M74" i="3"/>
  <c r="M79" i="3" s="1"/>
  <c r="L74" i="3"/>
  <c r="L79" i="3" s="1"/>
  <c r="K74" i="3"/>
  <c r="K79" i="3"/>
  <c r="J74" i="3"/>
  <c r="J79" i="3"/>
  <c r="I74" i="3"/>
  <c r="I79" i="3" s="1"/>
  <c r="H74" i="3"/>
  <c r="H79" i="3" s="1"/>
  <c r="G74" i="3"/>
  <c r="G79" i="3" s="1"/>
  <c r="F74" i="3"/>
  <c r="F79" i="3" s="1"/>
  <c r="E74" i="3"/>
  <c r="E79" i="3" s="1"/>
  <c r="D74" i="3"/>
  <c r="D79" i="3"/>
  <c r="C74" i="3"/>
  <c r="AN73" i="3"/>
  <c r="AN78" i="3" s="1"/>
  <c r="AM73" i="3"/>
  <c r="AM78" i="3"/>
  <c r="AL73" i="3"/>
  <c r="AL78" i="3"/>
  <c r="AK73" i="3"/>
  <c r="AJ73" i="3"/>
  <c r="AJ78" i="3" s="1"/>
  <c r="AI73" i="3"/>
  <c r="AI78" i="3" s="1"/>
  <c r="AH73" i="3"/>
  <c r="AH78" i="3"/>
  <c r="AG73" i="3"/>
  <c r="AF73" i="3"/>
  <c r="AF78" i="3" s="1"/>
  <c r="AE73" i="3"/>
  <c r="AE78" i="3"/>
  <c r="AD73" i="3"/>
  <c r="AD78" i="3" s="1"/>
  <c r="AC73" i="3"/>
  <c r="AB73" i="3"/>
  <c r="AB78" i="3" s="1"/>
  <c r="AA73" i="3"/>
  <c r="AA78" i="3"/>
  <c r="Z73" i="3"/>
  <c r="Z78" i="3"/>
  <c r="Y73" i="3"/>
  <c r="Y78" i="3" s="1"/>
  <c r="X73" i="3"/>
  <c r="W73" i="3"/>
  <c r="W78" i="3"/>
  <c r="V73" i="3"/>
  <c r="V78" i="3"/>
  <c r="U73" i="3"/>
  <c r="U78" i="3" s="1"/>
  <c r="T73" i="3"/>
  <c r="S73" i="3"/>
  <c r="S78" i="3" s="1"/>
  <c r="R73" i="3"/>
  <c r="R78" i="3"/>
  <c r="Q73" i="3"/>
  <c r="Q78" i="3" s="1"/>
  <c r="P73" i="3"/>
  <c r="P78" i="3" s="1"/>
  <c r="O73" i="3"/>
  <c r="O78" i="3"/>
  <c r="N73" i="3"/>
  <c r="N78" i="3" s="1"/>
  <c r="M73" i="3"/>
  <c r="L73" i="3"/>
  <c r="L78" i="3" s="1"/>
  <c r="K73" i="3"/>
  <c r="K78" i="3"/>
  <c r="J73" i="3"/>
  <c r="J78" i="3"/>
  <c r="I73" i="3"/>
  <c r="I78" i="3" s="1"/>
  <c r="H73" i="3"/>
  <c r="H78" i="3" s="1"/>
  <c r="G73" i="3"/>
  <c r="G78" i="3"/>
  <c r="F73" i="3"/>
  <c r="F78" i="3"/>
  <c r="E73" i="3"/>
  <c r="D73" i="3"/>
  <c r="D78" i="3" s="1"/>
  <c r="C73" i="3"/>
  <c r="AQ55" i="3"/>
  <c r="AR19" i="3"/>
  <c r="AR13" i="3"/>
  <c r="AR12" i="3"/>
  <c r="AR10" i="3"/>
  <c r="AR8" i="3"/>
  <c r="AR7" i="3"/>
  <c r="AS19" i="3" s="1"/>
  <c r="AM83" i="5"/>
  <c r="AP147" i="4"/>
  <c r="AQ147" i="4"/>
  <c r="AO78" i="3"/>
  <c r="AN146" i="4" l="1"/>
  <c r="AP78" i="4"/>
  <c r="AP77" i="4"/>
  <c r="AQ77" i="4"/>
  <c r="AP78" i="3"/>
  <c r="AP79" i="4"/>
  <c r="AO112" i="4"/>
  <c r="AP112" i="4" s="1"/>
  <c r="AQ78" i="3"/>
  <c r="AR78" i="3"/>
  <c r="AS78" i="3" s="1"/>
  <c r="AO111" i="4"/>
  <c r="AP111" i="4"/>
  <c r="AP77" i="3"/>
  <c r="AO75" i="6"/>
  <c r="AQ78" i="4"/>
  <c r="AO113" i="4"/>
  <c r="AO79" i="3"/>
  <c r="I83" i="6"/>
  <c r="S83" i="6"/>
  <c r="AC83" i="6"/>
  <c r="AR147" i="4"/>
  <c r="AQ106" i="3"/>
  <c r="AP83" i="6"/>
  <c r="AQ6" i="6"/>
  <c r="AP80" i="6"/>
  <c r="X83" i="5"/>
  <c r="AP79" i="5"/>
  <c r="AU81" i="6"/>
  <c r="AX78" i="5"/>
  <c r="AY78" i="5" s="1"/>
  <c r="AZ78" i="5" s="1"/>
  <c r="BA78" i="5" s="1"/>
  <c r="BB78" i="5" s="1"/>
  <c r="BC78" i="5" s="1"/>
  <c r="BD78" i="5" s="1"/>
  <c r="BE78" i="5" s="1"/>
  <c r="BF78" i="5" s="1"/>
  <c r="BG78" i="5" s="1"/>
  <c r="BH78" i="5" s="1"/>
  <c r="BI78" i="5" s="1"/>
  <c r="BJ78" i="5" s="1"/>
  <c r="BK78" i="5" s="1"/>
  <c r="BL78" i="5" s="1"/>
  <c r="BM78" i="5" s="1"/>
  <c r="BN78" i="5" s="1"/>
  <c r="BO78" i="5" s="1"/>
  <c r="BP78" i="5" s="1"/>
  <c r="BQ78" i="5" s="1"/>
  <c r="V83" i="5"/>
  <c r="AP84" i="6"/>
  <c r="AO84" i="6"/>
  <c r="AQ6" i="5"/>
  <c r="AP80" i="5"/>
  <c r="AP83" i="5"/>
  <c r="AP84" i="5" s="1"/>
  <c r="BJ81" i="5"/>
  <c r="AU78" i="3" l="1"/>
  <c r="AQ112" i="4"/>
  <c r="AR78" i="4"/>
  <c r="AR77" i="4"/>
  <c r="AQ79" i="4"/>
  <c r="AV81" i="6"/>
  <c r="AQ83" i="6"/>
  <c r="AQ84" i="6" s="1"/>
  <c r="AR6" i="6"/>
  <c r="AQ80" i="6"/>
  <c r="AP79" i="3"/>
  <c r="AQ77" i="3"/>
  <c r="AQ111" i="4"/>
  <c r="AP146" i="4"/>
  <c r="AP148" i="4" s="1"/>
  <c r="AT78" i="3"/>
  <c r="AQ79" i="5"/>
  <c r="AQ79" i="3"/>
  <c r="AO146" i="4"/>
  <c r="AO148" i="4" s="1"/>
  <c r="AR79" i="4"/>
  <c r="AO105" i="3"/>
  <c r="AO107" i="3" s="1"/>
  <c r="AP113" i="4"/>
  <c r="AS77" i="4"/>
  <c r="AR106" i="3"/>
  <c r="AS79" i="4"/>
  <c r="AS147" i="4"/>
  <c r="BK81" i="5"/>
  <c r="AR6" i="5"/>
  <c r="AQ80" i="5"/>
  <c r="AT79" i="5" l="1"/>
  <c r="AU79" i="5" s="1"/>
  <c r="AQ83" i="5"/>
  <c r="AQ84" i="5" s="1"/>
  <c r="AS78" i="4"/>
  <c r="AQ105" i="3"/>
  <c r="AQ107" i="3" s="1"/>
  <c r="AR112" i="4"/>
  <c r="AW81" i="6"/>
  <c r="AR79" i="5"/>
  <c r="AS112" i="4"/>
  <c r="AR79" i="3"/>
  <c r="AT79" i="4"/>
  <c r="AR77" i="3"/>
  <c r="AQ113" i="4"/>
  <c r="AS106" i="3"/>
  <c r="AQ146" i="4"/>
  <c r="AQ148" i="4" s="1"/>
  <c r="AR111" i="4"/>
  <c r="AT78" i="4"/>
  <c r="AS79" i="5"/>
  <c r="AT77" i="4"/>
  <c r="AS79" i="3"/>
  <c r="AT147" i="4"/>
  <c r="AU147" i="4"/>
  <c r="AV78" i="3"/>
  <c r="AR83" i="6"/>
  <c r="AR84" i="6" s="1"/>
  <c r="AS6" i="6"/>
  <c r="AR80" i="6"/>
  <c r="AR113" i="4"/>
  <c r="AP105" i="3"/>
  <c r="AP107" i="3" s="1"/>
  <c r="AS6" i="5"/>
  <c r="AR80" i="5"/>
  <c r="AR83" i="5"/>
  <c r="AR84" i="5" s="1"/>
  <c r="BL81" i="5"/>
  <c r="AU77" i="4" l="1"/>
  <c r="AX81" i="6"/>
  <c r="AT79" i="3"/>
  <c r="AV79" i="3" s="1"/>
  <c r="AR146" i="4"/>
  <c r="AR148" i="4" s="1"/>
  <c r="AT112" i="4"/>
  <c r="AT106" i="3"/>
  <c r="AV112" i="4"/>
  <c r="AU79" i="3"/>
  <c r="AU78" i="4"/>
  <c r="AS113" i="4"/>
  <c r="AU113" i="4" s="1"/>
  <c r="AV77" i="4"/>
  <c r="AS83" i="6"/>
  <c r="AS84" i="6" s="1"/>
  <c r="AT6" i="6"/>
  <c r="AS80" i="6"/>
  <c r="AS111" i="4"/>
  <c r="AT113" i="4"/>
  <c r="AW77" i="4"/>
  <c r="AR105" i="3"/>
  <c r="AR107" i="3" s="1"/>
  <c r="AS77" i="3"/>
  <c r="AW78" i="3"/>
  <c r="AU79" i="4"/>
  <c r="AU112" i="4"/>
  <c r="AV147" i="4"/>
  <c r="AW147" i="4"/>
  <c r="BM81" i="5"/>
  <c r="AV79" i="5"/>
  <c r="AT6" i="5"/>
  <c r="AS80" i="5"/>
  <c r="AS83" i="5"/>
  <c r="AS84" i="5" s="1"/>
  <c r="AW79" i="3" l="1"/>
  <c r="AX147" i="4"/>
  <c r="AS105" i="3"/>
  <c r="AS107" i="3" s="1"/>
  <c r="AX78" i="3"/>
  <c r="AU106" i="3"/>
  <c r="AT77" i="3"/>
  <c r="AU6" i="6"/>
  <c r="AT80" i="6"/>
  <c r="AT83" i="6"/>
  <c r="AT84" i="6" s="1"/>
  <c r="AY81" i="6"/>
  <c r="AV79" i="4"/>
  <c r="AW112" i="4"/>
  <c r="AY77" i="4"/>
  <c r="AS146" i="4"/>
  <c r="AS148" i="4" s="1"/>
  <c r="AT111" i="4"/>
  <c r="AY147" i="4"/>
  <c r="AZ147" i="4" s="1"/>
  <c r="AV113" i="4"/>
  <c r="AV78" i="4"/>
  <c r="AX112" i="4"/>
  <c r="AX77" i="4"/>
  <c r="AU6" i="5"/>
  <c r="AT80" i="5"/>
  <c r="AT83" i="5"/>
  <c r="AT84" i="5" s="1"/>
  <c r="BN81" i="5"/>
  <c r="AW79" i="5"/>
  <c r="AX113" i="4" l="1"/>
  <c r="BA147" i="4"/>
  <c r="AT146" i="4"/>
  <c r="AT148" i="4" s="1"/>
  <c r="AU111" i="4"/>
  <c r="AV106" i="3"/>
  <c r="AW106" i="3" s="1"/>
  <c r="AY78" i="3"/>
  <c r="AW79" i="4"/>
  <c r="AZ77" i="4"/>
  <c r="AY112" i="4"/>
  <c r="AV6" i="6"/>
  <c r="AU80" i="6"/>
  <c r="AU83" i="6"/>
  <c r="AU84" i="6" s="1"/>
  <c r="AZ81" i="6"/>
  <c r="AX78" i="4"/>
  <c r="AW78" i="4"/>
  <c r="AT105" i="3"/>
  <c r="AT107" i="3" s="1"/>
  <c r="AW113" i="4"/>
  <c r="AV111" i="4"/>
  <c r="AX79" i="3"/>
  <c r="AU77" i="3"/>
  <c r="AU80" i="5"/>
  <c r="AV6" i="5"/>
  <c r="AU83" i="5"/>
  <c r="AU84" i="5" s="1"/>
  <c r="BO81" i="5"/>
  <c r="BA77" i="4" l="1"/>
  <c r="AZ78" i="3"/>
  <c r="BA81" i="6"/>
  <c r="AW6" i="6"/>
  <c r="AV80" i="6"/>
  <c r="AV83" i="6"/>
  <c r="AV84" i="6" s="1"/>
  <c r="BB77" i="4"/>
  <c r="BC77" i="4" s="1"/>
  <c r="AU146" i="4"/>
  <c r="AU148" i="4" s="1"/>
  <c r="AX79" i="4"/>
  <c r="AU105" i="3"/>
  <c r="AU107" i="3" s="1"/>
  <c r="AV77" i="3"/>
  <c r="BB147" i="4"/>
  <c r="AY79" i="3"/>
  <c r="AY78" i="4"/>
  <c r="AV146" i="4"/>
  <c r="AV148" i="4" s="1"/>
  <c r="AW111" i="4"/>
  <c r="AY113" i="4"/>
  <c r="BC147" i="4"/>
  <c r="AZ112" i="4"/>
  <c r="AX106" i="3"/>
  <c r="AW6" i="5"/>
  <c r="AV80" i="5"/>
  <c r="AV83" i="5"/>
  <c r="AV84" i="5" s="1"/>
  <c r="BP81" i="5"/>
  <c r="BE77" i="4" l="1"/>
  <c r="BD77" i="4"/>
  <c r="BA78" i="3"/>
  <c r="BF77" i="4"/>
  <c r="BG77" i="4" s="1"/>
  <c r="AW146" i="4"/>
  <c r="AW148" i="4" s="1"/>
  <c r="AX111" i="4"/>
  <c r="AX6" i="6"/>
  <c r="AW80" i="6"/>
  <c r="AW83" i="6"/>
  <c r="AW84" i="6" s="1"/>
  <c r="AZ113" i="4"/>
  <c r="AY106" i="3"/>
  <c r="AV105" i="3"/>
  <c r="AV107" i="3" s="1"/>
  <c r="AW77" i="3"/>
  <c r="BD147" i="4"/>
  <c r="BE147" i="4" s="1"/>
  <c r="BA112" i="4"/>
  <c r="BB112" i="4"/>
  <c r="BB81" i="6"/>
  <c r="AZ78" i="4"/>
  <c r="AY79" i="4"/>
  <c r="AZ79" i="3"/>
  <c r="AZ106" i="3"/>
  <c r="BQ81" i="5"/>
  <c r="AX6" i="5"/>
  <c r="AW80" i="5"/>
  <c r="AW83" i="5"/>
  <c r="AW84" i="5" s="1"/>
  <c r="BH77" i="4" l="1"/>
  <c r="AZ79" i="4"/>
  <c r="BC112" i="4"/>
  <c r="BA106" i="3"/>
  <c r="BB78" i="3"/>
  <c r="BA78" i="4"/>
  <c r="BC81" i="6"/>
  <c r="AX146" i="4"/>
  <c r="AX148" i="4" s="1"/>
  <c r="AY111" i="4"/>
  <c r="BF147" i="4"/>
  <c r="AW105" i="3"/>
  <c r="AW107" i="3" s="1"/>
  <c r="AX77" i="3"/>
  <c r="BA79" i="3"/>
  <c r="BI77" i="4"/>
  <c r="BJ77" i="4" s="1"/>
  <c r="BK77" i="4" s="1"/>
  <c r="BA113" i="4"/>
  <c r="BB113" i="4"/>
  <c r="AY6" i="6"/>
  <c r="AX80" i="6"/>
  <c r="AX83" i="6"/>
  <c r="AX84" i="6" s="1"/>
  <c r="AX83" i="5"/>
  <c r="AX84" i="5" s="1"/>
  <c r="AX80" i="5"/>
  <c r="AY6" i="5"/>
  <c r="BD112" i="4" l="1"/>
  <c r="BC113" i="4"/>
  <c r="BD81" i="6"/>
  <c r="BC78" i="3"/>
  <c r="BL77" i="4"/>
  <c r="AX105" i="3"/>
  <c r="AX107" i="3" s="1"/>
  <c r="AY77" i="3"/>
  <c r="BM77" i="4"/>
  <c r="BB79" i="3"/>
  <c r="BB106" i="3"/>
  <c r="BG147" i="4"/>
  <c r="BA79" i="4"/>
  <c r="AZ6" i="6"/>
  <c r="AY80" i="6"/>
  <c r="AY83" i="6"/>
  <c r="AY84" i="6" s="1"/>
  <c r="AY146" i="4"/>
  <c r="AY148" i="4" s="1"/>
  <c r="AZ111" i="4"/>
  <c r="BB78" i="4"/>
  <c r="AY83" i="5"/>
  <c r="AY84" i="5" s="1"/>
  <c r="AY80" i="5"/>
  <c r="AZ6" i="5"/>
  <c r="BC78" i="4" l="1"/>
  <c r="AY105" i="3"/>
  <c r="AY107" i="3" s="1"/>
  <c r="AZ77" i="3"/>
  <c r="BD78" i="3"/>
  <c r="BC106" i="3"/>
  <c r="BB79" i="4"/>
  <c r="BC79" i="3"/>
  <c r="BA6" i="6"/>
  <c r="AZ80" i="6"/>
  <c r="AZ83" i="6"/>
  <c r="AZ84" i="6" s="1"/>
  <c r="AZ146" i="4"/>
  <c r="AZ148" i="4" s="1"/>
  <c r="BA111" i="4"/>
  <c r="BE81" i="6"/>
  <c r="BN77" i="4"/>
  <c r="BE112" i="4"/>
  <c r="BH147" i="4"/>
  <c r="BD113" i="4"/>
  <c r="AZ83" i="5"/>
  <c r="AZ84" i="5" s="1"/>
  <c r="BA6" i="5"/>
  <c r="AZ80" i="5"/>
  <c r="BA146" i="4" l="1"/>
  <c r="BA148" i="4" s="1"/>
  <c r="BB111" i="4"/>
  <c r="BD79" i="3"/>
  <c r="BE113" i="4"/>
  <c r="BD78" i="4"/>
  <c r="BE78" i="3"/>
  <c r="BF81" i="6"/>
  <c r="BC79" i="4"/>
  <c r="BF112" i="4"/>
  <c r="BB6" i="6"/>
  <c r="BA80" i="6"/>
  <c r="BA83" i="6"/>
  <c r="BA84" i="6" s="1"/>
  <c r="BD106" i="3"/>
  <c r="AZ105" i="3"/>
  <c r="AZ107" i="3" s="1"/>
  <c r="BA77" i="3"/>
  <c r="BL147" i="4"/>
  <c r="BM147" i="4" s="1"/>
  <c r="BP77" i="4"/>
  <c r="BO77" i="4"/>
  <c r="BQ77" i="4" s="1"/>
  <c r="BI147" i="4"/>
  <c r="BJ147" i="4" s="1"/>
  <c r="BK147" i="4" s="1"/>
  <c r="BA83" i="5"/>
  <c r="BA84" i="5" s="1"/>
  <c r="BA80" i="5"/>
  <c r="BB6" i="5"/>
  <c r="BN147" i="4" l="1"/>
  <c r="BF78" i="3"/>
  <c r="BR77" i="4"/>
  <c r="BG81" i="6"/>
  <c r="BO147" i="4"/>
  <c r="BE106" i="3"/>
  <c r="BF106" i="3"/>
  <c r="BF113" i="4"/>
  <c r="BP147" i="4"/>
  <c r="BB146" i="4"/>
  <c r="BB148" i="4" s="1"/>
  <c r="BC111" i="4"/>
  <c r="BG112" i="4"/>
  <c r="BE78" i="4"/>
  <c r="BC6" i="6"/>
  <c r="BB80" i="6"/>
  <c r="BB83" i="6"/>
  <c r="BB84" i="6" s="1"/>
  <c r="BE79" i="3"/>
  <c r="BD79" i="4"/>
  <c r="BA105" i="3"/>
  <c r="BA107" i="3" s="1"/>
  <c r="BB77" i="3"/>
  <c r="BB83" i="5"/>
  <c r="BB84" i="5" s="1"/>
  <c r="BB80" i="5"/>
  <c r="BC6" i="5"/>
  <c r="BR147" i="4" l="1"/>
  <c r="BS147" i="4" s="1"/>
  <c r="BQ147" i="4"/>
  <c r="BF79" i="3"/>
  <c r="BG113" i="4"/>
  <c r="BH112" i="4"/>
  <c r="BH81" i="6"/>
  <c r="BE79" i="4"/>
  <c r="BC146" i="4"/>
  <c r="BC148" i="4" s="1"/>
  <c r="BD111" i="4"/>
  <c r="BG106" i="3"/>
  <c r="BH106" i="3" s="1"/>
  <c r="BG78" i="3"/>
  <c r="BD6" i="6"/>
  <c r="BC80" i="6"/>
  <c r="BC83" i="6"/>
  <c r="BC84" i="6" s="1"/>
  <c r="BB105" i="3"/>
  <c r="BB107" i="3" s="1"/>
  <c r="BC77" i="3"/>
  <c r="BF78" i="4"/>
  <c r="BC80" i="5"/>
  <c r="BC83" i="5"/>
  <c r="BC84" i="5" s="1"/>
  <c r="BD6" i="5"/>
  <c r="BI106" i="3" l="1"/>
  <c r="BJ106" i="3" s="1"/>
  <c r="BF79" i="4"/>
  <c r="BE6" i="6"/>
  <c r="BD80" i="6"/>
  <c r="BD83" i="6"/>
  <c r="BD84" i="6" s="1"/>
  <c r="BH113" i="4"/>
  <c r="BI113" i="4"/>
  <c r="BH78" i="3"/>
  <c r="BD146" i="4"/>
  <c r="BD148" i="4" s="1"/>
  <c r="BE111" i="4"/>
  <c r="BI81" i="6"/>
  <c r="BC105" i="3"/>
  <c r="BC107" i="3" s="1"/>
  <c r="BD77" i="3"/>
  <c r="BG79" i="3"/>
  <c r="BI112" i="4"/>
  <c r="BJ112" i="4" s="1"/>
  <c r="BK112" i="4" s="1"/>
  <c r="BL112" i="4" s="1"/>
  <c r="BM112" i="4" s="1"/>
  <c r="BN112" i="4" s="1"/>
  <c r="BG78" i="4"/>
  <c r="BK106" i="3"/>
  <c r="BL106" i="3" s="1"/>
  <c r="BM106" i="3" s="1"/>
  <c r="BD83" i="5"/>
  <c r="BD84" i="5" s="1"/>
  <c r="BE6" i="5"/>
  <c r="BD80" i="5"/>
  <c r="BD105" i="3" l="1"/>
  <c r="BD107" i="3" s="1"/>
  <c r="BE77" i="3"/>
  <c r="BI78" i="3"/>
  <c r="BE146" i="4"/>
  <c r="BE148" i="4" s="1"/>
  <c r="BF111" i="4"/>
  <c r="BF6" i="6"/>
  <c r="BE80" i="6"/>
  <c r="BE83" i="6"/>
  <c r="BE84" i="6" s="1"/>
  <c r="BH79" i="3"/>
  <c r="BO112" i="4"/>
  <c r="BP112" i="4" s="1"/>
  <c r="BG79" i="4"/>
  <c r="BJ81" i="6"/>
  <c r="BN106" i="3"/>
  <c r="BH78" i="4"/>
  <c r="BJ113" i="4"/>
  <c r="BF6" i="5"/>
  <c r="BE83" i="5"/>
  <c r="BE84" i="5" s="1"/>
  <c r="BE80" i="5"/>
  <c r="BG6" i="6" l="1"/>
  <c r="BF80" i="6"/>
  <c r="BF83" i="6"/>
  <c r="BF84" i="6" s="1"/>
  <c r="BE105" i="3"/>
  <c r="BE107" i="3" s="1"/>
  <c r="BF77" i="3"/>
  <c r="BI79" i="3"/>
  <c r="BF146" i="4"/>
  <c r="BF148" i="4" s="1"/>
  <c r="BG111" i="4"/>
  <c r="BO106" i="3"/>
  <c r="BJ78" i="4"/>
  <c r="BK78" i="4" s="1"/>
  <c r="BL78" i="4" s="1"/>
  <c r="BM78" i="4" s="1"/>
  <c r="BI78" i="4"/>
  <c r="BN78" i="4" s="1"/>
  <c r="BQ112" i="4"/>
  <c r="BR112" i="4" s="1"/>
  <c r="BN113" i="4"/>
  <c r="BO113" i="4" s="1"/>
  <c r="BH79" i="4"/>
  <c r="BK81" i="6"/>
  <c r="BJ78" i="3"/>
  <c r="BK113" i="4"/>
  <c r="BL113" i="4" s="1"/>
  <c r="BM113" i="4" s="1"/>
  <c r="BG6" i="5"/>
  <c r="BF80" i="5"/>
  <c r="BF83" i="5"/>
  <c r="BF84" i="5" s="1"/>
  <c r="BK78" i="3" l="1"/>
  <c r="BL78" i="3" s="1"/>
  <c r="BM78" i="3" s="1"/>
  <c r="BN78" i="3"/>
  <c r="BO78" i="3" s="1"/>
  <c r="BL81" i="6"/>
  <c r="BO78" i="4"/>
  <c r="BQ78" i="4" s="1"/>
  <c r="BH6" i="6"/>
  <c r="BG80" i="6"/>
  <c r="BG83" i="6"/>
  <c r="BG84" i="6" s="1"/>
  <c r="BP78" i="4"/>
  <c r="BR78" i="4" s="1"/>
  <c r="BP106" i="3"/>
  <c r="BJ79" i="3"/>
  <c r="BG146" i="4"/>
  <c r="BG148" i="4" s="1"/>
  <c r="BH111" i="4"/>
  <c r="BI79" i="4"/>
  <c r="BQ113" i="4"/>
  <c r="BF105" i="3"/>
  <c r="BF107" i="3" s="1"/>
  <c r="BG77" i="3"/>
  <c r="BP78" i="3"/>
  <c r="BP113" i="4"/>
  <c r="BR113" i="4" s="1"/>
  <c r="BQ106" i="3"/>
  <c r="BR106" i="3" s="1"/>
  <c r="BS106" i="3" s="1"/>
  <c r="BH6" i="5"/>
  <c r="BG80" i="5"/>
  <c r="BG83" i="5"/>
  <c r="BG84" i="5" s="1"/>
  <c r="BJ79" i="4" l="1"/>
  <c r="BG105" i="3"/>
  <c r="BG107" i="3" s="1"/>
  <c r="BH77" i="3"/>
  <c r="BI6" i="6"/>
  <c r="BH80" i="6"/>
  <c r="BH83" i="6"/>
  <c r="BH84" i="6" s="1"/>
  <c r="BK79" i="3"/>
  <c r="BQ78" i="3"/>
  <c r="BR78" i="3" s="1"/>
  <c r="BM81" i="6"/>
  <c r="BH146" i="4"/>
  <c r="BH148" i="4" s="1"/>
  <c r="BI111" i="4"/>
  <c r="BI6" i="5"/>
  <c r="BH80" i="5"/>
  <c r="BH83" i="5"/>
  <c r="BH84" i="5" s="1"/>
  <c r="BN81" i="6" l="1"/>
  <c r="BJ6" i="6"/>
  <c r="BI80" i="6"/>
  <c r="BI83" i="6"/>
  <c r="BI84" i="6" s="1"/>
  <c r="BH105" i="3"/>
  <c r="BH107" i="3" s="1"/>
  <c r="BI77" i="3"/>
  <c r="BK79" i="4"/>
  <c r="BI146" i="4"/>
  <c r="BI148" i="4" s="1"/>
  <c r="BJ111" i="4"/>
  <c r="BL79" i="3"/>
  <c r="BJ6" i="5"/>
  <c r="BI80" i="5"/>
  <c r="BI83" i="5"/>
  <c r="BI84" i="5" s="1"/>
  <c r="BM79" i="3" l="1"/>
  <c r="BN79" i="3" s="1"/>
  <c r="BP79" i="3"/>
  <c r="BK6" i="6"/>
  <c r="BJ80" i="6"/>
  <c r="BJ83" i="6"/>
  <c r="BJ84" i="6" s="1"/>
  <c r="BI105" i="3"/>
  <c r="BI107" i="3" s="1"/>
  <c r="BJ77" i="3"/>
  <c r="BL79" i="4"/>
  <c r="BM79" i="4" s="1"/>
  <c r="BN79" i="4" s="1"/>
  <c r="BO79" i="4" s="1"/>
  <c r="BP79" i="4" s="1"/>
  <c r="BQ79" i="4" s="1"/>
  <c r="BO81" i="6"/>
  <c r="BO79" i="3"/>
  <c r="BJ146" i="4"/>
  <c r="BJ148" i="4" s="1"/>
  <c r="BK111" i="4"/>
  <c r="BK6" i="5"/>
  <c r="BJ80" i="5"/>
  <c r="BJ83" i="5"/>
  <c r="BJ84" i="5" s="1"/>
  <c r="BP81" i="6" l="1"/>
  <c r="BQ79" i="3"/>
  <c r="BR79" i="3" s="1"/>
  <c r="BL6" i="6"/>
  <c r="BK80" i="6"/>
  <c r="BK83" i="6"/>
  <c r="BK84" i="6" s="1"/>
  <c r="BJ105" i="3"/>
  <c r="BJ107" i="3" s="1"/>
  <c r="BK77" i="3"/>
  <c r="BL77" i="3"/>
  <c r="BR79" i="4"/>
  <c r="BK146" i="4"/>
  <c r="BK148" i="4" s="1"/>
  <c r="BL111" i="4"/>
  <c r="BK80" i="5"/>
  <c r="BL6" i="5"/>
  <c r="BK83" i="5"/>
  <c r="BK84" i="5" s="1"/>
  <c r="BL146" i="4" l="1"/>
  <c r="BL148" i="4" s="1"/>
  <c r="BM111" i="4"/>
  <c r="BL105" i="3"/>
  <c r="BL107" i="3" s="1"/>
  <c r="BM77" i="3"/>
  <c r="BQ81" i="6"/>
  <c r="BM6" i="6"/>
  <c r="BL80" i="6"/>
  <c r="BL83" i="6"/>
  <c r="BL84" i="6" s="1"/>
  <c r="BK105" i="3"/>
  <c r="BK107" i="3" s="1"/>
  <c r="BM6" i="5"/>
  <c r="BL80" i="5"/>
  <c r="BL83" i="5"/>
  <c r="BL84" i="5" s="1"/>
  <c r="BM146" i="4" l="1"/>
  <c r="BM148" i="4" s="1"/>
  <c r="BN111" i="4"/>
  <c r="BM105" i="3"/>
  <c r="BM107" i="3" s="1"/>
  <c r="BN77" i="3"/>
  <c r="BN6" i="6"/>
  <c r="BM80" i="6"/>
  <c r="BM83" i="6"/>
  <c r="BM84" i="6" s="1"/>
  <c r="BN6" i="5"/>
  <c r="BM80" i="5"/>
  <c r="BM83" i="5"/>
  <c r="BM84" i="5" s="1"/>
  <c r="BN146" i="4" l="1"/>
  <c r="BN148" i="4" s="1"/>
  <c r="BO111" i="4"/>
  <c r="BO6" i="6"/>
  <c r="BN80" i="6"/>
  <c r="BN83" i="6"/>
  <c r="BN84" i="6" s="1"/>
  <c r="BN105" i="3"/>
  <c r="BN107" i="3" s="1"/>
  <c r="BO77" i="3"/>
  <c r="BO6" i="5"/>
  <c r="BN80" i="5"/>
  <c r="BN83" i="5"/>
  <c r="BN84" i="5" s="1"/>
  <c r="BP6" i="6" l="1"/>
  <c r="BO80" i="6"/>
  <c r="BO83" i="6"/>
  <c r="BO84" i="6" s="1"/>
  <c r="BO146" i="4"/>
  <c r="BO148" i="4" s="1"/>
  <c r="BP111" i="4"/>
  <c r="BO105" i="3"/>
  <c r="BO107" i="3" s="1"/>
  <c r="BP77" i="3"/>
  <c r="BP6" i="5"/>
  <c r="BO80" i="5"/>
  <c r="BO83" i="5"/>
  <c r="BO84" i="5" s="1"/>
  <c r="BP105" i="3" l="1"/>
  <c r="BP107" i="3" s="1"/>
  <c r="BQ77" i="3"/>
  <c r="BP146" i="4"/>
  <c r="BP148" i="4" s="1"/>
  <c r="BQ111" i="4"/>
  <c r="BQ6" i="6"/>
  <c r="BP80" i="6"/>
  <c r="BP83" i="6"/>
  <c r="BP84" i="6" s="1"/>
  <c r="BQ6" i="5"/>
  <c r="BP80" i="5"/>
  <c r="BP83" i="5"/>
  <c r="BP84" i="5" s="1"/>
  <c r="BQ80" i="6" l="1"/>
  <c r="BQ83" i="6"/>
  <c r="BQ84" i="6" s="1"/>
  <c r="BR84" i="6" s="1"/>
  <c r="AN86" i="6" s="1"/>
  <c r="B3" i="8" s="1"/>
  <c r="BQ146" i="4"/>
  <c r="BQ148" i="4" s="1"/>
  <c r="BR111" i="4"/>
  <c r="BR146" i="4" s="1"/>
  <c r="BR148" i="4" s="1"/>
  <c r="BS148" i="4" s="1"/>
  <c r="O161" i="4" s="1"/>
  <c r="BQ105" i="3"/>
  <c r="BQ107" i="3" s="1"/>
  <c r="BR77" i="3"/>
  <c r="BR105" i="3" s="1"/>
  <c r="BR107" i="3" s="1"/>
  <c r="BS107" i="3" s="1"/>
  <c r="BQ80" i="5"/>
  <c r="BQ83" i="5"/>
  <c r="BQ84" i="5" s="1"/>
  <c r="BR84" i="5" s="1"/>
  <c r="AN87" i="5" s="1"/>
  <c r="B2" i="8" s="1"/>
  <c r="B6" i="8" s="1"/>
  <c r="C8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X7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номинальный ввп сша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X7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номинальный ввп сша</t>
        </r>
      </text>
    </comment>
  </commentList>
</comments>
</file>

<file path=xl/sharedStrings.xml><?xml version="1.0" encoding="utf-8"?>
<sst xmlns="http://schemas.openxmlformats.org/spreadsheetml/2006/main" count="3276" uniqueCount="362">
  <si>
    <t>Reference Items</t>
  </si>
  <si>
    <t>Right click to show data transparency (not supported for all values)</t>
  </si>
  <si>
    <t>FY 2005</t>
  </si>
  <si>
    <t>Apple Inc (AAPL US) - Standardized</t>
  </si>
  <si>
    <t>In Millions of USD except Per Share</t>
  </si>
  <si>
    <t>FY 1987</t>
  </si>
  <si>
    <t>FY 1988</t>
  </si>
  <si>
    <t>FY 1989</t>
  </si>
  <si>
    <t>FY 1990</t>
  </si>
  <si>
    <t>FY 1991</t>
  </si>
  <si>
    <t>FY 1992</t>
  </si>
  <si>
    <t>FY 1993</t>
  </si>
  <si>
    <t>FY 1994</t>
  </si>
  <si>
    <t>FY 1995</t>
  </si>
  <si>
    <t>FY 1996</t>
  </si>
  <si>
    <t>FY 1997</t>
  </si>
  <si>
    <t>FY 1998</t>
  </si>
  <si>
    <t>FY 1999</t>
  </si>
  <si>
    <t>FY 2000</t>
  </si>
  <si>
    <t>FY 2001</t>
  </si>
  <si>
    <t>FY 2002</t>
  </si>
  <si>
    <t>FY 2003</t>
  </si>
  <si>
    <t>FY 2004</t>
  </si>
  <si>
    <t>FY 2006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</si>
  <si>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</si>
  <si>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</si>
  <si>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</si>
  <si>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</si>
  <si>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</si>
  <si>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</si>
  <si>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</si>
  <si>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</si>
  <si>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</si>
  <si>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</si>
  <si>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</si>
  <si>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</si>
  <si>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</si>
  <si>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</si>
  <si>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</si>
  <si>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</si>
  <si>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</si>
  <si>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</si>
  <si>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Last 12M</t>
  </si>
  <si>
    <t>12 Months Ending</t>
  </si>
  <si>
    <t>09/25/1987</t>
  </si>
  <si>
    <t>09/30/1988</t>
  </si>
  <si>
    <t>09/29/1989</t>
  </si>
  <si>
    <t>09/28/1990</t>
  </si>
  <si>
    <t>09/27/1991</t>
  </si>
  <si>
    <t>09/25/1992</t>
  </si>
  <si>
    <t>09/24/1993</t>
  </si>
  <si>
    <t>09/30/1994</t>
  </si>
  <si>
    <t>09/29/1995</t>
  </si>
  <si>
    <t>09/27/1996</t>
  </si>
  <si>
    <t>09/26/1997</t>
  </si>
  <si>
    <t>09/25/1998</t>
  </si>
  <si>
    <t>09/25/1999</t>
  </si>
  <si>
    <t>09/30/2000</t>
  </si>
  <si>
    <t>09/29/2001</t>
  </si>
  <si>
    <t>09/28/2002</t>
  </si>
  <si>
    <t>09/27/2003</t>
  </si>
  <si>
    <t>09/25/2004</t>
  </si>
  <si>
    <t>09/24/2005</t>
  </si>
  <si>
    <t>09/30/2006</t>
  </si>
  <si>
    <t>09/29/2007</t>
  </si>
  <si>
    <t>09/27/2008</t>
  </si>
  <si>
    <t>09/26/2009</t>
  </si>
  <si>
    <t>09/25/2010</t>
  </si>
  <si>
    <t>09/24/2011</t>
  </si>
  <si>
    <t>09/29/2012</t>
  </si>
  <si>
    <t>09/28/2013</t>
  </si>
  <si>
    <t>09/27/2014</t>
  </si>
  <si>
    <t>09/26/2015</t>
  </si>
  <si>
    <t>09/24/2016</t>
  </si>
  <si>
    <t>09/30/2017</t>
  </si>
  <si>
    <t>09/29/2018</t>
  </si>
  <si>
    <t>09/28/2019</t>
  </si>
  <si>
    <t>09/26/2020</t>
  </si>
  <si>
    <t>09/25/2021</t>
  </si>
  <si>
    <t>09/24/2022</t>
  </si>
  <si>
    <t>09/30/2023</t>
  </si>
  <si>
    <t>09/28/2024</t>
  </si>
  <si>
    <t>12/28/2024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</si>
  <si>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</si>
  <si>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</si>
  <si>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</si>
  <si>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</si>
  <si>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</si>
  <si>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</si>
  <si>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</si>
  <si>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</si>
  <si>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</si>
  <si>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Deferred Income Taxes</t>
  </si>
  <si>
    <t>CF_DEF_INC_TAX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</si>
  <si>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</si>
  <si>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</si>
  <si>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</si>
  <si>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</si>
  <si>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Accts Receiv</t>
  </si>
  <si>
    <t>CF_ACCT_RCV_UNBILLED_REV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</si>
  <si>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</si>
  <si>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</si>
  <si>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</si>
  <si>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</si>
  <si>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</si>
  <si>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</si>
  <si>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</si>
  <si>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</si>
  <si>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</si>
  <si>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</si>
  <si>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</si>
  <si>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</si>
  <si>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</si>
  <si>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</si>
  <si>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</si>
  <si>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</si>
  <si>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</si>
  <si>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</si>
  <si>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</si>
  <si>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</si>
  <si>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</si>
  <si>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</si>
  <si>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</si>
  <si>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</si>
  <si>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</si>
  <si>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</si>
  <si>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</si>
  <si>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</si>
  <si>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</si>
  <si>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</si>
  <si>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</si>
  <si>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</si>
  <si>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</si>
  <si>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</si>
  <si>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</si>
  <si>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</si>
  <si>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</si>
  <si>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</si>
  <si>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</si>
  <si>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</si>
  <si>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</si>
  <si>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</si>
  <si>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</si>
  <si>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</si>
  <si>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</si>
  <si>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</si>
  <si>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</si>
  <si>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</si>
  <si>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</si>
  <si>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</si>
  <si>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</si>
  <si>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</si>
  <si>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</si>
  <si>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</si>
  <si>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</si>
  <si>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</si>
  <si>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</si>
  <si>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</si>
  <si>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</si>
  <si>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</si>
  <si>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</si>
  <si>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</si>
  <si>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</si>
  <si>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</si>
  <si>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</si>
  <si>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</si>
  <si>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</si>
  <si>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</si>
  <si>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</si>
  <si>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EBITDA</t>
  </si>
  <si>
    <t>Trailing 12M EBITDA Margin</t>
  </si>
  <si>
    <t>EBITDA_MARGIN</t>
  </si>
  <si>
    <t>Net Cash Paid for Acquisitions</t>
  </si>
  <si>
    <t>CF_NET_CASH_PAID_FOR_AQUIS</t>
  </si>
  <si>
    <t>Tax Benefit from Stock Options</t>
  </si>
  <si>
    <t>CF_TAX_BENEFIT_FRM_STOCK_OPTIONS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</si>
  <si>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</si>
  <si>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</si>
  <si>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</si>
  <si>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</si>
  <si>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</si>
  <si>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</si>
  <si>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</si>
  <si>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</si>
  <si>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</si>
  <si>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</si>
  <si>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</si>
  <si>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</si>
  <si>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Source: Bloomberg</t>
  </si>
  <si>
    <t>—</t>
  </si>
  <si>
    <t xml:space="preserve">  + Change in Fixed &amp; Intang (Cap Ex)</t>
  </si>
  <si>
    <t xml:space="preserve">    + Acq of Fixed Prod Assets (?)</t>
  </si>
  <si>
    <t>Free Cash Flow to Equity 1</t>
  </si>
  <si>
    <t>Free Cash Flow to Equity 2</t>
  </si>
  <si>
    <t>FCFE margins</t>
  </si>
  <si>
    <t>Bloom Est of FCFE margins</t>
  </si>
  <si>
    <t>Our Est1 of FCFE margins</t>
  </si>
  <si>
    <t>Our Est2 of FCFE margins</t>
  </si>
  <si>
    <t>Revenue</t>
  </si>
  <si>
    <t>EBIT</t>
  </si>
  <si>
    <t xml:space="preserve">    + Interest Expense</t>
  </si>
  <si>
    <t>FCFF Margin Блумберг</t>
  </si>
  <si>
    <t>FCFF (формулa 1)</t>
  </si>
  <si>
    <t>FCFF (формула 2)</t>
  </si>
  <si>
    <t>FCFF (по формуле1) Margin</t>
  </si>
  <si>
    <t>FCFF (по формула2) Margin</t>
  </si>
  <si>
    <t>Shares Outstanding</t>
  </si>
  <si>
    <t>BS_SH_OUT</t>
  </si>
  <si>
    <t>Discounted FCFE</t>
  </si>
  <si>
    <t>r0</t>
  </si>
  <si>
    <t>ImpliedERP</t>
  </si>
  <si>
    <t>β</t>
  </si>
  <si>
    <t>CRP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</si>
  <si>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e</t>
    </r>
  </si>
  <si>
    <t>Discounted FCFF</t>
  </si>
  <si>
    <t>D</t>
  </si>
  <si>
    <t>WACC</t>
  </si>
  <si>
    <r>
      <t>r</t>
    </r>
    <r>
      <rPr>
        <sz val="10"/>
        <color theme="1"/>
        <rFont val="Calibri"/>
        <family val="2"/>
        <charset val="204"/>
        <scheme val="minor"/>
      </rPr>
      <t>d</t>
    </r>
  </si>
  <si>
    <t>P(f,0)</t>
  </si>
  <si>
    <t>Apple Inc (AAPL US) - BBG Adjusted</t>
  </si>
  <si>
    <t>FY 2025 Est</t>
  </si>
  <si>
    <t>FY 2026 Est</t>
  </si>
  <si>
    <t>09/30/2025</t>
  </si>
  <si>
    <t>09/30/2026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</si>
  <si>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</si>
  <si>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</si>
  <si>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</si>
  <si>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</si>
  <si>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</si>
  <si>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</si>
  <si>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</si>
  <si>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 Profit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</si>
  <si>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</si>
  <si>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</si>
  <si>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</si>
  <si>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</si>
  <si>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</si>
  <si>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</si>
  <si>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</si>
  <si>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</si>
  <si>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</si>
  <si>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</si>
  <si>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</si>
  <si>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</si>
  <si>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</si>
  <si>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</si>
  <si>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</si>
  <si>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</si>
  <si>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</si>
  <si>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</si>
  <si>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</si>
  <si>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</si>
  <si>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</si>
  <si>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</si>
  <si>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</si>
  <si>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</si>
  <si>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</si>
  <si>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</si>
  <si>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</si>
  <si>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</si>
  <si>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Impairment of Goodwill</t>
  </si>
  <si>
    <t>IS_IMPAIRMENT_GOODWILL_INTANGIBL</t>
  </si>
  <si>
    <t xml:space="preserve">    + Legal Settlement</t>
  </si>
  <si>
    <t>IS_LEGAL_LITIGATION_SETTLEMENT</t>
  </si>
  <si>
    <t xml:space="preserve">    + Unrealized Investments</t>
  </si>
  <si>
    <t>IS_UNREALIZED_INVESTMENTS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</si>
  <si>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</si>
  <si>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</si>
  <si>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</si>
  <si>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</si>
  <si>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</si>
  <si>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</si>
  <si>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</si>
  <si>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</si>
  <si>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</si>
  <si>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</si>
  <si>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</si>
  <si>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</si>
  <si>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</si>
  <si>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</si>
  <si>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</si>
  <si>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</si>
  <si>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</si>
  <si>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</si>
  <si>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</si>
  <si>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</si>
  <si>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</si>
  <si>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</si>
  <si>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</si>
  <si>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</si>
  <si>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</si>
  <si>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</si>
  <si>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</si>
  <si>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</si>
  <si>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</si>
  <si>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</si>
  <si>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</si>
  <si>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</si>
  <si>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</si>
  <si>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</si>
  <si>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</si>
  <si>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</si>
  <si>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</si>
  <si>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Ops, GAAP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</si>
  <si>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</si>
  <si>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</si>
  <si>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</si>
  <si>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</si>
  <si>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</si>
  <si>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</si>
  <si>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</si>
  <si>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Ops, GAAP</t>
  </si>
  <si>
    <t>IS_DIL_EPS_BEF_XO</t>
  </si>
  <si>
    <t>Diluted EPS from Cont Ops, Adjusted</t>
  </si>
  <si>
    <t>IS_DIL_EPS_CONT_OPS</t>
  </si>
  <si>
    <t>Accounting Standard</t>
  </si>
  <si>
    <t>ACCOUNTING_STANDARD</t>
  </si>
  <si>
    <t>US GAAP</t>
  </si>
  <si>
    <t>EBITDA Margin (T12M)</t>
  </si>
  <si>
    <t>EBITA</t>
  </si>
  <si>
    <t>Gross Margin</t>
  </si>
  <si>
    <t>GROSS_MARGIN</t>
  </si>
  <si>
    <t>Operating Margin</t>
  </si>
  <si>
    <t>OPER_MARGIN</t>
  </si>
  <si>
    <t>1 phase - innovative growth</t>
  </si>
  <si>
    <t>Profit Margin</t>
  </si>
  <si>
    <t>PROF_MARGIN</t>
  </si>
  <si>
    <t>Duration of the 1 phase</t>
  </si>
  <si>
    <t>years</t>
  </si>
  <si>
    <t>Sales per Employee</t>
  </si>
  <si>
    <t>ACTUAL_SALES_PER_EMPL</t>
  </si>
  <si>
    <t>2 phase</t>
  </si>
  <si>
    <t>Dividends per Share</t>
  </si>
  <si>
    <t>EQY_DPS</t>
  </si>
  <si>
    <t>Total Cash Common Dividends</t>
  </si>
  <si>
    <t>IS_TOT_CASH_COM_DVD</t>
  </si>
  <si>
    <t>3 phase - average economy growth</t>
  </si>
  <si>
    <t>Capitalized Interest Expense</t>
  </si>
  <si>
    <t>IS_CAP_INT_EXP</t>
  </si>
  <si>
    <t>TGR=</t>
  </si>
  <si>
    <t>Depreciation Expense</t>
  </si>
  <si>
    <t>IS_DEPR_EXP</t>
  </si>
  <si>
    <t>Rental Expense</t>
  </si>
  <si>
    <t>BS_CURR_RENTAL_EXPENSE</t>
  </si>
  <si>
    <t>Gr Rates Revenue</t>
  </si>
  <si>
    <t>Kd (payout ratio)</t>
  </si>
  <si>
    <t>SPS (thous USD)</t>
  </si>
  <si>
    <t>ROS</t>
  </si>
  <si>
    <t>div</t>
  </si>
  <si>
    <t>Discounted dividend flows</t>
  </si>
  <si>
    <t>Pf,0</t>
  </si>
  <si>
    <t>E/(E+D)</t>
  </si>
  <si>
    <t>D(E+D)</t>
  </si>
  <si>
    <t>DDM-DM</t>
  </si>
  <si>
    <t>EPS-DM</t>
  </si>
  <si>
    <t>FCFE-DM</t>
  </si>
  <si>
    <t>FCFF-DM</t>
  </si>
  <si>
    <t>Average</t>
  </si>
  <si>
    <t>Market price</t>
  </si>
  <si>
    <t>FCFF</t>
  </si>
  <si>
    <t>FCFE</t>
  </si>
  <si>
    <t xml:space="preserve">    + Acq of Fixed Prod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</si>
</sst>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"/>
    <numFmt numFmtId="165" formatCode="#,##0.00000000"/>
    <numFmt numFmtId="166" formatCode="#,##0.0000"/>
    <numFmt numFmtId="167" formatCode="0.0%"/>
    <numFmt numFmtId="168" formatCode="0.0000"/>
    <numFmt numFmtId="169" formatCode="0.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Arial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6"/>
      <color rgb="FF00B0F0"/>
      <name val="Calibri"/>
      <family val="2"/>
      <scheme val="minor"/>
    </font>
    <font>
      <sz val="11"/>
      <color theme="1"/>
      <name val="Bahnschrift Light"/>
      <family val="2"/>
      <charset val="204"/>
    </font>
    <font>
      <sz val="11"/>
      <color rgb="FFFF0000"/>
      <name val="Bahnschrift Light"/>
      <family val="2"/>
      <charset val="204"/>
    </font>
    <font>
      <b/>
      <sz val="11"/>
      <color rgb="FFFF0000"/>
      <name val="Calibri"/>
      <family val="2"/>
      <scheme val="minor"/>
    </font>
    <font>
      <b/>
      <sz val="11"/>
      <color rgb="FFFF0000"/>
      <name val="Bahnschrift Light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2"/>
      <color rgb="FF000000"/>
      <name val="Arial"/>
      <family val="2"/>
      <charset val="204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E99"/>
        <bgColor indexed="64"/>
      </patternFill>
    </fill>
    <fill>
      <patternFill patternType="solid">
        <fgColor rgb="FFD3ECB9"/>
        <bgColor indexed="64"/>
      </patternFill>
    </fill>
    <fill>
      <patternFill patternType="solid">
        <fgColor rgb="FFFE9999"/>
        <bgColor indexed="64"/>
      </patternFill>
    </fill>
    <fill>
      <patternFill patternType="solid">
        <fgColor rgb="FFFEE599"/>
        <bgColor indexed="64"/>
      </patternFill>
    </fill>
    <fill>
      <patternFill patternType="solid">
        <fgColor rgb="FFC9F0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A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rgb="FF505050"/>
      </right>
      <top style="thin">
        <color indexed="64"/>
      </top>
      <bottom/>
      <diagonal/>
    </border>
  </borders>
  <cellStyleXfs count="64">
    <xf numFmtId="0" fontId="0" fillId="0" borderId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8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30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29" fillId="12" borderId="0" applyNumberFormat="0" applyBorder="0" applyAlignment="0" applyProtection="0"/>
    <xf numFmtId="0" fontId="29" fillId="16" borderId="0" applyNumberFormat="0" applyBorder="0" applyAlignment="0" applyProtection="0"/>
    <xf numFmtId="0" fontId="29" fillId="20" borderId="0" applyNumberFormat="0" applyBorder="0" applyAlignment="0" applyProtection="0"/>
    <xf numFmtId="0" fontId="29" fillId="24" borderId="0" applyNumberFormat="0" applyBorder="0" applyAlignment="0" applyProtection="0"/>
    <xf numFmtId="0" fontId="29" fillId="28" borderId="0" applyNumberFormat="0" applyBorder="0" applyAlignment="0" applyProtection="0"/>
    <xf numFmtId="0" fontId="29" fillId="3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7" borderId="0" applyNumberFormat="0" applyBorder="0" applyAlignment="0" applyProtection="0"/>
    <xf numFmtId="0" fontId="29" fillId="21" borderId="0" applyNumberFormat="0" applyBorder="0" applyAlignment="0" applyProtection="0"/>
    <xf numFmtId="0" fontId="29" fillId="25" borderId="0" applyNumberFormat="0" applyBorder="0" applyAlignment="0" applyProtection="0"/>
    <xf numFmtId="0" fontId="29" fillId="29" borderId="0" applyNumberFormat="0" applyBorder="0" applyAlignment="0" applyProtection="0"/>
    <xf numFmtId="0" fontId="19" fillId="3" borderId="0" applyNumberFormat="0" applyBorder="0" applyAlignment="0" applyProtection="0"/>
    <xf numFmtId="0" fontId="3" fillId="33" borderId="0"/>
    <xf numFmtId="0" fontId="23" fillId="6" borderId="9" applyNumberFormat="0" applyAlignment="0" applyProtection="0"/>
    <xf numFmtId="0" fontId="25" fillId="7" borderId="12" applyNumberFormat="0" applyAlignment="0" applyProtection="0"/>
    <xf numFmtId="0" fontId="27" fillId="0" borderId="0" applyNumberFormat="0" applyFill="0" applyBorder="0" applyAlignment="0" applyProtection="0"/>
    <xf numFmtId="0" fontId="8" fillId="33" borderId="1">
      <alignment horizontal="right"/>
    </xf>
    <xf numFmtId="0" fontId="7" fillId="34" borderId="0" applyNumberFormat="0" applyBorder="0" applyProtection="0">
      <alignment horizontal="center"/>
    </xf>
    <xf numFmtId="0" fontId="8" fillId="33" borderId="3">
      <alignment horizontal="right"/>
    </xf>
    <xf numFmtId="0" fontId="8" fillId="33" borderId="3">
      <alignment horizontal="left"/>
    </xf>
    <xf numFmtId="0" fontId="12" fillId="36" borderId="4" applyNumberFormat="0" applyAlignment="0" applyProtection="0"/>
    <xf numFmtId="0" fontId="9" fillId="34" borderId="5"/>
    <xf numFmtId="0" fontId="11" fillId="34" borderId="5"/>
    <xf numFmtId="0" fontId="10" fillId="34" borderId="5"/>
    <xf numFmtId="0" fontId="18" fillId="2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21" fillId="5" borderId="9" applyNumberFormat="0" applyAlignment="0" applyProtection="0"/>
    <xf numFmtId="0" fontId="24" fillId="0" borderId="11" applyNumberFormat="0" applyFill="0" applyAlignment="0" applyProtection="0"/>
    <xf numFmtId="0" fontId="20" fillId="4" borderId="0" applyNumberFormat="0" applyBorder="0" applyAlignment="0" applyProtection="0"/>
    <xf numFmtId="0" fontId="13" fillId="8" borderId="13" applyNumberFormat="0" applyFont="0" applyAlignment="0" applyProtection="0"/>
    <xf numFmtId="0" fontId="22" fillId="6" borderId="10" applyNumberFormat="0" applyAlignment="0" applyProtection="0"/>
    <xf numFmtId="0" fontId="14" fillId="0" borderId="0" applyNumberFormat="0" applyFill="0" applyBorder="0" applyAlignment="0" applyProtection="0"/>
    <xf numFmtId="0" fontId="28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6" fillId="33" borderId="15" applyNumberFormat="0" applyProtection="0">
      <alignment horizontal="left" vertical="center" readingOrder="1"/>
    </xf>
    <xf numFmtId="0" fontId="8" fillId="33" borderId="1">
      <alignment horizontal="left"/>
    </xf>
    <xf numFmtId="4" fontId="2" fillId="34" borderId="2">
      <alignment horizontal="right"/>
    </xf>
    <xf numFmtId="4" fontId="2" fillId="35" borderId="2">
      <alignment horizontal="right"/>
    </xf>
    <xf numFmtId="3" fontId="9" fillId="34" borderId="2">
      <alignment horizontal="right"/>
    </xf>
    <xf numFmtId="4" fontId="9" fillId="34" borderId="2">
      <alignment horizontal="right"/>
    </xf>
    <xf numFmtId="3" fontId="9" fillId="35" borderId="2">
      <alignment horizontal="right"/>
    </xf>
    <xf numFmtId="4" fontId="9" fillId="35" borderId="2">
      <alignment horizontal="right"/>
    </xf>
    <xf numFmtId="4" fontId="12" fillId="34" borderId="2">
      <alignment horizontal="right"/>
    </xf>
    <xf numFmtId="4" fontId="12" fillId="35" borderId="2">
      <alignment horizontal="right"/>
    </xf>
    <xf numFmtId="0" fontId="4" fillId="34" borderId="5"/>
    <xf numFmtId="0" fontId="5" fillId="34" borderId="5"/>
    <xf numFmtId="3" fontId="2" fillId="34" borderId="2">
      <alignment horizontal="right"/>
    </xf>
  </cellStyleXfs>
  <cellXfs count="114">
    <xf numFmtId="0" fontId="0" fillId="0" borderId="0" xfId="0"/>
    <xf numFmtId="0" fontId="3" fillId="33" borderId="0" xfId="26"/>
    <xf numFmtId="0" fontId="7" fillId="34" borderId="0" xfId="31">
      <alignment horizontal="center"/>
    </xf>
    <xf numFmtId="0" fontId="8" fillId="33" borderId="3" xfId="33">
      <alignment horizontal="left"/>
    </xf>
    <xf numFmtId="0" fontId="8" fillId="33" borderId="3" xfId="32">
      <alignment horizontal="right"/>
    </xf>
    <xf numFmtId="0" fontId="8" fillId="33" borderId="1" xfId="30">
      <alignment horizontal="right"/>
    </xf>
    <xf numFmtId="0" fontId="9" fillId="34" borderId="5" xfId="35"/>
    <xf numFmtId="0" fontId="12" fillId="36" borderId="4" xfId="34"/>
    <xf numFmtId="0" fontId="6" fillId="33" borderId="15" xfId="51">
      <alignment horizontal="left" vertical="center" readingOrder="1"/>
    </xf>
    <xf numFmtId="0" fontId="8" fillId="33" borderId="1" xfId="52">
      <alignment horizontal="left"/>
    </xf>
    <xf numFmtId="0" fontId="4" fillId="34" borderId="5" xfId="37" applyFont="1"/>
    <xf numFmtId="0" fontId="5" fillId="34" borderId="5" xfId="36" applyFont="1"/>
    <xf numFmtId="4" fontId="2" fillId="34" borderId="2" xfId="53">
      <alignment horizontal="right"/>
    </xf>
    <xf numFmtId="4" fontId="2" fillId="35" borderId="2" xfId="54">
      <alignment horizontal="right"/>
    </xf>
    <xf numFmtId="3" fontId="9" fillId="34" borderId="2" xfId="55">
      <alignment horizontal="right"/>
    </xf>
    <xf numFmtId="4" fontId="9" fillId="34" borderId="2" xfId="56">
      <alignment horizontal="right"/>
    </xf>
    <xf numFmtId="3" fontId="9" fillId="35" borderId="2" xfId="57">
      <alignment horizontal="right"/>
    </xf>
    <xf numFmtId="4" fontId="9" fillId="35" borderId="2" xfId="58">
      <alignment horizontal="right"/>
    </xf>
    <xf numFmtId="4" fontId="12" fillId="34" borderId="2" xfId="59">
      <alignment horizontal="right"/>
    </xf>
    <xf numFmtId="4" fontId="12" fillId="35" borderId="2" xfId="60">
      <alignment horizontal="right"/>
    </xf>
    <xf numFmtId="0" fontId="4" fillId="37" borderId="5" xfId="37" applyFont="1" applyFill="1"/>
    <xf numFmtId="0" fontId="4" fillId="38" borderId="5" xfId="37" applyFont="1" applyFill="1"/>
    <xf numFmtId="0" fontId="9" fillId="39" borderId="5" xfId="35" applyFill="1"/>
    <xf numFmtId="0" fontId="9" fillId="40" borderId="5" xfId="35" applyFill="1"/>
    <xf numFmtId="0" fontId="4" fillId="40" borderId="5" xfId="37" applyFont="1" applyFill="1"/>
    <xf numFmtId="4" fontId="2" fillId="37" borderId="2" xfId="53" applyFill="1">
      <alignment horizontal="right"/>
    </xf>
    <xf numFmtId="4" fontId="2" fillId="37" borderId="2" xfId="54" applyFill="1">
      <alignment horizontal="right"/>
    </xf>
    <xf numFmtId="0" fontId="0" fillId="37" borderId="0" xfId="0" applyFill="1"/>
    <xf numFmtId="4" fontId="0" fillId="0" borderId="0" xfId="0" applyNumberFormat="1"/>
    <xf numFmtId="0" fontId="5" fillId="41" borderId="5" xfId="36" applyFont="1" applyFill="1"/>
    <xf numFmtId="0" fontId="4" fillId="41" borderId="5" xfId="37" applyFont="1" applyFill="1"/>
    <xf numFmtId="0" fontId="0" fillId="40" borderId="0" xfId="0" applyFill="1"/>
    <xf numFmtId="4" fontId="2" fillId="38" borderId="2" xfId="53" applyFill="1">
      <alignment horizontal="right"/>
    </xf>
    <xf numFmtId="4" fontId="2" fillId="38" borderId="2" xfId="54" applyFill="1">
      <alignment horizontal="right"/>
    </xf>
    <xf numFmtId="0" fontId="0" fillId="38" borderId="0" xfId="0" applyFill="1"/>
    <xf numFmtId="4" fontId="9" fillId="39" borderId="2" xfId="56" applyFill="1">
      <alignment horizontal="right"/>
    </xf>
    <xf numFmtId="4" fontId="9" fillId="39" borderId="2" xfId="58" applyFill="1">
      <alignment horizontal="right"/>
    </xf>
    <xf numFmtId="0" fontId="0" fillId="39" borderId="0" xfId="0" applyFill="1"/>
    <xf numFmtId="4" fontId="12" fillId="41" borderId="2" xfId="59" applyFill="1">
      <alignment horizontal="right"/>
    </xf>
    <xf numFmtId="4" fontId="12" fillId="41" borderId="2" xfId="60" applyFill="1">
      <alignment horizontal="right"/>
    </xf>
    <xf numFmtId="0" fontId="0" fillId="41" borderId="0" xfId="0" applyFill="1"/>
    <xf numFmtId="4" fontId="2" fillId="41" borderId="2" xfId="53" applyFill="1">
      <alignment horizontal="right"/>
    </xf>
    <xf numFmtId="4" fontId="2" fillId="41" borderId="2" xfId="54" applyFill="1">
      <alignment horizontal="right"/>
    </xf>
    <xf numFmtId="4" fontId="9" fillId="40" borderId="2" xfId="56" applyFill="1">
      <alignment horizontal="right"/>
    </xf>
    <xf numFmtId="4" fontId="9" fillId="40" borderId="2" xfId="58" applyFill="1">
      <alignment horizontal="right"/>
    </xf>
    <xf numFmtId="4" fontId="2" fillId="40" borderId="2" xfId="53" applyFill="1">
      <alignment horizontal="right"/>
    </xf>
    <xf numFmtId="4" fontId="2" fillId="40" borderId="2" xfId="54" applyFill="1">
      <alignment horizontal="right"/>
    </xf>
    <xf numFmtId="0" fontId="0" fillId="42" borderId="0" xfId="0" applyFill="1"/>
    <xf numFmtId="0" fontId="30" fillId="37" borderId="0" xfId="0" applyFont="1" applyFill="1" applyAlignment="1"/>
    <xf numFmtId="0" fontId="0" fillId="42" borderId="0" xfId="0" applyFill="1" applyAlignment="1"/>
    <xf numFmtId="2" fontId="0" fillId="42" borderId="16" xfId="0" applyNumberFormat="1" applyFont="1" applyFill="1" applyBorder="1" applyAlignment="1">
      <alignment readingOrder="1"/>
    </xf>
    <xf numFmtId="164" fontId="0" fillId="0" borderId="0" xfId="0" applyNumberFormat="1"/>
    <xf numFmtId="165" fontId="0" fillId="0" borderId="0" xfId="0" applyNumberFormat="1"/>
    <xf numFmtId="0" fontId="0" fillId="43" borderId="0" xfId="0" applyFill="1"/>
    <xf numFmtId="4" fontId="0" fillId="40" borderId="0" xfId="0" applyNumberFormat="1" applyFill="1"/>
    <xf numFmtId="0" fontId="4" fillId="45" borderId="5" xfId="37" applyFont="1" applyFill="1"/>
    <xf numFmtId="4" fontId="2" fillId="45" borderId="2" xfId="53" applyFill="1">
      <alignment horizontal="right"/>
    </xf>
    <xf numFmtId="0" fontId="5" fillId="0" borderId="0" xfId="36" applyFont="1" applyFill="1" applyBorder="1"/>
    <xf numFmtId="0" fontId="0" fillId="46" borderId="0" xfId="0" applyFill="1"/>
    <xf numFmtId="0" fontId="0" fillId="47" borderId="0" xfId="0" applyNumberFormat="1" applyFill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4" fontId="0" fillId="0" borderId="0" xfId="0" applyNumberFormat="1" applyFill="1" applyBorder="1"/>
    <xf numFmtId="0" fontId="0" fillId="46" borderId="0" xfId="0" applyFill="1" applyBorder="1"/>
    <xf numFmtId="0" fontId="0" fillId="0" borderId="17" xfId="0" applyBorder="1"/>
    <xf numFmtId="10" fontId="0" fillId="0" borderId="17" xfId="0" applyNumberFormat="1" applyBorder="1"/>
    <xf numFmtId="0" fontId="31" fillId="0" borderId="17" xfId="0" applyFont="1" applyBorder="1"/>
    <xf numFmtId="10" fontId="31" fillId="0" borderId="17" xfId="0" applyNumberFormat="1" applyFont="1" applyBorder="1"/>
    <xf numFmtId="0" fontId="32" fillId="0" borderId="17" xfId="0" applyFont="1" applyBorder="1"/>
    <xf numFmtId="9" fontId="0" fillId="0" borderId="17" xfId="0" applyNumberFormat="1" applyBorder="1"/>
    <xf numFmtId="0" fontId="1" fillId="48" borderId="17" xfId="0" applyFont="1" applyFill="1" applyBorder="1"/>
    <xf numFmtId="10" fontId="0" fillId="48" borderId="17" xfId="0" applyNumberFormat="1" applyFill="1" applyBorder="1"/>
    <xf numFmtId="10" fontId="0" fillId="0" borderId="0" xfId="0" applyNumberFormat="1"/>
    <xf numFmtId="0" fontId="0" fillId="49" borderId="0" xfId="0" applyFill="1"/>
    <xf numFmtId="10" fontId="0" fillId="49" borderId="0" xfId="0" applyNumberFormat="1" applyFill="1"/>
    <xf numFmtId="0" fontId="0" fillId="44" borderId="0" xfId="0" applyFill="1"/>
    <xf numFmtId="4" fontId="35" fillId="50" borderId="2" xfId="56" applyFont="1" applyFill="1">
      <alignment horizontal="right"/>
    </xf>
    <xf numFmtId="0" fontId="31" fillId="50" borderId="0" xfId="0" applyFont="1" applyFill="1"/>
    <xf numFmtId="0" fontId="35" fillId="50" borderId="5" xfId="35" applyFont="1" applyFill="1"/>
    <xf numFmtId="0" fontId="4" fillId="34" borderId="5" xfId="61"/>
    <xf numFmtId="0" fontId="5" fillId="34" borderId="5" xfId="62"/>
    <xf numFmtId="0" fontId="36" fillId="34" borderId="5" xfId="35" applyFont="1"/>
    <xf numFmtId="4" fontId="36" fillId="34" borderId="2" xfId="56" applyFont="1">
      <alignment horizontal="right"/>
    </xf>
    <xf numFmtId="0" fontId="26" fillId="0" borderId="0" xfId="0" applyFont="1"/>
    <xf numFmtId="0" fontId="37" fillId="0" borderId="0" xfId="0" applyFont="1"/>
    <xf numFmtId="3" fontId="2" fillId="34" borderId="2" xfId="63">
      <alignment horizontal="right"/>
    </xf>
    <xf numFmtId="0" fontId="38" fillId="0" borderId="0" xfId="0" applyFont="1"/>
    <xf numFmtId="9" fontId="0" fillId="50" borderId="0" xfId="0" applyNumberFormat="1" applyFill="1"/>
    <xf numFmtId="167" fontId="0" fillId="0" borderId="0" xfId="0" applyNumberFormat="1"/>
    <xf numFmtId="0" fontId="0" fillId="50" borderId="0" xfId="0" applyFill="1"/>
    <xf numFmtId="0" fontId="39" fillId="0" borderId="0" xfId="0" applyFont="1"/>
    <xf numFmtId="0" fontId="36" fillId="34" borderId="5" xfId="61" applyFont="1"/>
    <xf numFmtId="166" fontId="36" fillId="34" borderId="2" xfId="53" applyNumberFormat="1" applyFont="1">
      <alignment horizontal="right"/>
    </xf>
    <xf numFmtId="0" fontId="40" fillId="0" borderId="0" xfId="0" applyFont="1"/>
    <xf numFmtId="0" fontId="41" fillId="0" borderId="0" xfId="0" applyFont="1"/>
    <xf numFmtId="10" fontId="0" fillId="50" borderId="0" xfId="0" applyNumberFormat="1" applyFill="1"/>
    <xf numFmtId="4" fontId="36" fillId="34" borderId="2" xfId="53" applyFont="1">
      <alignment horizontal="right"/>
    </xf>
    <xf numFmtId="0" fontId="12" fillId="0" borderId="4" xfId="34" applyFill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0" fillId="48" borderId="0" xfId="0" applyFill="1"/>
    <xf numFmtId="0" fontId="45" fillId="0" borderId="0" xfId="0" applyFont="1"/>
    <xf numFmtId="0" fontId="0" fillId="51" borderId="0" xfId="0" applyFill="1"/>
    <xf numFmtId="0" fontId="46" fillId="0" borderId="18" xfId="0" applyFont="1" applyBorder="1"/>
    <xf numFmtId="0" fontId="46" fillId="52" borderId="18" xfId="0" applyFont="1" applyFill="1" applyBorder="1"/>
    <xf numFmtId="168" fontId="0" fillId="0" borderId="0" xfId="0" applyNumberFormat="1"/>
    <xf numFmtId="2" fontId="0" fillId="0" borderId="0" xfId="0" applyNumberFormat="1"/>
    <xf numFmtId="0" fontId="9" fillId="34" borderId="0" xfId="35" applyBorder="1"/>
    <xf numFmtId="169" fontId="49" fillId="0" borderId="0" xfId="0" applyNumberFormat="1" applyFont="1"/>
    <xf numFmtId="0" fontId="40" fillId="0" borderId="19" xfId="0" applyFont="1" applyBorder="1"/>
    <xf numFmtId="0" fontId="12" fillId="36" borderId="20" xfId="34" applyBorder="1"/>
    <xf numFmtId="0" fontId="0" fillId="44" borderId="0" xfId="0" applyFont="1" applyFill="1"/>
  </cellXfs>
  <cellStyles count="6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2000000}"/>
    <cellStyle name="blp_title_header_row_left" xfId="51" xr:uid="{00000000-0005-0000-0000-000013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4000000}"/>
    <cellStyle name="fa_column_header_bottom_left" xfId="52" xr:uid="{00000000-0005-0000-0000-000015000000}"/>
    <cellStyle name="fa_column_header_empty" xfId="31" xr:uid="{00000000-0005-0000-0000-000016000000}"/>
    <cellStyle name="fa_column_header_top" xfId="32" xr:uid="{00000000-0005-0000-0000-000017000000}"/>
    <cellStyle name="fa_column_header_top_left" xfId="33" xr:uid="{00000000-0005-0000-0000-000018000000}"/>
    <cellStyle name="fa_data_bold_0_grouped" xfId="55" xr:uid="{00000000-0005-0000-0000-000019000000}"/>
    <cellStyle name="fa_data_bold_2_grouped" xfId="56" xr:uid="{00000000-0005-0000-0000-00001A000000}"/>
    <cellStyle name="fa_data_current_bold_0_grouped" xfId="57" xr:uid="{00000000-0005-0000-0000-00001B000000}"/>
    <cellStyle name="fa_data_current_bold_2_grouped" xfId="58" xr:uid="{00000000-0005-0000-0000-00001C000000}"/>
    <cellStyle name="fa_data_current_italic_2_grouped" xfId="60" xr:uid="{00000000-0005-0000-0000-00001D000000}"/>
    <cellStyle name="fa_data_current_standard_2_grouped" xfId="54" xr:uid="{00000000-0005-0000-0000-00001E000000}"/>
    <cellStyle name="fa_data_italic_2_grouped" xfId="59" xr:uid="{00000000-0005-0000-0000-00001F000000}"/>
    <cellStyle name="fa_data_standard_0_grouped" xfId="63" xr:uid="{00000000-0005-0000-0000-000020000000}"/>
    <cellStyle name="fa_data_standard_2_grouped" xfId="53" xr:uid="{00000000-0005-0000-0000-000021000000}"/>
    <cellStyle name="fa_footer_italic" xfId="34" xr:uid="{00000000-0005-0000-0000-000022000000}"/>
    <cellStyle name="fa_row_header_bold" xfId="35" xr:uid="{00000000-0005-0000-0000-000023000000}"/>
    <cellStyle name="fa_row_header_italic" xfId="36" xr:uid="{00000000-0005-0000-0000-000024000000}"/>
    <cellStyle name="fa_row_header_italic 2" xfId="62" xr:uid="{00000000-0005-0000-0000-000025000000}"/>
    <cellStyle name="fa_row_header_standard" xfId="37" xr:uid="{00000000-0005-0000-0000-000026000000}"/>
    <cellStyle name="fa_row_header_standard 2" xfId="61" xr:uid="{00000000-0005-0000-0000-000027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colors>
    <mruColors>
      <color rgb="FF99FF99"/>
      <color rgb="FFFFCC66"/>
      <color rgb="FFFFFF99"/>
      <color rgb="FFFF9999"/>
      <color rgb="FFFFCC99"/>
      <color rgb="FFFF9900"/>
      <color rgb="FF00CC00"/>
      <color rgb="FF660033"/>
      <color rgb="FF6600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GR</a:t>
            </a:r>
            <a:r>
              <a:rPr lang="en-US" sz="1600" baseline="0">
                <a:solidFill>
                  <a:schemeClr val="tx1"/>
                </a:solidFill>
              </a:rPr>
              <a:t> rates revenue</a:t>
            </a:r>
            <a:endParaRPr lang="ru-RU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'DDM-DM'!$D$78:$BQ$78</c:f>
              <c:numCache>
                <c:formatCode>General</c:formatCode>
                <c:ptCount val="66"/>
                <c:pt idx="0">
                  <c:v>0.29784551796163128</c:v>
                </c:pt>
                <c:pt idx="1">
                  <c:v>5.1934370640860594E-2</c:v>
                </c:pt>
                <c:pt idx="2">
                  <c:v>0.13500454471439283</c:v>
                </c:pt>
                <c:pt idx="3">
                  <c:v>0.12327016983176842</c:v>
                </c:pt>
                <c:pt idx="4">
                  <c:v>0.12564832043611673</c:v>
                </c:pt>
                <c:pt idx="5">
                  <c:v>0.15191185567934995</c:v>
                </c:pt>
                <c:pt idx="6">
                  <c:v>0.20386368197277815</c:v>
                </c:pt>
                <c:pt idx="7">
                  <c:v>-0.11110106671487974</c:v>
                </c:pt>
                <c:pt idx="8">
                  <c:v>-0.27987389403030616</c:v>
                </c:pt>
                <c:pt idx="9">
                  <c:v>-0.16099420985736479</c:v>
                </c:pt>
                <c:pt idx="10">
                  <c:v>3.2486113448914278E-2</c:v>
                </c:pt>
                <c:pt idx="11">
                  <c:v>0.30143462667101395</c:v>
                </c:pt>
                <c:pt idx="12">
                  <c:v>-0.32819741951647252</c:v>
                </c:pt>
                <c:pt idx="13">
                  <c:v>7.0669401454409808E-2</c:v>
                </c:pt>
                <c:pt idx="14">
                  <c:v>8.0982236154649945E-2</c:v>
                </c:pt>
                <c:pt idx="15">
                  <c:v>0.33381665861124543</c:v>
                </c:pt>
                <c:pt idx="16">
                  <c:v>0.68269114627370464</c:v>
                </c:pt>
                <c:pt idx="17">
                  <c:v>0.38647620414902017</c:v>
                </c:pt>
                <c:pt idx="18">
                  <c:v>0.27248252653378202</c:v>
                </c:pt>
                <c:pt idx="19">
                  <c:v>0.52538855887378966</c:v>
                </c:pt>
                <c:pt idx="20">
                  <c:v>0.14440799125123371</c:v>
                </c:pt>
                <c:pt idx="21">
                  <c:v>0.52021908868430256</c:v>
                </c:pt>
                <c:pt idx="22">
                  <c:v>0.65962437715599842</c:v>
                </c:pt>
                <c:pt idx="23">
                  <c:v>0.44581474193756976</c:v>
                </c:pt>
                <c:pt idx="24">
                  <c:v>9.2020855163953197E-2</c:v>
                </c:pt>
                <c:pt idx="25">
                  <c:v>6.9539523725937524E-2</c:v>
                </c:pt>
                <c:pt idx="26">
                  <c:v>0.27856341803659834</c:v>
                </c:pt>
                <c:pt idx="27">
                  <c:v>-7.9686798023233418E-2</c:v>
                </c:pt>
                <c:pt idx="28">
                  <c:v>6.2778079975452261E-2</c:v>
                </c:pt>
                <c:pt idx="29">
                  <c:v>0.16186339099013969</c:v>
                </c:pt>
                <c:pt idx="30">
                  <c:v>-2.04107758052674E-2</c:v>
                </c:pt>
                <c:pt idx="31">
                  <c:v>5.5120803769784787E-2</c:v>
                </c:pt>
                <c:pt idx="32">
                  <c:v>0.33259384733074704</c:v>
                </c:pt>
                <c:pt idx="33">
                  <c:v>7.7937876041846099E-2</c:v>
                </c:pt>
                <c:pt idx="34">
                  <c:v>-2.800460530319937E-2</c:v>
                </c:pt>
                <c:pt idx="35">
                  <c:v>2.021994077514111E-2</c:v>
                </c:pt>
                <c:pt idx="36">
                  <c:v>4.7392762796169219E-2</c:v>
                </c:pt>
                <c:pt idx="37">
                  <c:v>0.12981283516820752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0.13500000000000001</c:v>
                </c:pt>
                <c:pt idx="47">
                  <c:v>0.12150000000000001</c:v>
                </c:pt>
                <c:pt idx="48">
                  <c:v>0.10935000000000002</c:v>
                </c:pt>
                <c:pt idx="49">
                  <c:v>9.8415000000000016E-2</c:v>
                </c:pt>
                <c:pt idx="50">
                  <c:v>8.8573500000000013E-2</c:v>
                </c:pt>
                <c:pt idx="51">
                  <c:v>7.9716150000000013E-2</c:v>
                </c:pt>
                <c:pt idx="52">
                  <c:v>7.1744535000000012E-2</c:v>
                </c:pt>
                <c:pt idx="53">
                  <c:v>6.4570081500000015E-2</c:v>
                </c:pt>
                <c:pt idx="54">
                  <c:v>5.8113073350000016E-2</c:v>
                </c:pt>
                <c:pt idx="55">
                  <c:v>5.2301766015000015E-2</c:v>
                </c:pt>
                <c:pt idx="56">
                  <c:v>4.7071589413500016E-2</c:v>
                </c:pt>
                <c:pt idx="57">
                  <c:v>4.6299999999999994E-2</c:v>
                </c:pt>
                <c:pt idx="58">
                  <c:v>4.6299999999999994E-2</c:v>
                </c:pt>
                <c:pt idx="59">
                  <c:v>4.6299999999999994E-2</c:v>
                </c:pt>
                <c:pt idx="60">
                  <c:v>4.6299999999999994E-2</c:v>
                </c:pt>
                <c:pt idx="61">
                  <c:v>4.6299999999999994E-2</c:v>
                </c:pt>
                <c:pt idx="62">
                  <c:v>4.6299999999999994E-2</c:v>
                </c:pt>
                <c:pt idx="63">
                  <c:v>4.6299999999999994E-2</c:v>
                </c:pt>
                <c:pt idx="64">
                  <c:v>4.6299999999999994E-2</c:v>
                </c:pt>
                <c:pt idx="65">
                  <c:v>4.6299999999999994E-2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1-4DD4-9B3D-4B0F780F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146976"/>
        <c:axId val="1743151552"/>
      </c:lineChart>
      <c:catAx>
        <c:axId val="17431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51552"/>
        <c:crosses val="autoZero"/>
        <c:auto val="1"/>
        <c:lblAlgn val="ctr"/>
        <c:lblOffset val="100"/>
        <c:noMultiLvlLbl val="0"/>
      </c:catAx>
      <c:valAx>
        <c:axId val="17431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1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Dividends</a:t>
            </a:r>
            <a:endParaRPr lang="ru-RU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'EPS-DM'!$C$97:$BQ$97</c:f>
              <c:numCache>
                <c:formatCode>General</c:formatCode>
                <c:ptCount val="67"/>
                <c:pt idx="0">
                  <c:v>3.0697438006958388E-3</c:v>
                </c:pt>
                <c:pt idx="1">
                  <c:v>3.6691137459080887E-3</c:v>
                </c:pt>
                <c:pt idx="2">
                  <c:v>4.2536602080104242E-3</c:v>
                </c:pt>
                <c:pt idx="3">
                  <c:v>4.3687895934256225E-3</c:v>
                </c:pt>
                <c:pt idx="4">
                  <c:v>4.4409933891619248E-3</c:v>
                </c:pt>
                <c:pt idx="5">
                  <c:v>4.4034370302888206E-3</c:v>
                </c:pt>
                <c:pt idx="6">
                  <c:v>4.2754453151150036E-3</c:v>
                </c:pt>
                <c:pt idx="7">
                  <c:v>1.0999177086189714E-3</c:v>
                </c:pt>
                <c:pt idx="8">
                  <c:v>2.9857756515123539E-4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9.4163128923060696E-2</c:v>
                </c:pt>
                <c:pt idx="25">
                  <c:v>0.41889170089690897</c:v>
                </c:pt>
                <c:pt idx="26">
                  <c:v>0.47219322469989611</c:v>
                </c:pt>
                <c:pt idx="27">
                  <c:v>0.51051974833555236</c:v>
                </c:pt>
                <c:pt idx="28">
                  <c:v>0.5588217960729619</c:v>
                </c:pt>
                <c:pt idx="29">
                  <c:v>0.61049392388374857</c:v>
                </c:pt>
                <c:pt idx="30">
                  <c:v>0.70885897201941883</c:v>
                </c:pt>
                <c:pt idx="31">
                  <c:v>0.77984828450750965</c:v>
                </c:pt>
                <c:pt idx="32">
                  <c:v>0.81223062534327439</c:v>
                </c:pt>
                <c:pt idx="33">
                  <c:v>0.87930329062100043</c:v>
                </c:pt>
                <c:pt idx="34">
                  <c:v>0.91607148860240073</c:v>
                </c:pt>
                <c:pt idx="35">
                  <c:v>0.95184096479975633</c:v>
                </c:pt>
                <c:pt idx="36">
                  <c:v>0.99456189814876916</c:v>
                </c:pt>
                <c:pt idx="37">
                  <c:v>6.6537427128822628</c:v>
                </c:pt>
                <c:pt idx="38">
                  <c:v>6.5491968005250971</c:v>
                </c:pt>
                <c:pt idx="39">
                  <c:v>7.1979668123728935</c:v>
                </c:pt>
                <c:pt idx="40">
                  <c:v>7.5701551352850851</c:v>
                </c:pt>
                <c:pt idx="41">
                  <c:v>7.9615883576700091</c:v>
                </c:pt>
                <c:pt idx="42">
                  <c:v>6.5789912443413971</c:v>
                </c:pt>
                <c:pt idx="43">
                  <c:v>6.9191739350251567</c:v>
                </c:pt>
                <c:pt idx="44">
                  <c:v>7.2769465963811477</c:v>
                </c:pt>
                <c:pt idx="45">
                  <c:v>7.6532187604835302</c:v>
                </c:pt>
                <c:pt idx="46">
                  <c:v>8.0489469889671881</c:v>
                </c:pt>
                <c:pt idx="47">
                  <c:v>8.3547224703946714</c:v>
                </c:pt>
                <c:pt idx="48">
                  <c:v>8.568965714838793</c:v>
                </c:pt>
                <c:pt idx="49">
                  <c:v>8.6934886651147885</c:v>
                </c:pt>
                <c:pt idx="50">
                  <c:v>8.7328830977740939</c:v>
                </c:pt>
                <c:pt idx="51">
                  <c:v>8.6938572227925945</c:v>
                </c:pt>
                <c:pt idx="52">
                  <c:v>8.5845829287247035</c:v>
                </c:pt>
                <c:pt idx="53">
                  <c:v>8.4140982195187721</c:v>
                </c:pt>
                <c:pt idx="54">
                  <c:v>8.1917923173249196</c:v>
                </c:pt>
                <c:pt idx="55">
                  <c:v>7.9269863965116141</c:v>
                </c:pt>
                <c:pt idx="56">
                  <c:v>7.6286117317744173</c:v>
                </c:pt>
                <c:pt idx="57">
                  <c:v>7.3049792502766575</c:v>
                </c:pt>
                <c:pt idx="58">
                  <c:v>6.989921706842928</c:v>
                </c:pt>
                <c:pt idx="59">
                  <c:v>6.6884523273551446</c:v>
                </c:pt>
                <c:pt idx="60">
                  <c:v>6.3999850658567201</c:v>
                </c:pt>
                <c:pt idx="61">
                  <c:v>6.1239591520548409</c:v>
                </c:pt>
                <c:pt idx="62">
                  <c:v>5.8598380012025872</c:v>
                </c:pt>
                <c:pt idx="63">
                  <c:v>5.6071081709968977</c:v>
                </c:pt>
                <c:pt idx="64">
                  <c:v>5.3652783634646495</c:v>
                </c:pt>
                <c:pt idx="65">
                  <c:v>5.1338784698965343</c:v>
                </c:pt>
                <c:pt idx="66">
                  <c:v>4.91245865697213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5-4A8C-BD11-2EA8ABE7D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67424"/>
        <c:axId val="1413167840"/>
      </c:lineChart>
      <c:catAx>
        <c:axId val="141316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7840"/>
        <c:crosses val="autoZero"/>
        <c:auto val="1"/>
        <c:lblAlgn val="ctr"/>
        <c:lblOffset val="100"/>
        <c:noMultiLvlLbl val="0"/>
      </c:catAx>
      <c:valAx>
        <c:axId val="1413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6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FCFE margins</a:t>
            </a:r>
            <a:r>
              <a:rPr lang="en-US"/>
              <a:t> 1988-2054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'FCFE-DM'!$A$77</c:f>
              <c:strCache>
                <c:ptCount val="1"/>
                <c:pt idx="0">
                  <c:v>Bloom Est of FCFE margins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f>'FCFE-DM'!$D$76:$BR$76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'FCFE-DM'!$B$77:$BR$77</c:f>
              <c:numCache>
                <c:formatCode>#\ ##0.00000000</c:formatCode>
                <c:ptCount val="68"/>
                <c:pt idx="1">
                  <c:v>6.835782549854226E-2</c:v>
                </c:pt>
                <c:pt idx="2">
                  <c:v>3.7326575839182745E-2</c:v>
                </c:pt>
                <c:pt idx="3">
                  <c:v>0.14490378595433251</c:v>
                </c:pt>
                <c:pt idx="4">
                  <c:v>-1.0103426139470743E-2</c:v>
                </c:pt>
                <c:pt idx="5">
                  <c:v>0</c:v>
                </c:pt>
                <c:pt idx="6">
                  <c:v>0</c:v>
                </c:pt>
                <c:pt idx="7">
                  <c:v>3.7413249897973067E-2</c:v>
                </c:pt>
                <c:pt idx="8">
                  <c:v>-2.0972699331043211E-2</c:v>
                </c:pt>
                <c:pt idx="9">
                  <c:v>8.3697752466185299E-2</c:v>
                </c:pt>
                <c:pt idx="10">
                  <c:v>1.7511650896765995E-2</c:v>
                </c:pt>
                <c:pt idx="11">
                  <c:v>0.1339841777478539</c:v>
                </c:pt>
                <c:pt idx="12">
                  <c:v>0.12618193674600586</c:v>
                </c:pt>
                <c:pt idx="13">
                  <c:v>8.2174621069773274E-2</c:v>
                </c:pt>
                <c:pt idx="14">
                  <c:v>-2.2934924482565729E-2</c:v>
                </c:pt>
                <c:pt idx="15">
                  <c:v>-1.4803204458376872E-2</c:v>
                </c:pt>
                <c:pt idx="16">
                  <c:v>2.0138553246334782E-2</c:v>
                </c:pt>
                <c:pt idx="17">
                  <c:v>5.5320690904698634E-2</c:v>
                </c:pt>
                <c:pt idx="18">
                  <c:v>0.14851769435072859</c:v>
                </c:pt>
                <c:pt idx="19">
                  <c:v>8.0921563551643802E-2</c:v>
                </c:pt>
                <c:pt idx="20">
                  <c:v>0.19265196517210514</c:v>
                </c:pt>
                <c:pt idx="21">
                  <c:v>0.22685444506681604</c:v>
                </c:pt>
                <c:pt idx="22">
                  <c:v>0.21011537116886145</c:v>
                </c:pt>
                <c:pt idx="23">
                  <c:v>0.25435032579532391</c:v>
                </c:pt>
                <c:pt idx="24">
                  <c:v>0.30733771212667094</c:v>
                </c:pt>
                <c:pt idx="25">
                  <c:v>0.27194137040918037</c:v>
                </c:pt>
                <c:pt idx="26">
                  <c:v>0.36508688783570298</c:v>
                </c:pt>
                <c:pt idx="27">
                  <c:v>0.37423343089252986</c:v>
                </c:pt>
                <c:pt idx="28">
                  <c:v>0.4249791412617932</c:v>
                </c:pt>
                <c:pt idx="29">
                  <c:v>0.35126527841704208</c:v>
                </c:pt>
                <c:pt idx="30">
                  <c:v>0.35341260050570006</c:v>
                </c:pt>
                <c:pt idx="31">
                  <c:v>0.24305050923398408</c:v>
                </c:pt>
                <c:pt idx="32">
                  <c:v>0.19631861754056901</c:v>
                </c:pt>
                <c:pt idx="33">
                  <c:v>0.27635648325228129</c:v>
                </c:pt>
                <c:pt idx="34">
                  <c:v>0.28871812955658155</c:v>
                </c:pt>
                <c:pt idx="35">
                  <c:v>0.28230305735326938</c:v>
                </c:pt>
                <c:pt idx="36">
                  <c:v>0.23398515464993414</c:v>
                </c:pt>
                <c:pt idx="37">
                  <c:v>0.26291508432748989</c:v>
                </c:pt>
                <c:pt idx="38" formatCode="#\ ##0.000000">
                  <c:v>0.29133040560986451</c:v>
                </c:pt>
                <c:pt idx="39" formatCode="#\ ##0.000000">
                  <c:v>0.27796553204467161</c:v>
                </c:pt>
                <c:pt idx="40" formatCode="#\ ##0.000000">
                  <c:v>0.2706355574074345</c:v>
                </c:pt>
                <c:pt idx="41" formatCode="#\ ##0.000000">
                  <c:v>0.26235785309760795</c:v>
                </c:pt>
                <c:pt idx="42" formatCode="#\ ##0.000000">
                  <c:v>0.26428858748397033</c:v>
                </c:pt>
                <c:pt idx="43" formatCode="#\ ##0.000000">
                  <c:v>0.27108558447831055</c:v>
                </c:pt>
                <c:pt idx="44" formatCode="#\ ##0.000000">
                  <c:v>0.27055849460091341</c:v>
                </c:pt>
                <c:pt idx="45" formatCode="#\ ##0.000000">
                  <c:v>0.26874253110534663</c:v>
                </c:pt>
                <c:pt idx="46" formatCode="#\ ##0.000000">
                  <c:v>0.2673864784805543</c:v>
                </c:pt>
                <c:pt idx="47" formatCode="#\ ##0.000000">
                  <c:v>0.27072661086361632</c:v>
                </c:pt>
                <c:pt idx="48" formatCode="#\ ##0.000000">
                  <c:v>0.27150776351722905</c:v>
                </c:pt>
                <c:pt idx="49" formatCode="#\ ##0.000000">
                  <c:v>0.26952549930796549</c:v>
                </c:pt>
                <c:pt idx="50" formatCode="#\ ##0.000000">
                  <c:v>0.26868149603429486</c:v>
                </c:pt>
                <c:pt idx="51" formatCode="#\ ##0.000000">
                  <c:v>0.26848608989698086</c:v>
                </c:pt>
                <c:pt idx="52" formatCode="#\ ##0.000000">
                  <c:v>0.26909891357691818</c:v>
                </c:pt>
                <c:pt idx="53" formatCode="#\ ##0.000000">
                  <c:v>0.26957994618621295</c:v>
                </c:pt>
                <c:pt idx="54" formatCode="#\ ##0.000000">
                  <c:v>0.2694293823570032</c:v>
                </c:pt>
                <c:pt idx="55" formatCode="#\ ##0.000000">
                  <c:v>0.26931647113261215</c:v>
                </c:pt>
                <c:pt idx="56" formatCode="#\ ##0.000000">
                  <c:v>0.26937386513533879</c:v>
                </c:pt>
                <c:pt idx="57" formatCode="#\ ##0.000000">
                  <c:v>0.26957260380081716</c:v>
                </c:pt>
                <c:pt idx="58" formatCode="#\ ##0.000000">
                  <c:v>0.26945720309453725</c:v>
                </c:pt>
                <c:pt idx="59" formatCode="#\ ##0.000000">
                  <c:v>0.26925214705226808</c:v>
                </c:pt>
                <c:pt idx="60" formatCode="#\ ##0.000000">
                  <c:v>0.26922481182669833</c:v>
                </c:pt>
                <c:pt idx="61" formatCode="#\ ##0.000000">
                  <c:v>0.26927914340593867</c:v>
                </c:pt>
                <c:pt idx="62" formatCode="#\ ##0.000000">
                  <c:v>0.26935844875683446</c:v>
                </c:pt>
                <c:pt idx="63" formatCode="#\ ##0.000000">
                  <c:v>0.26938440227482607</c:v>
                </c:pt>
                <c:pt idx="64" formatCode="#\ ##0.000000">
                  <c:v>0.26936484788368736</c:v>
                </c:pt>
                <c:pt idx="65" formatCode="#\ ##0.000000">
                  <c:v>0.26935839443635579</c:v>
                </c:pt>
                <c:pt idx="66" formatCode="#\ ##0.000000">
                  <c:v>0.26936258676673014</c:v>
                </c:pt>
                <c:pt idx="67" formatCode="#\ ##0.000000">
                  <c:v>0.26936145892986929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8-458A-AB75-6300D2C3A8AC}"/>
            </c:ext>
          </c:extLst>
        </c:ser>
        <c:ser>
          <c:idx val="1"/>
          <c:order val="1"/>
          <c:tx>
            <c:strRef>
              <c:f>'FCFE-DM'!$A$78</c:f>
              <c:strCache>
                <c:ptCount val="1"/>
                <c:pt idx="0">
                  <c:v>Our Est1 of FCFE margins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'FCFE-DM'!$D$76:$BR$76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'FCFE-DM'!$B$78:$BR$78</c:f>
              <c:numCache>
                <c:formatCode>General</c:formatCode>
                <c:ptCount val="68"/>
                <c:pt idx="1">
                  <c:v>4.6029469195872634E-2</c:v>
                </c:pt>
                <c:pt idx="2">
                  <c:v>3.0240101740912684E-2</c:v>
                </c:pt>
                <c:pt idx="3">
                  <c:v>0.11951752650024108</c:v>
                </c:pt>
                <c:pt idx="4">
                  <c:v>-1.247992898864294E-2</c:v>
                </c:pt>
                <c:pt idx="5">
                  <c:v>8.5961273061324714E-2</c:v>
                </c:pt>
                <c:pt idx="6">
                  <c:v>-3.3647948150608932E-2</c:v>
                </c:pt>
                <c:pt idx="7">
                  <c:v>3.1757856074003533E-2</c:v>
                </c:pt>
                <c:pt idx="8">
                  <c:v>-2.4317483276080274E-2</c:v>
                </c:pt>
                <c:pt idx="9">
                  <c:v>0.11196989728465372</c:v>
                </c:pt>
                <c:pt idx="10">
                  <c:v>-5.3805959610224545E-2</c:v>
                </c:pt>
                <c:pt idx="11">
                  <c:v>0.12539976434943612</c:v>
                </c:pt>
                <c:pt idx="12">
                  <c:v>0.16954678839256604</c:v>
                </c:pt>
                <c:pt idx="13">
                  <c:v>0.11850181635976451</c:v>
                </c:pt>
                <c:pt idx="14">
                  <c:v>1.04419168375909E-2</c:v>
                </c:pt>
                <c:pt idx="15">
                  <c:v>-1.4454893765238593E-2</c:v>
                </c:pt>
                <c:pt idx="16">
                  <c:v>2.4166263895601739E-3</c:v>
                </c:pt>
                <c:pt idx="17">
                  <c:v>2.1741756250754922E-3</c:v>
                </c:pt>
                <c:pt idx="18">
                  <c:v>8.9010121312181473E-2</c:v>
                </c:pt>
                <c:pt idx="19">
                  <c:v>5.5915091897489E-2</c:v>
                </c:pt>
                <c:pt idx="20">
                  <c:v>0.13861990397916837</c:v>
                </c:pt>
                <c:pt idx="21">
                  <c:v>0.14979595102824678</c:v>
                </c:pt>
                <c:pt idx="22">
                  <c:v>0.17147185642698987</c:v>
                </c:pt>
                <c:pt idx="23">
                  <c:v>0.2050900728248371</c:v>
                </c:pt>
                <c:pt idx="24">
                  <c:v>0.19904109968683315</c:v>
                </c:pt>
                <c:pt idx="25">
                  <c:v>0.20929920515245226</c:v>
                </c:pt>
                <c:pt idx="26">
                  <c:v>0.313445673161313</c:v>
                </c:pt>
                <c:pt idx="27">
                  <c:v>0.31152930878853358</c:v>
                </c:pt>
                <c:pt idx="28">
                  <c:v>0.36228740132212311</c:v>
                </c:pt>
                <c:pt idx="29">
                  <c:v>0.30664695407990106</c:v>
                </c:pt>
                <c:pt idx="30">
                  <c:v>0.32535412128052354</c:v>
                </c:pt>
                <c:pt idx="31">
                  <c:v>0.20414917449500178</c:v>
                </c:pt>
                <c:pt idx="32">
                  <c:v>0.19151798411832083</c:v>
                </c:pt>
                <c:pt idx="33">
                  <c:v>0.25506438628125966</c:v>
                </c:pt>
                <c:pt idx="34">
                  <c:v>0.28668979298392366</c:v>
                </c:pt>
                <c:pt idx="35">
                  <c:v>0.25903055324501428</c:v>
                </c:pt>
                <c:pt idx="36">
                  <c:v>0.21845363111000951</c:v>
                </c:pt>
                <c:pt idx="37">
                  <c:v>0.22904855064124693</c:v>
                </c:pt>
                <c:pt idx="38" formatCode="#\ ##0.000000">
                  <c:v>0.26382425495573242</c:v>
                </c:pt>
                <c:pt idx="39" formatCode="#\ ##0.000000">
                  <c:v>0.25397794031909338</c:v>
                </c:pt>
                <c:pt idx="40" formatCode="#\ ##0.000000">
                  <c:v>0.24871103894301258</c:v>
                </c:pt>
                <c:pt idx="41" formatCode="#\ ##0.000000">
                  <c:v>0.2410467307092615</c:v>
                </c:pt>
                <c:pt idx="42" formatCode="#\ ##0.000000">
                  <c:v>0.24473648633068748</c:v>
                </c:pt>
                <c:pt idx="43" formatCode="#\ ##0.000000">
                  <c:v>0.25005833655192411</c:v>
                </c:pt>
                <c:pt idx="44" formatCode="#\ ##0.000000">
                  <c:v>0.24955773157899058</c:v>
                </c:pt>
                <c:pt idx="45" formatCode="#\ ##0.000000">
                  <c:v>0.24584452543849727</c:v>
                </c:pt>
                <c:pt idx="46" formatCode="#\ ##0.000000">
                  <c:v>0.24452592265784556</c:v>
                </c:pt>
                <c:pt idx="47" formatCode="#\ ##0.000000">
                  <c:v>0.24713315181262918</c:v>
                </c:pt>
                <c:pt idx="48" formatCode="#\ ##0.000000">
                  <c:v>0.24894161192976744</c:v>
                </c:pt>
                <c:pt idx="49" formatCode="#\ ##0.000000">
                  <c:v>0.24745334762717092</c:v>
                </c:pt>
                <c:pt idx="50" formatCode="#\ ##0.000000">
                  <c:v>0.24680088835797864</c:v>
                </c:pt>
                <c:pt idx="51" formatCode="#\ ##0.000000">
                  <c:v>0.24660987329947526</c:v>
                </c:pt>
                <c:pt idx="52" formatCode="#\ ##0.000000">
                  <c:v>0.24716618755849665</c:v>
                </c:pt>
                <c:pt idx="53" formatCode="#\ ##0.000000">
                  <c:v>0.24740915768127758</c:v>
                </c:pt>
                <c:pt idx="54" formatCode="#\ ##0.000000">
                  <c:v>0.24714423979421291</c:v>
                </c:pt>
                <c:pt idx="55" formatCode="#\ ##0.000000">
                  <c:v>0.24690289061573517</c:v>
                </c:pt>
                <c:pt idx="56" formatCode="#\ ##0.000000">
                  <c:v>0.24700872713345895</c:v>
                </c:pt>
                <c:pt idx="57" formatCode="#\ ##0.000000">
                  <c:v>0.24725700758102026</c:v>
                </c:pt>
                <c:pt idx="58" formatCode="#\ ##0.000000">
                  <c:v>0.2472693931578594</c:v>
                </c:pt>
                <c:pt idx="59" formatCode="#\ ##0.000000">
                  <c:v>0.24710217128066855</c:v>
                </c:pt>
                <c:pt idx="60" formatCode="#\ ##0.000000">
                  <c:v>0.24706705364601836</c:v>
                </c:pt>
                <c:pt idx="61" formatCode="#\ ##0.000000">
                  <c:v>0.24709367017482226</c:v>
                </c:pt>
                <c:pt idx="62" formatCode="#\ ##0.000000">
                  <c:v>0.24714204986235697</c:v>
                </c:pt>
                <c:pt idx="63" formatCode="#\ ##0.000000">
                  <c:v>0.24713963609274306</c:v>
                </c:pt>
                <c:pt idx="64" formatCode="#\ ##0.000000">
                  <c:v>0.2471126839338896</c:v>
                </c:pt>
                <c:pt idx="65" formatCode="#\ ##0.000000">
                  <c:v>0.24710952834785721</c:v>
                </c:pt>
                <c:pt idx="66" formatCode="#\ ##0.000000">
                  <c:v>0.24713019212106943</c:v>
                </c:pt>
                <c:pt idx="67" formatCode="#\ ##0.000000">
                  <c:v>0.24714233861983051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8-458A-AB75-6300D2C3A8AC}"/>
            </c:ext>
          </c:extLst>
        </c:ser>
        <c:ser>
          <c:idx val="2"/>
          <c:order val="2"/>
          <c:tx>
            <c:strRef>
              <c:f>'FCFE-DM'!$A$79</c:f>
              <c:strCache>
                <c:ptCount val="1"/>
                <c:pt idx="0">
                  <c:v>Our Est2 of FCFE margins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f>'FCFE-DM'!$D$76:$BR$76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'FCFE-DM'!$B$79:$BR$79</c:f>
              <c:numCache>
                <c:formatCode>General</c:formatCode>
                <c:ptCount val="68"/>
                <c:pt idx="1">
                  <c:v>5.8016589010578747E-2</c:v>
                </c:pt>
                <c:pt idx="2">
                  <c:v>6.2734551978516316E-3</c:v>
                </c:pt>
                <c:pt idx="3">
                  <c:v>8.207572628291393E-2</c:v>
                </c:pt>
                <c:pt idx="4">
                  <c:v>3.3751159086045791E-2</c:v>
                </c:pt>
                <c:pt idx="5">
                  <c:v>9.8877590474335413E-4</c:v>
                </c:pt>
                <c:pt idx="6">
                  <c:v>5.8875886146960939E-2</c:v>
                </c:pt>
                <c:pt idx="7">
                  <c:v>5.4584791184872805E-2</c:v>
                </c:pt>
                <c:pt idx="8">
                  <c:v>-4.293979388898933E-2</c:v>
                </c:pt>
                <c:pt idx="9">
                  <c:v>7.8409437608054508E-2</c:v>
                </c:pt>
                <c:pt idx="10">
                  <c:v>-7.1458833498093496E-2</c:v>
                </c:pt>
                <c:pt idx="11">
                  <c:v>3.534758458172025E-2</c:v>
                </c:pt>
                <c:pt idx="12">
                  <c:v>-2.7062275839582654E-2</c:v>
                </c:pt>
                <c:pt idx="13">
                  <c:v>-1.3027683828134786E-2</c:v>
                </c:pt>
                <c:pt idx="14">
                  <c:v>0.20082043632295357</c:v>
                </c:pt>
                <c:pt idx="15">
                  <c:v>-2.8387321490769765E-2</c:v>
                </c:pt>
                <c:pt idx="16">
                  <c:v>0.17995811180924762</c:v>
                </c:pt>
                <c:pt idx="17">
                  <c:v>-0.10315255465635946</c:v>
                </c:pt>
                <c:pt idx="18">
                  <c:v>-1.6294594788600961E-2</c:v>
                </c:pt>
                <c:pt idx="19">
                  <c:v>0.13341962205539737</c:v>
                </c:pt>
                <c:pt idx="20">
                  <c:v>9.0365367401741392E-2</c:v>
                </c:pt>
                <c:pt idx="21">
                  <c:v>3.7529006961670802E-2</c:v>
                </c:pt>
                <c:pt idx="22">
                  <c:v>-0.16956065726605291</c:v>
                </c:pt>
                <c:pt idx="23">
                  <c:v>7.268685320045995E-2</c:v>
                </c:pt>
                <c:pt idx="24">
                  <c:v>-2.6697706214376116E-2</c:v>
                </c:pt>
                <c:pt idx="25">
                  <c:v>1.6797863368006746E-2</c:v>
                </c:pt>
                <c:pt idx="26">
                  <c:v>0.215247791235153</c:v>
                </c:pt>
                <c:pt idx="27">
                  <c:v>0.30307174703903278</c:v>
                </c:pt>
                <c:pt idx="28">
                  <c:v>0.23232141711058341</c:v>
                </c:pt>
                <c:pt idx="29">
                  <c:v>0.19671208930173739</c:v>
                </c:pt>
                <c:pt idx="30">
                  <c:v>0.20469916095785542</c:v>
                </c:pt>
                <c:pt idx="31">
                  <c:v>0.35366629642877312</c:v>
                </c:pt>
                <c:pt idx="32">
                  <c:v>0.41306202771991052</c:v>
                </c:pt>
                <c:pt idx="33">
                  <c:v>0.28735770358632495</c:v>
                </c:pt>
                <c:pt idx="34">
                  <c:v>0.27925984850348673</c:v>
                </c:pt>
                <c:pt idx="35">
                  <c:v>0.25276926822340795</c:v>
                </c:pt>
                <c:pt idx="36">
                  <c:v>0.27224389162111745</c:v>
                </c:pt>
                <c:pt idx="37">
                  <c:v>0.29457976907437955</c:v>
                </c:pt>
                <c:pt idx="38" formatCode="#\ ##0.000000">
                  <c:v>0.27866714725275765</c:v>
                </c:pt>
                <c:pt idx="39" formatCode="#\ ##0.000000">
                  <c:v>0.28330172026697509</c:v>
                </c:pt>
                <c:pt idx="40" formatCode="#\ ##0.000000">
                  <c:v>0.29196068336349884</c:v>
                </c:pt>
                <c:pt idx="41" formatCode="#\ ##0.000000">
                  <c:v>0.30068683560406317</c:v>
                </c:pt>
                <c:pt idx="42" formatCode="#\ ##0.000000">
                  <c:v>0.29538888952159215</c:v>
                </c:pt>
                <c:pt idx="43" formatCode="#\ ##0.000000">
                  <c:v>0.28362157570176033</c:v>
                </c:pt>
                <c:pt idx="44" formatCode="#\ ##0.000000">
                  <c:v>0.2832479629133039</c:v>
                </c:pt>
                <c:pt idx="45" formatCode="#\ ##0.000000">
                  <c:v>0.28364677435428565</c:v>
                </c:pt>
                <c:pt idx="46" formatCode="#\ ##0.000000">
                  <c:v>0.28673452496737334</c:v>
                </c:pt>
                <c:pt idx="47" formatCode="#\ ##0.000000">
                  <c:v>0.28818358830199897</c:v>
                </c:pt>
                <c:pt idx="48" formatCode="#\ ##0.000000">
                  <c:v>0.28754397022476097</c:v>
                </c:pt>
                <c:pt idx="49" formatCode="#\ ##0.000000">
                  <c:v>0.28843165252196123</c:v>
                </c:pt>
                <c:pt idx="50" formatCode="#\ ##0.000000">
                  <c:v>0.28894464574745982</c:v>
                </c:pt>
                <c:pt idx="51" formatCode="#\ ##0.000000">
                  <c:v>0.28864304198585594</c:v>
                </c:pt>
                <c:pt idx="52" formatCode="#\ ##0.000000">
                  <c:v>0.28743866262403522</c:v>
                </c:pt>
                <c:pt idx="53" formatCode="#\ ##0.000000">
                  <c:v>0.28664363993427949</c:v>
                </c:pt>
                <c:pt idx="54" formatCode="#\ ##0.000000">
                  <c:v>0.28694584635753145</c:v>
                </c:pt>
                <c:pt idx="55" formatCode="#\ ##0.000000">
                  <c:v>0.2873156347019542</c:v>
                </c:pt>
                <c:pt idx="56" formatCode="#\ ##0.000000">
                  <c:v>0.28768252073672107</c:v>
                </c:pt>
                <c:pt idx="57" formatCode="#\ ##0.000000">
                  <c:v>0.28777732031365583</c:v>
                </c:pt>
                <c:pt idx="58" formatCode="#\ ##0.000000">
                  <c:v>0.28773669351482151</c:v>
                </c:pt>
                <c:pt idx="59" formatCode="#\ ##0.000000">
                  <c:v>0.28775596584382757</c:v>
                </c:pt>
                <c:pt idx="60" formatCode="#\ ##0.000000">
                  <c:v>0.28768839717601419</c:v>
                </c:pt>
                <c:pt idx="61" formatCode="#\ ##0.000000">
                  <c:v>0.28756277231886962</c:v>
                </c:pt>
                <c:pt idx="62" formatCode="#\ ##0.000000">
                  <c:v>0.28745474535217097</c:v>
                </c:pt>
                <c:pt idx="63" formatCode="#\ ##0.000000">
                  <c:v>0.28745635362498456</c:v>
                </c:pt>
                <c:pt idx="64" formatCode="#\ ##0.000000">
                  <c:v>0.28753762499405511</c:v>
                </c:pt>
                <c:pt idx="65" formatCode="#\ ##0.000000">
                  <c:v>0.2875968028577075</c:v>
                </c:pt>
                <c:pt idx="66" formatCode="#\ ##0.000000">
                  <c:v>0.2876249196732828</c:v>
                </c:pt>
                <c:pt idx="67" formatCode="#\ ##0.000000">
                  <c:v>0.28761915956693895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8-458A-AB75-6300D2C3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85744"/>
        <c:axId val="1486960400"/>
      </c:lineChart>
      <c:catAx>
        <c:axId val="1487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0400"/>
        <c:crosses val="autoZero"/>
        <c:auto val="1"/>
        <c:lblAlgn val="ctr"/>
        <c:lblOffset val="100"/>
        <c:noMultiLvlLbl val="0"/>
      </c:catAx>
      <c:valAx>
        <c:axId val="14869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FCFE margins</a:t>
            </a:r>
            <a:r>
              <a:rPr lang="en-US"/>
              <a:t> 1988-2024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'FCFE-DM'!$A$77</c:f>
              <c:strCache>
                <c:ptCount val="1"/>
                <c:pt idx="0">
                  <c:v>Bloom Est of FCFE margins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'FCFE-DM'!$C$4:$AN$4</c15:sqref>
                  </c15:fullRef>
                </c:ext>
              </c:extLst>
              <c:f>('FCFE-DM'!$C$4,'FCFE-DM'!$E$4:$AN$4)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'FCFE-DM'!$B$77:$AN$77</c15:sqref>
                  </c15:fullRef>
                </c:ext>
              </c:extLst>
              <c:f>('FCFE-DM'!$B$77,'FCFE-DM'!$D$77:$AN$77)</c:f>
              <c:numCache>
                <c:formatCode>#\ ##0.00000000</c:formatCode>
                <c:ptCount val="37"/>
                <c:pt idx="0">
                  <c:v>6.835782549854226E-2</c:v>
                </c:pt>
                <c:pt idx="1">
                  <c:v>3.7326575839182745E-2</c:v>
                </c:pt>
                <c:pt idx="2">
                  <c:v>0.14490378595433251</c:v>
                </c:pt>
                <c:pt idx="3">
                  <c:v>-1.0103426139470743E-2</c:v>
                </c:pt>
                <c:pt idx="4">
                  <c:v>0</c:v>
                </c:pt>
                <c:pt idx="5">
                  <c:v>0</c:v>
                </c:pt>
                <c:pt idx="6">
                  <c:v>3.7413249897973067E-2</c:v>
                </c:pt>
                <c:pt idx="7">
                  <c:v>-2.0972699331043211E-2</c:v>
                </c:pt>
                <c:pt idx="8">
                  <c:v>8.3697752466185299E-2</c:v>
                </c:pt>
                <c:pt idx="9">
                  <c:v>1.7511650896765995E-2</c:v>
                </c:pt>
                <c:pt idx="10">
                  <c:v>0.1339841777478539</c:v>
                </c:pt>
                <c:pt idx="11">
                  <c:v>0.12618193674600586</c:v>
                </c:pt>
                <c:pt idx="12">
                  <c:v>8.2174621069773274E-2</c:v>
                </c:pt>
                <c:pt idx="13">
                  <c:v>-2.2934924482565729E-2</c:v>
                </c:pt>
                <c:pt idx="14">
                  <c:v>-1.4803204458376872E-2</c:v>
                </c:pt>
                <c:pt idx="15">
                  <c:v>2.0138553246334782E-2</c:v>
                </c:pt>
                <c:pt idx="16">
                  <c:v>5.5320690904698634E-2</c:v>
                </c:pt>
                <c:pt idx="17">
                  <c:v>0.14851769435072859</c:v>
                </c:pt>
                <c:pt idx="18">
                  <c:v>8.0921563551643802E-2</c:v>
                </c:pt>
                <c:pt idx="19">
                  <c:v>0.19265196517210514</c:v>
                </c:pt>
                <c:pt idx="20">
                  <c:v>0.22685444506681604</c:v>
                </c:pt>
                <c:pt idx="21">
                  <c:v>0.21011537116886145</c:v>
                </c:pt>
                <c:pt idx="22">
                  <c:v>0.25435032579532391</c:v>
                </c:pt>
                <c:pt idx="23">
                  <c:v>0.30733771212667094</c:v>
                </c:pt>
                <c:pt idx="24">
                  <c:v>0.27194137040918037</c:v>
                </c:pt>
                <c:pt idx="25">
                  <c:v>0.36508688783570298</c:v>
                </c:pt>
                <c:pt idx="26">
                  <c:v>0.37423343089252986</c:v>
                </c:pt>
                <c:pt idx="27">
                  <c:v>0.4249791412617932</c:v>
                </c:pt>
                <c:pt idx="28">
                  <c:v>0.35126527841704208</c:v>
                </c:pt>
                <c:pt idx="29">
                  <c:v>0.35341260050570006</c:v>
                </c:pt>
                <c:pt idx="30">
                  <c:v>0.24305050923398408</c:v>
                </c:pt>
                <c:pt idx="31">
                  <c:v>0.19631861754056901</c:v>
                </c:pt>
                <c:pt idx="32">
                  <c:v>0.27635648325228129</c:v>
                </c:pt>
                <c:pt idx="33">
                  <c:v>0.28871812955658155</c:v>
                </c:pt>
                <c:pt idx="34">
                  <c:v>0.28230305735326938</c:v>
                </c:pt>
                <c:pt idx="35">
                  <c:v>0.23398515464993414</c:v>
                </c:pt>
                <c:pt idx="36">
                  <c:v>0.26291508432748989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C84-A1B4-F393652FABD1}"/>
            </c:ext>
          </c:extLst>
        </c:ser>
        <c:ser>
          <c:idx val="1"/>
          <c:order val="1"/>
          <c:tx>
            <c:strRef>
              <c:f>'FCFE-DM'!$A$78</c:f>
              <c:strCache>
                <c:ptCount val="1"/>
                <c:pt idx="0">
                  <c:v>Our Est1 of FCFE margins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'FCFE-DM'!$C$4:$AN$4</c15:sqref>
                  </c15:fullRef>
                </c:ext>
              </c:extLst>
              <c:f>('FCFE-DM'!$C$4,'FCFE-DM'!$E$4:$AN$4)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'FCFE-DM'!$B$78:$AN$78</c15:sqref>
                  </c15:fullRef>
                </c:ext>
              </c:extLst>
              <c:f>('FCFE-DM'!$B$78,'FCFE-DM'!$D$78:$AN$78)</c:f>
              <c:numCache>
                <c:formatCode>General</c:formatCode>
                <c:ptCount val="37"/>
                <c:pt idx="0">
                  <c:v>4.6029469195872634E-2</c:v>
                </c:pt>
                <c:pt idx="1">
                  <c:v>3.0240101740912684E-2</c:v>
                </c:pt>
                <c:pt idx="2">
                  <c:v>0.11951752650024108</c:v>
                </c:pt>
                <c:pt idx="3">
                  <c:v>-1.247992898864294E-2</c:v>
                </c:pt>
                <c:pt idx="4">
                  <c:v>8.5961273061324714E-2</c:v>
                </c:pt>
                <c:pt idx="5">
                  <c:v>-3.3647948150608932E-2</c:v>
                </c:pt>
                <c:pt idx="6">
                  <c:v>3.1757856074003533E-2</c:v>
                </c:pt>
                <c:pt idx="7">
                  <c:v>-2.4317483276080274E-2</c:v>
                </c:pt>
                <c:pt idx="8">
                  <c:v>0.11196989728465372</c:v>
                </c:pt>
                <c:pt idx="9">
                  <c:v>-5.3805959610224545E-2</c:v>
                </c:pt>
                <c:pt idx="10">
                  <c:v>0.12539976434943612</c:v>
                </c:pt>
                <c:pt idx="11">
                  <c:v>0.16954678839256604</c:v>
                </c:pt>
                <c:pt idx="12">
                  <c:v>0.11850181635976451</c:v>
                </c:pt>
                <c:pt idx="13">
                  <c:v>1.04419168375909E-2</c:v>
                </c:pt>
                <c:pt idx="14">
                  <c:v>-1.4454893765238593E-2</c:v>
                </c:pt>
                <c:pt idx="15">
                  <c:v>2.4166263895601739E-3</c:v>
                </c:pt>
                <c:pt idx="16">
                  <c:v>2.1741756250754922E-3</c:v>
                </c:pt>
                <c:pt idx="17">
                  <c:v>8.9010121312181473E-2</c:v>
                </c:pt>
                <c:pt idx="18">
                  <c:v>5.5915091897489E-2</c:v>
                </c:pt>
                <c:pt idx="19">
                  <c:v>0.13861990397916837</c:v>
                </c:pt>
                <c:pt idx="20">
                  <c:v>0.14979595102824678</c:v>
                </c:pt>
                <c:pt idx="21">
                  <c:v>0.17147185642698987</c:v>
                </c:pt>
                <c:pt idx="22">
                  <c:v>0.2050900728248371</c:v>
                </c:pt>
                <c:pt idx="23">
                  <c:v>0.19904109968683315</c:v>
                </c:pt>
                <c:pt idx="24">
                  <c:v>0.20929920515245226</c:v>
                </c:pt>
                <c:pt idx="25">
                  <c:v>0.313445673161313</c:v>
                </c:pt>
                <c:pt idx="26">
                  <c:v>0.31152930878853358</c:v>
                </c:pt>
                <c:pt idx="27">
                  <c:v>0.36228740132212311</c:v>
                </c:pt>
                <c:pt idx="28">
                  <c:v>0.30664695407990106</c:v>
                </c:pt>
                <c:pt idx="29">
                  <c:v>0.32535412128052354</c:v>
                </c:pt>
                <c:pt idx="30">
                  <c:v>0.20414917449500178</c:v>
                </c:pt>
                <c:pt idx="31">
                  <c:v>0.19151798411832083</c:v>
                </c:pt>
                <c:pt idx="32">
                  <c:v>0.25506438628125966</c:v>
                </c:pt>
                <c:pt idx="33">
                  <c:v>0.28668979298392366</c:v>
                </c:pt>
                <c:pt idx="34">
                  <c:v>0.25903055324501428</c:v>
                </c:pt>
                <c:pt idx="35">
                  <c:v>0.21845363111000951</c:v>
                </c:pt>
                <c:pt idx="36">
                  <c:v>0.22904855064124693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1-4C84-A1B4-F393652FABD1}"/>
            </c:ext>
          </c:extLst>
        </c:ser>
        <c:ser>
          <c:idx val="2"/>
          <c:order val="2"/>
          <c:tx>
            <c:strRef>
              <c:f>'FCFE-DM'!$A$79</c:f>
              <c:strCache>
                <c:ptCount val="1"/>
                <c:pt idx="0">
                  <c:v>Our Est2 of FCFE margins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'FCFE-DM'!$C$4:$AN$4</c15:sqref>
                  </c15:fullRef>
                </c:ext>
              </c:extLst>
              <c:f>('FCFE-DM'!$C$4,'FCFE-DM'!$E$4:$AN$4)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'FCFE-DM'!$B$79:$AN$79</c15:sqref>
                  </c15:fullRef>
                </c:ext>
              </c:extLst>
              <c:f>('FCFE-DM'!$B$79,'FCFE-DM'!$D$79:$AN$79)</c:f>
              <c:numCache>
                <c:formatCode>General</c:formatCode>
                <c:ptCount val="37"/>
                <c:pt idx="0">
                  <c:v>5.8016589010578747E-2</c:v>
                </c:pt>
                <c:pt idx="1">
                  <c:v>6.2734551978516316E-3</c:v>
                </c:pt>
                <c:pt idx="2">
                  <c:v>8.207572628291393E-2</c:v>
                </c:pt>
                <c:pt idx="3">
                  <c:v>3.3751159086045791E-2</c:v>
                </c:pt>
                <c:pt idx="4">
                  <c:v>9.8877590474335413E-4</c:v>
                </c:pt>
                <c:pt idx="5">
                  <c:v>5.8875886146960939E-2</c:v>
                </c:pt>
                <c:pt idx="6">
                  <c:v>5.4584791184872805E-2</c:v>
                </c:pt>
                <c:pt idx="7">
                  <c:v>-4.293979388898933E-2</c:v>
                </c:pt>
                <c:pt idx="8">
                  <c:v>7.8409437608054508E-2</c:v>
                </c:pt>
                <c:pt idx="9">
                  <c:v>-7.1458833498093496E-2</c:v>
                </c:pt>
                <c:pt idx="10">
                  <c:v>3.534758458172025E-2</c:v>
                </c:pt>
                <c:pt idx="11">
                  <c:v>-2.7062275839582654E-2</c:v>
                </c:pt>
                <c:pt idx="12">
                  <c:v>-1.3027683828134786E-2</c:v>
                </c:pt>
                <c:pt idx="13">
                  <c:v>0.20082043632295357</c:v>
                </c:pt>
                <c:pt idx="14">
                  <c:v>-2.8387321490769765E-2</c:v>
                </c:pt>
                <c:pt idx="15">
                  <c:v>0.17995811180924762</c:v>
                </c:pt>
                <c:pt idx="16">
                  <c:v>-0.10315255465635946</c:v>
                </c:pt>
                <c:pt idx="17">
                  <c:v>-1.6294594788600961E-2</c:v>
                </c:pt>
                <c:pt idx="18">
                  <c:v>0.13341962205539737</c:v>
                </c:pt>
                <c:pt idx="19">
                  <c:v>9.0365367401741392E-2</c:v>
                </c:pt>
                <c:pt idx="20">
                  <c:v>3.7529006961670802E-2</c:v>
                </c:pt>
                <c:pt idx="21">
                  <c:v>-0.16956065726605291</c:v>
                </c:pt>
                <c:pt idx="22">
                  <c:v>7.268685320045995E-2</c:v>
                </c:pt>
                <c:pt idx="23">
                  <c:v>-2.6697706214376116E-2</c:v>
                </c:pt>
                <c:pt idx="24">
                  <c:v>1.6797863368006746E-2</c:v>
                </c:pt>
                <c:pt idx="25">
                  <c:v>0.215247791235153</c:v>
                </c:pt>
                <c:pt idx="26">
                  <c:v>0.30307174703903278</c:v>
                </c:pt>
                <c:pt idx="27">
                  <c:v>0.23232141711058341</c:v>
                </c:pt>
                <c:pt idx="28">
                  <c:v>0.19671208930173739</c:v>
                </c:pt>
                <c:pt idx="29">
                  <c:v>0.20469916095785542</c:v>
                </c:pt>
                <c:pt idx="30">
                  <c:v>0.35366629642877312</c:v>
                </c:pt>
                <c:pt idx="31">
                  <c:v>0.41306202771991052</c:v>
                </c:pt>
                <c:pt idx="32">
                  <c:v>0.28735770358632495</c:v>
                </c:pt>
                <c:pt idx="33">
                  <c:v>0.27925984850348673</c:v>
                </c:pt>
                <c:pt idx="34">
                  <c:v>0.25276926822340795</c:v>
                </c:pt>
                <c:pt idx="35">
                  <c:v>0.27224389162111745</c:v>
                </c:pt>
                <c:pt idx="36">
                  <c:v>0.29457976907437955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1-4C84-A1B4-F393652F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85744"/>
        <c:axId val="1486960400"/>
      </c:lineChart>
      <c:catAx>
        <c:axId val="1487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0400"/>
        <c:crosses val="autoZero"/>
        <c:auto val="1"/>
        <c:lblAlgn val="ctr"/>
        <c:lblOffset val="100"/>
        <c:noMultiLvlLbl val="0"/>
      </c:catAx>
      <c:valAx>
        <c:axId val="14869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FCFE margins</a:t>
            </a:r>
            <a:r>
              <a:rPr lang="en-US"/>
              <a:t> 1988-2054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'FCFF-DM'!$A$77</c:f>
              <c:strCache>
                <c:ptCount val="1"/>
                <c:pt idx="0">
                  <c:v>Bloom Est of FCFE margins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'FCFF-DM'!$B$77:$BR$77</c:f>
              <c:numCache>
                <c:formatCode>#\ ##0.00000000</c:formatCode>
                <c:ptCount val="68"/>
                <c:pt idx="1">
                  <c:v>6.835782549854226E-2</c:v>
                </c:pt>
                <c:pt idx="2">
                  <c:v>3.7326575839182745E-2</c:v>
                </c:pt>
                <c:pt idx="3">
                  <c:v>0.14490378595433251</c:v>
                </c:pt>
                <c:pt idx="4">
                  <c:v>-1.0103426139470743E-2</c:v>
                </c:pt>
                <c:pt idx="5">
                  <c:v>0</c:v>
                </c:pt>
                <c:pt idx="6">
                  <c:v>0</c:v>
                </c:pt>
                <c:pt idx="7">
                  <c:v>3.7413249897973067E-2</c:v>
                </c:pt>
                <c:pt idx="8">
                  <c:v>-2.0972699331043211E-2</c:v>
                </c:pt>
                <c:pt idx="9">
                  <c:v>8.3697752466185299E-2</c:v>
                </c:pt>
                <c:pt idx="10">
                  <c:v>1.7511650896765995E-2</c:v>
                </c:pt>
                <c:pt idx="11">
                  <c:v>0.1339841777478539</c:v>
                </c:pt>
                <c:pt idx="12">
                  <c:v>0.12618193674600586</c:v>
                </c:pt>
                <c:pt idx="13">
                  <c:v>8.2174621069773274E-2</c:v>
                </c:pt>
                <c:pt idx="14">
                  <c:v>-2.2934924482565729E-2</c:v>
                </c:pt>
                <c:pt idx="15">
                  <c:v>-1.4803204458376872E-2</c:v>
                </c:pt>
                <c:pt idx="16">
                  <c:v>2.0138553246334782E-2</c:v>
                </c:pt>
                <c:pt idx="17">
                  <c:v>5.5320690904698634E-2</c:v>
                </c:pt>
                <c:pt idx="18">
                  <c:v>0.14851769435072859</c:v>
                </c:pt>
                <c:pt idx="19">
                  <c:v>8.0921563551643802E-2</c:v>
                </c:pt>
                <c:pt idx="20">
                  <c:v>0.19265196517210514</c:v>
                </c:pt>
                <c:pt idx="21">
                  <c:v>0.22685444506681604</c:v>
                </c:pt>
                <c:pt idx="22">
                  <c:v>0.21011537116886145</c:v>
                </c:pt>
                <c:pt idx="23">
                  <c:v>0.25435032579532391</c:v>
                </c:pt>
                <c:pt idx="24">
                  <c:v>0.30733771212667094</c:v>
                </c:pt>
                <c:pt idx="25">
                  <c:v>0.27194137040918037</c:v>
                </c:pt>
                <c:pt idx="26">
                  <c:v>0.36508688783570298</c:v>
                </c:pt>
                <c:pt idx="27">
                  <c:v>0.37423343089252986</c:v>
                </c:pt>
                <c:pt idx="28">
                  <c:v>0.4249791412617932</c:v>
                </c:pt>
                <c:pt idx="29">
                  <c:v>0.35126527841704208</c:v>
                </c:pt>
                <c:pt idx="30">
                  <c:v>0.35341260050570006</c:v>
                </c:pt>
                <c:pt idx="31">
                  <c:v>0.24305050923398408</c:v>
                </c:pt>
                <c:pt idx="32">
                  <c:v>0.19631861754056901</c:v>
                </c:pt>
                <c:pt idx="33">
                  <c:v>0.27635648325228129</c:v>
                </c:pt>
                <c:pt idx="34">
                  <c:v>0.28871812955658155</c:v>
                </c:pt>
                <c:pt idx="35">
                  <c:v>0.28230305735326938</c:v>
                </c:pt>
                <c:pt idx="36">
                  <c:v>0.23398515464993414</c:v>
                </c:pt>
                <c:pt idx="37">
                  <c:v>0.26291508432748989</c:v>
                </c:pt>
                <c:pt idx="38" formatCode="#\ ##0.000000">
                  <c:v>0.29133040560986451</c:v>
                </c:pt>
                <c:pt idx="39" formatCode="#\ ##0.000000">
                  <c:v>0.27796553204467161</c:v>
                </c:pt>
                <c:pt idx="40" formatCode="#\ ##0.000000">
                  <c:v>0.2706355574074345</c:v>
                </c:pt>
                <c:pt idx="41" formatCode="#\ ##0.000000">
                  <c:v>0.26235785309760795</c:v>
                </c:pt>
                <c:pt idx="42" formatCode="#\ ##0.000000">
                  <c:v>0.26428858748397033</c:v>
                </c:pt>
                <c:pt idx="43" formatCode="#\ ##0.000000">
                  <c:v>0.27108558447831055</c:v>
                </c:pt>
                <c:pt idx="44" formatCode="#\ ##0.000000">
                  <c:v>0.27055849460091341</c:v>
                </c:pt>
                <c:pt idx="45" formatCode="#\ ##0.000000">
                  <c:v>0.26874253110534663</c:v>
                </c:pt>
                <c:pt idx="46" formatCode="#\ ##0.000000">
                  <c:v>0.2673864784805543</c:v>
                </c:pt>
                <c:pt idx="47" formatCode="#\ ##0.000000">
                  <c:v>0.27072661086361632</c:v>
                </c:pt>
                <c:pt idx="48" formatCode="#\ ##0.000000">
                  <c:v>0.27150776351722905</c:v>
                </c:pt>
                <c:pt idx="49" formatCode="#\ ##0.000000">
                  <c:v>0.26952549930796549</c:v>
                </c:pt>
                <c:pt idx="50" formatCode="#\ ##0.000000">
                  <c:v>0.26868149603429486</c:v>
                </c:pt>
                <c:pt idx="51" formatCode="#\ ##0.000000">
                  <c:v>0.26848608989698086</c:v>
                </c:pt>
                <c:pt idx="52" formatCode="#\ ##0.000000">
                  <c:v>0.26909891357691818</c:v>
                </c:pt>
                <c:pt idx="53" formatCode="#\ ##0.000000">
                  <c:v>0.26957994618621295</c:v>
                </c:pt>
                <c:pt idx="54" formatCode="#\ ##0.000000">
                  <c:v>0.2694293823570032</c:v>
                </c:pt>
                <c:pt idx="55" formatCode="#\ ##0.000000">
                  <c:v>0.26931647113261215</c:v>
                </c:pt>
                <c:pt idx="56" formatCode="#\ ##0.000000">
                  <c:v>0.26937386513533879</c:v>
                </c:pt>
                <c:pt idx="57" formatCode="#\ ##0.000000">
                  <c:v>0.26957260380081716</c:v>
                </c:pt>
                <c:pt idx="58" formatCode="#\ ##0.000000">
                  <c:v>0.26945720309453725</c:v>
                </c:pt>
                <c:pt idx="59" formatCode="#\ ##0.000000">
                  <c:v>0.26925214705226808</c:v>
                </c:pt>
                <c:pt idx="60" formatCode="#\ ##0.000000">
                  <c:v>0.26922481182669833</c:v>
                </c:pt>
                <c:pt idx="61" formatCode="#\ ##0.000000">
                  <c:v>0.26927914340593867</c:v>
                </c:pt>
                <c:pt idx="62" formatCode="#\ ##0.000000">
                  <c:v>0.26935844875683446</c:v>
                </c:pt>
                <c:pt idx="63" formatCode="#\ ##0.000000">
                  <c:v>0.26938440227482607</c:v>
                </c:pt>
                <c:pt idx="64" formatCode="#\ ##0.000000">
                  <c:v>0.26936484788368736</c:v>
                </c:pt>
                <c:pt idx="65" formatCode="#\ ##0.000000">
                  <c:v>0.26935839443635579</c:v>
                </c:pt>
                <c:pt idx="66" formatCode="#\ ##0.000000">
                  <c:v>0.26936258676673014</c:v>
                </c:pt>
                <c:pt idx="67" formatCode="#\ ##0.000000">
                  <c:v>0.26936145892986929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2-40FE-AF6F-736F4843337E}"/>
            </c:ext>
          </c:extLst>
        </c:ser>
        <c:ser>
          <c:idx val="1"/>
          <c:order val="1"/>
          <c:tx>
            <c:strRef>
              <c:f>'FCFF-DM'!$A$78</c:f>
              <c:strCache>
                <c:ptCount val="1"/>
                <c:pt idx="0">
                  <c:v>Our Est1 of FCFE margins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'FCFF-DM'!$B$78:$BR$78</c:f>
              <c:numCache>
                <c:formatCode>General</c:formatCode>
                <c:ptCount val="68"/>
                <c:pt idx="1">
                  <c:v>4.6029469195872634E-2</c:v>
                </c:pt>
                <c:pt idx="2">
                  <c:v>3.0240101740912684E-2</c:v>
                </c:pt>
                <c:pt idx="3">
                  <c:v>0.11951752650024108</c:v>
                </c:pt>
                <c:pt idx="4">
                  <c:v>-1.247992898864294E-2</c:v>
                </c:pt>
                <c:pt idx="5">
                  <c:v>8.5961273061324714E-2</c:v>
                </c:pt>
                <c:pt idx="6">
                  <c:v>-3.3647948150608932E-2</c:v>
                </c:pt>
                <c:pt idx="7">
                  <c:v>3.1757856074003533E-2</c:v>
                </c:pt>
                <c:pt idx="8">
                  <c:v>-2.4317483276080274E-2</c:v>
                </c:pt>
                <c:pt idx="9">
                  <c:v>0.11196989728465372</c:v>
                </c:pt>
                <c:pt idx="10">
                  <c:v>-5.3805959610224545E-2</c:v>
                </c:pt>
                <c:pt idx="11">
                  <c:v>0.12539976434943612</c:v>
                </c:pt>
                <c:pt idx="12">
                  <c:v>0.16954678839256604</c:v>
                </c:pt>
                <c:pt idx="13">
                  <c:v>0.11850181635976451</c:v>
                </c:pt>
                <c:pt idx="14">
                  <c:v>1.04419168375909E-2</c:v>
                </c:pt>
                <c:pt idx="15">
                  <c:v>-1.4454893765238593E-2</c:v>
                </c:pt>
                <c:pt idx="16">
                  <c:v>2.4166263895601739E-3</c:v>
                </c:pt>
                <c:pt idx="17">
                  <c:v>2.1741756250754922E-3</c:v>
                </c:pt>
                <c:pt idx="18">
                  <c:v>8.9010121312181473E-2</c:v>
                </c:pt>
                <c:pt idx="19">
                  <c:v>5.5915091897489E-2</c:v>
                </c:pt>
                <c:pt idx="20">
                  <c:v>0.13861990397916837</c:v>
                </c:pt>
                <c:pt idx="21">
                  <c:v>0.14979595102824678</c:v>
                </c:pt>
                <c:pt idx="22">
                  <c:v>0.17147185642698987</c:v>
                </c:pt>
                <c:pt idx="23">
                  <c:v>0.2050900728248371</c:v>
                </c:pt>
                <c:pt idx="24">
                  <c:v>0.19904109968683315</c:v>
                </c:pt>
                <c:pt idx="25">
                  <c:v>0.20929920515245226</c:v>
                </c:pt>
                <c:pt idx="26">
                  <c:v>0.313445673161313</c:v>
                </c:pt>
                <c:pt idx="27">
                  <c:v>0.31152930878853358</c:v>
                </c:pt>
                <c:pt idx="28">
                  <c:v>0.36228740132212311</c:v>
                </c:pt>
                <c:pt idx="29">
                  <c:v>0.30664695407990106</c:v>
                </c:pt>
                <c:pt idx="30">
                  <c:v>0.32535412128052354</c:v>
                </c:pt>
                <c:pt idx="31">
                  <c:v>0.20414917449500178</c:v>
                </c:pt>
                <c:pt idx="32">
                  <c:v>0.19151798411832083</c:v>
                </c:pt>
                <c:pt idx="33">
                  <c:v>0.25506438628125966</c:v>
                </c:pt>
                <c:pt idx="34">
                  <c:v>0.28668979298392366</c:v>
                </c:pt>
                <c:pt idx="35">
                  <c:v>0.25903055324501428</c:v>
                </c:pt>
                <c:pt idx="36">
                  <c:v>0.21845363111000951</c:v>
                </c:pt>
                <c:pt idx="37">
                  <c:v>0.22904855064124693</c:v>
                </c:pt>
                <c:pt idx="38" formatCode="#\ ##0.000000">
                  <c:v>0.26382425495573242</c:v>
                </c:pt>
                <c:pt idx="39" formatCode="#\ ##0.000000">
                  <c:v>0.25397794031909338</c:v>
                </c:pt>
                <c:pt idx="40" formatCode="#\ ##0.000000">
                  <c:v>0.24871103894301258</c:v>
                </c:pt>
                <c:pt idx="41" formatCode="#\ ##0.000000">
                  <c:v>0.2410467307092615</c:v>
                </c:pt>
                <c:pt idx="42" formatCode="#\ ##0.000000">
                  <c:v>0.24473648633068748</c:v>
                </c:pt>
                <c:pt idx="43" formatCode="#\ ##0.000000">
                  <c:v>0.25005833655192411</c:v>
                </c:pt>
                <c:pt idx="44" formatCode="#\ ##0.000000">
                  <c:v>0.24955773157899058</c:v>
                </c:pt>
                <c:pt idx="45" formatCode="#\ ##0.000000">
                  <c:v>0.24584452543849727</c:v>
                </c:pt>
                <c:pt idx="46" formatCode="#\ ##0.000000">
                  <c:v>0.24452592265784556</c:v>
                </c:pt>
                <c:pt idx="47" formatCode="#\ ##0.000000">
                  <c:v>0.24713315181262918</c:v>
                </c:pt>
                <c:pt idx="48" formatCode="#\ ##0.000000">
                  <c:v>0.24894161192976744</c:v>
                </c:pt>
                <c:pt idx="49" formatCode="#\ ##0.000000">
                  <c:v>0.24745334762717092</c:v>
                </c:pt>
                <c:pt idx="50" formatCode="#\ ##0.000000">
                  <c:v>0.24680088835797864</c:v>
                </c:pt>
                <c:pt idx="51" formatCode="#\ ##0.000000">
                  <c:v>0.24660987329947526</c:v>
                </c:pt>
                <c:pt idx="52" formatCode="#\ ##0.000000">
                  <c:v>0.24716618755849665</c:v>
                </c:pt>
                <c:pt idx="53" formatCode="#\ ##0.000000">
                  <c:v>0.24740915768127758</c:v>
                </c:pt>
                <c:pt idx="54" formatCode="#\ ##0.000000">
                  <c:v>0.24714423979421291</c:v>
                </c:pt>
                <c:pt idx="55" formatCode="#\ ##0.000000">
                  <c:v>0.24690289061573517</c:v>
                </c:pt>
                <c:pt idx="56" formatCode="#\ ##0.000000">
                  <c:v>0.24700872713345895</c:v>
                </c:pt>
                <c:pt idx="57" formatCode="#\ ##0.000000">
                  <c:v>0.24725700758102026</c:v>
                </c:pt>
                <c:pt idx="58" formatCode="#\ ##0.000000">
                  <c:v>0.2472693931578594</c:v>
                </c:pt>
                <c:pt idx="59" formatCode="#\ ##0.000000">
                  <c:v>0.24710217128066855</c:v>
                </c:pt>
                <c:pt idx="60" formatCode="#\ ##0.000000">
                  <c:v>0.24706705364601836</c:v>
                </c:pt>
                <c:pt idx="61" formatCode="#\ ##0.000000">
                  <c:v>0.24709367017482226</c:v>
                </c:pt>
                <c:pt idx="62" formatCode="#\ ##0.000000">
                  <c:v>0.24714204986235697</c:v>
                </c:pt>
                <c:pt idx="63" formatCode="#\ ##0.000000">
                  <c:v>0.24713963609274306</c:v>
                </c:pt>
                <c:pt idx="64" formatCode="#\ ##0.000000">
                  <c:v>0.2471126839338896</c:v>
                </c:pt>
                <c:pt idx="65" formatCode="#\ ##0.000000">
                  <c:v>0.24710952834785721</c:v>
                </c:pt>
                <c:pt idx="66" formatCode="#\ ##0.000000">
                  <c:v>0.24713019212106943</c:v>
                </c:pt>
                <c:pt idx="67" formatCode="#\ ##0.000000">
                  <c:v>0.24714233861983051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2-40FE-AF6F-736F4843337E}"/>
            </c:ext>
          </c:extLst>
        </c:ser>
        <c:ser>
          <c:idx val="2"/>
          <c:order val="2"/>
          <c:tx>
            <c:strRef>
              <c:f>'FCFF-DM'!$A$79</c:f>
              <c:strCache>
                <c:ptCount val="1"/>
                <c:pt idx="0">
                  <c:v>Our Est2 of FCFE margins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'FCFF-DM'!$B$79:$BR$79</c:f>
              <c:numCache>
                <c:formatCode>General</c:formatCode>
                <c:ptCount val="68"/>
                <c:pt idx="1">
                  <c:v>5.8016589010578747E-2</c:v>
                </c:pt>
                <c:pt idx="2">
                  <c:v>6.2734551978516316E-3</c:v>
                </c:pt>
                <c:pt idx="3">
                  <c:v>8.207572628291393E-2</c:v>
                </c:pt>
                <c:pt idx="4">
                  <c:v>3.3751159086045791E-2</c:v>
                </c:pt>
                <c:pt idx="5">
                  <c:v>9.8877590474335413E-4</c:v>
                </c:pt>
                <c:pt idx="6">
                  <c:v>5.8875886146960939E-2</c:v>
                </c:pt>
                <c:pt idx="7">
                  <c:v>5.4584791184872805E-2</c:v>
                </c:pt>
                <c:pt idx="8">
                  <c:v>-4.293979388898933E-2</c:v>
                </c:pt>
                <c:pt idx="9">
                  <c:v>7.8409437608054508E-2</c:v>
                </c:pt>
                <c:pt idx="10">
                  <c:v>-7.1458833498093496E-2</c:v>
                </c:pt>
                <c:pt idx="11">
                  <c:v>3.534758458172025E-2</c:v>
                </c:pt>
                <c:pt idx="12">
                  <c:v>-2.7062275839582654E-2</c:v>
                </c:pt>
                <c:pt idx="13">
                  <c:v>-1.3027683828134786E-2</c:v>
                </c:pt>
                <c:pt idx="14">
                  <c:v>0.20082043632295357</c:v>
                </c:pt>
                <c:pt idx="15">
                  <c:v>-2.8387321490769765E-2</c:v>
                </c:pt>
                <c:pt idx="16">
                  <c:v>0.17995811180924762</c:v>
                </c:pt>
                <c:pt idx="17">
                  <c:v>-0.10315255465635946</c:v>
                </c:pt>
                <c:pt idx="18">
                  <c:v>-1.6294594788600961E-2</c:v>
                </c:pt>
                <c:pt idx="19">
                  <c:v>0.13341962205539737</c:v>
                </c:pt>
                <c:pt idx="20">
                  <c:v>9.0365367401741392E-2</c:v>
                </c:pt>
                <c:pt idx="21">
                  <c:v>3.7529006961670802E-2</c:v>
                </c:pt>
                <c:pt idx="22">
                  <c:v>-0.16956065726605291</c:v>
                </c:pt>
                <c:pt idx="23">
                  <c:v>7.268685320045995E-2</c:v>
                </c:pt>
                <c:pt idx="24">
                  <c:v>-2.6697706214376116E-2</c:v>
                </c:pt>
                <c:pt idx="25">
                  <c:v>1.6797863368006746E-2</c:v>
                </c:pt>
                <c:pt idx="26">
                  <c:v>0.215247791235153</c:v>
                </c:pt>
                <c:pt idx="27">
                  <c:v>0.30307174703903278</c:v>
                </c:pt>
                <c:pt idx="28">
                  <c:v>0.23232141711058341</c:v>
                </c:pt>
                <c:pt idx="29">
                  <c:v>0.19671208930173739</c:v>
                </c:pt>
                <c:pt idx="30">
                  <c:v>0.20469916095785542</c:v>
                </c:pt>
                <c:pt idx="31">
                  <c:v>0.35366629642877312</c:v>
                </c:pt>
                <c:pt idx="32">
                  <c:v>0.41306202771991052</c:v>
                </c:pt>
                <c:pt idx="33">
                  <c:v>0.28735770358632495</c:v>
                </c:pt>
                <c:pt idx="34">
                  <c:v>0.27925984850348673</c:v>
                </c:pt>
                <c:pt idx="35">
                  <c:v>0.25276926822340795</c:v>
                </c:pt>
                <c:pt idx="36">
                  <c:v>0.27224389162111745</c:v>
                </c:pt>
                <c:pt idx="37">
                  <c:v>0.29457976907437955</c:v>
                </c:pt>
                <c:pt idx="38" formatCode="#\ ##0.000000">
                  <c:v>0.27866714725275765</c:v>
                </c:pt>
                <c:pt idx="39" formatCode="#\ ##0.000000">
                  <c:v>0.28330172026697509</c:v>
                </c:pt>
                <c:pt idx="40" formatCode="#\ ##0.000000">
                  <c:v>0.29196068336349884</c:v>
                </c:pt>
                <c:pt idx="41" formatCode="#\ ##0.000000">
                  <c:v>0.30068683560406317</c:v>
                </c:pt>
                <c:pt idx="42" formatCode="#\ ##0.000000">
                  <c:v>0.29538888952159215</c:v>
                </c:pt>
                <c:pt idx="43" formatCode="#\ ##0.000000">
                  <c:v>0.28362157570176033</c:v>
                </c:pt>
                <c:pt idx="44" formatCode="#\ ##0.000000">
                  <c:v>0.2832479629133039</c:v>
                </c:pt>
                <c:pt idx="45" formatCode="#\ ##0.000000">
                  <c:v>0.28364677435428565</c:v>
                </c:pt>
                <c:pt idx="46" formatCode="#\ ##0.000000">
                  <c:v>0.28673452496737334</c:v>
                </c:pt>
                <c:pt idx="47" formatCode="#\ ##0.000000">
                  <c:v>0.28818358830199897</c:v>
                </c:pt>
                <c:pt idx="48" formatCode="#\ ##0.000000">
                  <c:v>0.28754397022476097</c:v>
                </c:pt>
                <c:pt idx="49" formatCode="#\ ##0.000000">
                  <c:v>0.28843165252196123</c:v>
                </c:pt>
                <c:pt idx="50" formatCode="#\ ##0.000000">
                  <c:v>0.28894464574745982</c:v>
                </c:pt>
                <c:pt idx="51" formatCode="#\ ##0.000000">
                  <c:v>0.28864304198585594</c:v>
                </c:pt>
                <c:pt idx="52" formatCode="#\ ##0.000000">
                  <c:v>0.28743866262403522</c:v>
                </c:pt>
                <c:pt idx="53" formatCode="#\ ##0.000000">
                  <c:v>0.28664363993427949</c:v>
                </c:pt>
                <c:pt idx="54" formatCode="#\ ##0.000000">
                  <c:v>0.28694584635753145</c:v>
                </c:pt>
                <c:pt idx="55" formatCode="#\ ##0.000000">
                  <c:v>0.2873156347019542</c:v>
                </c:pt>
                <c:pt idx="56" formatCode="#\ ##0.000000">
                  <c:v>0.28768252073672107</c:v>
                </c:pt>
                <c:pt idx="57" formatCode="#\ ##0.000000">
                  <c:v>0.28777732031365583</c:v>
                </c:pt>
                <c:pt idx="58" formatCode="#\ ##0.000000">
                  <c:v>0.28773669351482151</c:v>
                </c:pt>
                <c:pt idx="59" formatCode="#\ ##0.000000">
                  <c:v>0.28775596584382757</c:v>
                </c:pt>
                <c:pt idx="60" formatCode="#\ ##0.000000">
                  <c:v>0.28768839717601419</c:v>
                </c:pt>
                <c:pt idx="61" formatCode="#\ ##0.000000">
                  <c:v>0.28756277231886962</c:v>
                </c:pt>
                <c:pt idx="62" formatCode="#\ ##0.000000">
                  <c:v>0.28745474535217097</c:v>
                </c:pt>
                <c:pt idx="63" formatCode="#\ ##0.000000">
                  <c:v>0.28745635362498456</c:v>
                </c:pt>
                <c:pt idx="64" formatCode="#\ ##0.000000">
                  <c:v>0.28753762499405511</c:v>
                </c:pt>
                <c:pt idx="65" formatCode="#\ ##0.000000">
                  <c:v>0.2875968028577075</c:v>
                </c:pt>
                <c:pt idx="66" formatCode="#\ ##0.000000">
                  <c:v>0.2876249196732828</c:v>
                </c:pt>
                <c:pt idx="67" formatCode="#\ ##0.000000">
                  <c:v>0.28761915956693895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2-40FE-AF6F-736F4843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85744"/>
        <c:axId val="1486960400"/>
      </c:lineChart>
      <c:catAx>
        <c:axId val="1487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0400"/>
        <c:crosses val="autoZero"/>
        <c:auto val="1"/>
        <c:lblAlgn val="ctr"/>
        <c:lblOffset val="100"/>
        <c:noMultiLvlLbl val="0"/>
      </c:catAx>
      <c:valAx>
        <c:axId val="14869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FCFE margins</a:t>
            </a:r>
            <a:r>
              <a:rPr lang="en-US"/>
              <a:t> 1988-2024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'FCFF-DM'!$A$77</c:f>
              <c:strCache>
                <c:ptCount val="1"/>
                <c:pt idx="0">
                  <c:v>Bloom Est of FCFE margins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'FCFF-DM'!$C$4:$AN$4</c15:sqref>
                  </c15:fullRef>
                </c:ext>
              </c:extLst>
              <c:f>('FCFF-DM'!$C$4,'FCFF-DM'!$E$4:$AN$4)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'FCFF-DM'!$B$77:$AN$77</c15:sqref>
                  </c15:fullRef>
                </c:ext>
              </c:extLst>
              <c:f>('FCFF-DM'!$B$77,'FCFF-DM'!$D$77:$AN$77)</c:f>
              <c:numCache>
                <c:formatCode>#\ ##0.00000000</c:formatCode>
                <c:ptCount val="37"/>
                <c:pt idx="0">
                  <c:v>6.835782549854226E-2</c:v>
                </c:pt>
                <c:pt idx="1">
                  <c:v>3.7326575839182745E-2</c:v>
                </c:pt>
                <c:pt idx="2">
                  <c:v>0.14490378595433251</c:v>
                </c:pt>
                <c:pt idx="3">
                  <c:v>-1.0103426139470743E-2</c:v>
                </c:pt>
                <c:pt idx="4">
                  <c:v>0</c:v>
                </c:pt>
                <c:pt idx="5">
                  <c:v>0</c:v>
                </c:pt>
                <c:pt idx="6">
                  <c:v>3.7413249897973067E-2</c:v>
                </c:pt>
                <c:pt idx="7">
                  <c:v>-2.0972699331043211E-2</c:v>
                </c:pt>
                <c:pt idx="8">
                  <c:v>8.3697752466185299E-2</c:v>
                </c:pt>
                <c:pt idx="9">
                  <c:v>1.7511650896765995E-2</c:v>
                </c:pt>
                <c:pt idx="10">
                  <c:v>0.1339841777478539</c:v>
                </c:pt>
                <c:pt idx="11">
                  <c:v>0.12618193674600586</c:v>
                </c:pt>
                <c:pt idx="12">
                  <c:v>8.2174621069773274E-2</c:v>
                </c:pt>
                <c:pt idx="13">
                  <c:v>-2.2934924482565729E-2</c:v>
                </c:pt>
                <c:pt idx="14">
                  <c:v>-1.4803204458376872E-2</c:v>
                </c:pt>
                <c:pt idx="15">
                  <c:v>2.0138553246334782E-2</c:v>
                </c:pt>
                <c:pt idx="16">
                  <c:v>5.5320690904698634E-2</c:v>
                </c:pt>
                <c:pt idx="17">
                  <c:v>0.14851769435072859</c:v>
                </c:pt>
                <c:pt idx="18">
                  <c:v>8.0921563551643802E-2</c:v>
                </c:pt>
                <c:pt idx="19">
                  <c:v>0.19265196517210514</c:v>
                </c:pt>
                <c:pt idx="20">
                  <c:v>0.22685444506681604</c:v>
                </c:pt>
                <c:pt idx="21">
                  <c:v>0.21011537116886145</c:v>
                </c:pt>
                <c:pt idx="22">
                  <c:v>0.25435032579532391</c:v>
                </c:pt>
                <c:pt idx="23">
                  <c:v>0.30733771212667094</c:v>
                </c:pt>
                <c:pt idx="24">
                  <c:v>0.27194137040918037</c:v>
                </c:pt>
                <c:pt idx="25">
                  <c:v>0.36508688783570298</c:v>
                </c:pt>
                <c:pt idx="26">
                  <c:v>0.37423343089252986</c:v>
                </c:pt>
                <c:pt idx="27">
                  <c:v>0.4249791412617932</c:v>
                </c:pt>
                <c:pt idx="28">
                  <c:v>0.35126527841704208</c:v>
                </c:pt>
                <c:pt idx="29">
                  <c:v>0.35341260050570006</c:v>
                </c:pt>
                <c:pt idx="30">
                  <c:v>0.24305050923398408</c:v>
                </c:pt>
                <c:pt idx="31">
                  <c:v>0.19631861754056901</c:v>
                </c:pt>
                <c:pt idx="32">
                  <c:v>0.27635648325228129</c:v>
                </c:pt>
                <c:pt idx="33">
                  <c:v>0.28871812955658155</c:v>
                </c:pt>
                <c:pt idx="34">
                  <c:v>0.28230305735326938</c:v>
                </c:pt>
                <c:pt idx="35">
                  <c:v>0.23398515464993414</c:v>
                </c:pt>
                <c:pt idx="36">
                  <c:v>0.26291508432748989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3-417E-9CA3-6E5F2207C1D0}"/>
            </c:ext>
          </c:extLst>
        </c:ser>
        <c:ser>
          <c:idx val="1"/>
          <c:order val="1"/>
          <c:tx>
            <c:strRef>
              <c:f>'FCFF-DM'!$A$78</c:f>
              <c:strCache>
                <c:ptCount val="1"/>
                <c:pt idx="0">
                  <c:v>Our Est1 of FCFE margins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'FCFF-DM'!$C$4:$AN$4</c15:sqref>
                  </c15:fullRef>
                </c:ext>
              </c:extLst>
              <c:f>('FCFF-DM'!$C$4,'FCFF-DM'!$E$4:$AN$4)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'FCFF-DM'!$B$78:$AN$78</c15:sqref>
                  </c15:fullRef>
                </c:ext>
              </c:extLst>
              <c:f>('FCFF-DM'!$B$78,'FCFF-DM'!$D$78:$AN$78)</c:f>
              <c:numCache>
                <c:formatCode>General</c:formatCode>
                <c:ptCount val="37"/>
                <c:pt idx="0">
                  <c:v>4.6029469195872634E-2</c:v>
                </c:pt>
                <c:pt idx="1">
                  <c:v>3.0240101740912684E-2</c:v>
                </c:pt>
                <c:pt idx="2">
                  <c:v>0.11951752650024108</c:v>
                </c:pt>
                <c:pt idx="3">
                  <c:v>-1.247992898864294E-2</c:v>
                </c:pt>
                <c:pt idx="4">
                  <c:v>8.5961273061324714E-2</c:v>
                </c:pt>
                <c:pt idx="5">
                  <c:v>-3.3647948150608932E-2</c:v>
                </c:pt>
                <c:pt idx="6">
                  <c:v>3.1757856074003533E-2</c:v>
                </c:pt>
                <c:pt idx="7">
                  <c:v>-2.4317483276080274E-2</c:v>
                </c:pt>
                <c:pt idx="8">
                  <c:v>0.11196989728465372</c:v>
                </c:pt>
                <c:pt idx="9">
                  <c:v>-5.3805959610224545E-2</c:v>
                </c:pt>
                <c:pt idx="10">
                  <c:v>0.12539976434943612</c:v>
                </c:pt>
                <c:pt idx="11">
                  <c:v>0.16954678839256604</c:v>
                </c:pt>
                <c:pt idx="12">
                  <c:v>0.11850181635976451</c:v>
                </c:pt>
                <c:pt idx="13">
                  <c:v>1.04419168375909E-2</c:v>
                </c:pt>
                <c:pt idx="14">
                  <c:v>-1.4454893765238593E-2</c:v>
                </c:pt>
                <c:pt idx="15">
                  <c:v>2.4166263895601739E-3</c:v>
                </c:pt>
                <c:pt idx="16">
                  <c:v>2.1741756250754922E-3</c:v>
                </c:pt>
                <c:pt idx="17">
                  <c:v>8.9010121312181473E-2</c:v>
                </c:pt>
                <c:pt idx="18">
                  <c:v>5.5915091897489E-2</c:v>
                </c:pt>
                <c:pt idx="19">
                  <c:v>0.13861990397916837</c:v>
                </c:pt>
                <c:pt idx="20">
                  <c:v>0.14979595102824678</c:v>
                </c:pt>
                <c:pt idx="21">
                  <c:v>0.17147185642698987</c:v>
                </c:pt>
                <c:pt idx="22">
                  <c:v>0.2050900728248371</c:v>
                </c:pt>
                <c:pt idx="23">
                  <c:v>0.19904109968683315</c:v>
                </c:pt>
                <c:pt idx="24">
                  <c:v>0.20929920515245226</c:v>
                </c:pt>
                <c:pt idx="25">
                  <c:v>0.313445673161313</c:v>
                </c:pt>
                <c:pt idx="26">
                  <c:v>0.31152930878853358</c:v>
                </c:pt>
                <c:pt idx="27">
                  <c:v>0.36228740132212311</c:v>
                </c:pt>
                <c:pt idx="28">
                  <c:v>0.30664695407990106</c:v>
                </c:pt>
                <c:pt idx="29">
                  <c:v>0.32535412128052354</c:v>
                </c:pt>
                <c:pt idx="30">
                  <c:v>0.20414917449500178</c:v>
                </c:pt>
                <c:pt idx="31">
                  <c:v>0.19151798411832083</c:v>
                </c:pt>
                <c:pt idx="32">
                  <c:v>0.25506438628125966</c:v>
                </c:pt>
                <c:pt idx="33">
                  <c:v>0.28668979298392366</c:v>
                </c:pt>
                <c:pt idx="34">
                  <c:v>0.25903055324501428</c:v>
                </c:pt>
                <c:pt idx="35">
                  <c:v>0.21845363111000951</c:v>
                </c:pt>
                <c:pt idx="36">
                  <c:v>0.22904855064124693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3-417E-9CA3-6E5F2207C1D0}"/>
            </c:ext>
          </c:extLst>
        </c:ser>
        <c:ser>
          <c:idx val="2"/>
          <c:order val="2"/>
          <c:tx>
            <c:strRef>
              <c:f>'FCFF-DM'!$A$79</c:f>
              <c:strCache>
                <c:ptCount val="1"/>
                <c:pt idx="0">
                  <c:v>Our Est2 of FCFE margins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'FCFF-DM'!$C$4:$AN$4</c15:sqref>
                  </c15:fullRef>
                </c:ext>
              </c:extLst>
              <c:f>('FCFF-DM'!$C$4,'FCFF-DM'!$E$4:$AN$4)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'FCFF-DM'!$B$79:$AN$79</c15:sqref>
                  </c15:fullRef>
                </c:ext>
              </c:extLst>
              <c:f>('FCFF-DM'!$B$79,'FCFF-DM'!$D$79:$AN$79)</c:f>
              <c:numCache>
                <c:formatCode>General</c:formatCode>
                <c:ptCount val="37"/>
                <c:pt idx="0">
                  <c:v>5.8016589010578747E-2</c:v>
                </c:pt>
                <c:pt idx="1">
                  <c:v>6.2734551978516316E-3</c:v>
                </c:pt>
                <c:pt idx="2">
                  <c:v>8.207572628291393E-2</c:v>
                </c:pt>
                <c:pt idx="3">
                  <c:v>3.3751159086045791E-2</c:v>
                </c:pt>
                <c:pt idx="4">
                  <c:v>9.8877590474335413E-4</c:v>
                </c:pt>
                <c:pt idx="5">
                  <c:v>5.8875886146960939E-2</c:v>
                </c:pt>
                <c:pt idx="6">
                  <c:v>5.4584791184872805E-2</c:v>
                </c:pt>
                <c:pt idx="7">
                  <c:v>-4.293979388898933E-2</c:v>
                </c:pt>
                <c:pt idx="8">
                  <c:v>7.8409437608054508E-2</c:v>
                </c:pt>
                <c:pt idx="9">
                  <c:v>-7.1458833498093496E-2</c:v>
                </c:pt>
                <c:pt idx="10">
                  <c:v>3.534758458172025E-2</c:v>
                </c:pt>
                <c:pt idx="11">
                  <c:v>-2.7062275839582654E-2</c:v>
                </c:pt>
                <c:pt idx="12">
                  <c:v>-1.3027683828134786E-2</c:v>
                </c:pt>
                <c:pt idx="13">
                  <c:v>0.20082043632295357</c:v>
                </c:pt>
                <c:pt idx="14">
                  <c:v>-2.8387321490769765E-2</c:v>
                </c:pt>
                <c:pt idx="15">
                  <c:v>0.17995811180924762</c:v>
                </c:pt>
                <c:pt idx="16">
                  <c:v>-0.10315255465635946</c:v>
                </c:pt>
                <c:pt idx="17">
                  <c:v>-1.6294594788600961E-2</c:v>
                </c:pt>
                <c:pt idx="18">
                  <c:v>0.13341962205539737</c:v>
                </c:pt>
                <c:pt idx="19">
                  <c:v>9.0365367401741392E-2</c:v>
                </c:pt>
                <c:pt idx="20">
                  <c:v>3.7529006961670802E-2</c:v>
                </c:pt>
                <c:pt idx="21">
                  <c:v>-0.16956065726605291</c:v>
                </c:pt>
                <c:pt idx="22">
                  <c:v>7.268685320045995E-2</c:v>
                </c:pt>
                <c:pt idx="23">
                  <c:v>-2.6697706214376116E-2</c:v>
                </c:pt>
                <c:pt idx="24">
                  <c:v>1.6797863368006746E-2</c:v>
                </c:pt>
                <c:pt idx="25">
                  <c:v>0.215247791235153</c:v>
                </c:pt>
                <c:pt idx="26">
                  <c:v>0.30307174703903278</c:v>
                </c:pt>
                <c:pt idx="27">
                  <c:v>0.23232141711058341</c:v>
                </c:pt>
                <c:pt idx="28">
                  <c:v>0.19671208930173739</c:v>
                </c:pt>
                <c:pt idx="29">
                  <c:v>0.20469916095785542</c:v>
                </c:pt>
                <c:pt idx="30">
                  <c:v>0.35366629642877312</c:v>
                </c:pt>
                <c:pt idx="31">
                  <c:v>0.41306202771991052</c:v>
                </c:pt>
                <c:pt idx="32">
                  <c:v>0.28735770358632495</c:v>
                </c:pt>
                <c:pt idx="33">
                  <c:v>0.27925984850348673</c:v>
                </c:pt>
                <c:pt idx="34">
                  <c:v>0.25276926822340795</c:v>
                </c:pt>
                <c:pt idx="35">
                  <c:v>0.27224389162111745</c:v>
                </c:pt>
                <c:pt idx="36">
                  <c:v>0.29457976907437955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3-417E-9CA3-6E5F2207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185744"/>
        <c:axId val="1486960400"/>
      </c:lineChart>
      <c:catAx>
        <c:axId val="14871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960400"/>
        <c:crosses val="autoZero"/>
        <c:auto val="1"/>
        <c:lblAlgn val="ctr"/>
        <c:lblOffset val="100"/>
        <c:noMultiLvlLbl val="0"/>
      </c:catAx>
      <c:valAx>
        <c:axId val="14869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</a:t>
            </a:r>
            <a:r>
              <a:rPr lang="en-US" baseline="0"/>
              <a:t>FCFF Margin 1988-2024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'FCFF-DM'!$A$111</c:f>
              <c:strCache>
                <c:ptCount val="1"/>
                <c:pt idx="0">
                  <c:v>FCFF (по формуле1) Margin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'FCFF-DM'!$D$4:$AN$4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f>'FCFF-DM'!$B$111:$AN$111</c:f>
              <c:numCache>
                <c:formatCode>General</c:formatCode>
                <c:ptCount val="38"/>
                <c:pt idx="1">
                  <c:v>2.9367214475717007E-2</c:v>
                </c:pt>
                <c:pt idx="2">
                  <c:v>4.684628643776223E-2</c:v>
                </c:pt>
                <c:pt idx="3">
                  <c:v>0.11727569318010091</c:v>
                </c:pt>
                <c:pt idx="4">
                  <c:v>1.32610323593048E-2</c:v>
                </c:pt>
                <c:pt idx="5">
                  <c:v>9.0426292097412861E-2</c:v>
                </c:pt>
                <c:pt idx="6">
                  <c:v>-8.4464870909307446E-2</c:v>
                </c:pt>
                <c:pt idx="7">
                  <c:v>5.5357355244184461E-2</c:v>
                </c:pt>
                <c:pt idx="8">
                  <c:v>-3.3406074850840718E-2</c:v>
                </c:pt>
                <c:pt idx="9">
                  <c:v>6.6371605817146351E-2</c:v>
                </c:pt>
                <c:pt idx="10">
                  <c:v>7.4279621522383835E-2</c:v>
                </c:pt>
                <c:pt idx="11">
                  <c:v>0.11056320484766874</c:v>
                </c:pt>
                <c:pt idx="12">
                  <c:v>0.11826084121291165</c:v>
                </c:pt>
                <c:pt idx="13">
                  <c:v>7.7670048853814344E-2</c:v>
                </c:pt>
                <c:pt idx="14">
                  <c:v>-3.09688607122879E-2</c:v>
                </c:pt>
                <c:pt idx="15">
                  <c:v>-1.9830721003134797E-2</c:v>
                </c:pt>
                <c:pt idx="16">
                  <c:v>-5.7112937006605427E-3</c:v>
                </c:pt>
                <c:pt idx="17">
                  <c:v>3.6351974876192773E-2</c:v>
                </c:pt>
                <c:pt idx="18">
                  <c:v>8.1193453449142194E-2</c:v>
                </c:pt>
                <c:pt idx="19">
                  <c:v>4.7171938907584775E-2</c:v>
                </c:pt>
                <c:pt idx="20">
                  <c:v>0.12946513141834162</c:v>
                </c:pt>
                <c:pt idx="21">
                  <c:v>0.15138657277746659</c:v>
                </c:pt>
                <c:pt idx="22">
                  <c:v>0.18256799906770774</c:v>
                </c:pt>
                <c:pt idx="23">
                  <c:v>0.19939701034879265</c:v>
                </c:pt>
                <c:pt idx="24">
                  <c:v>0.1911904959861061</c:v>
                </c:pt>
                <c:pt idx="25">
                  <c:v>0.20454431722340072</c:v>
                </c:pt>
                <c:pt idx="26">
                  <c:v>0.21060943186472414</c:v>
                </c:pt>
                <c:pt idx="27">
                  <c:v>0.20857915150852049</c:v>
                </c:pt>
                <c:pt idx="28">
                  <c:v>0.23458340286246068</c:v>
                </c:pt>
                <c:pt idx="29">
                  <c:v>0.19686640538190814</c:v>
                </c:pt>
                <c:pt idx="30">
                  <c:v>0.18395656928878273</c:v>
                </c:pt>
                <c:pt idx="31">
                  <c:v>0.1757909749807037</c:v>
                </c:pt>
                <c:pt idx="32">
                  <c:v>0.1915143711516139</c:v>
                </c:pt>
                <c:pt idx="33">
                  <c:v>0.21599801832322457</c:v>
                </c:pt>
                <c:pt idx="34">
                  <c:v>0.21423596497702402</c:v>
                </c:pt>
                <c:pt idx="35">
                  <c:v>0.23098855267695928</c:v>
                </c:pt>
                <c:pt idx="36">
                  <c:v>0.21249812019776407</c:v>
                </c:pt>
                <c:pt idx="37">
                  <c:v>0.23848062705384429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841-BA0B-CA5FBEF672E6}"/>
            </c:ext>
          </c:extLst>
        </c:ser>
        <c:ser>
          <c:idx val="1"/>
          <c:order val="1"/>
          <c:tx>
            <c:strRef>
              <c:f>'FCFF-DM'!$A$112</c:f>
              <c:strCache>
                <c:ptCount val="1"/>
                <c:pt idx="0">
                  <c:v>FCFF (по формула2) Margin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f>'FCFF-DM'!$D$4:$AN$4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f>'FCFF-DM'!$B$112:$AN$112</c:f>
              <c:numCache>
                <c:formatCode>General</c:formatCode>
                <c:ptCount val="38"/>
                <c:pt idx="1">
                  <c:v>2.6609224904638976E-2</c:v>
                </c:pt>
                <c:pt idx="2">
                  <c:v>1.973293010422009E-2</c:v>
                </c:pt>
                <c:pt idx="3">
                  <c:v>7.0223659875792502E-2</c:v>
                </c:pt>
                <c:pt idx="4">
                  <c:v>2.9640108736140501E-2</c:v>
                </c:pt>
                <c:pt idx="5">
                  <c:v>-4.076460444730437E-3</c:v>
                </c:pt>
                <c:pt idx="6">
                  <c:v>-2.1194942929315085E-2</c:v>
                </c:pt>
                <c:pt idx="7">
                  <c:v>8.0010121071962995E-2</c:v>
                </c:pt>
                <c:pt idx="8">
                  <c:v>-5.803652142469716E-2</c:v>
                </c:pt>
                <c:pt idx="9">
                  <c:v>4.0679345062544496E-2</c:v>
                </c:pt>
                <c:pt idx="10">
                  <c:v>-4.872193193051829E-2</c:v>
                </c:pt>
                <c:pt idx="11">
                  <c:v>3.9050664871233799E-2</c:v>
                </c:pt>
                <c:pt idx="12">
                  <c:v>-2.7062275839582654E-2</c:v>
                </c:pt>
                <c:pt idx="13">
                  <c:v>-1.3027683828134786E-2</c:v>
                </c:pt>
                <c:pt idx="14">
                  <c:v>0.20082043632295357</c:v>
                </c:pt>
                <c:pt idx="15">
                  <c:v>-2.8387321490769765E-2</c:v>
                </c:pt>
                <c:pt idx="16">
                  <c:v>0.17995811180924762</c:v>
                </c:pt>
                <c:pt idx="17">
                  <c:v>-6.6916294238434593E-2</c:v>
                </c:pt>
                <c:pt idx="18">
                  <c:v>-1.6294594788600961E-2</c:v>
                </c:pt>
                <c:pt idx="19">
                  <c:v>0.13341962205539737</c:v>
                </c:pt>
                <c:pt idx="20">
                  <c:v>9.0365367401741392E-2</c:v>
                </c:pt>
                <c:pt idx="21">
                  <c:v>3.7529006961670802E-2</c:v>
                </c:pt>
                <c:pt idx="22">
                  <c:v>-0.16956065726605291</c:v>
                </c:pt>
                <c:pt idx="23">
                  <c:v>7.268685320045995E-2</c:v>
                </c:pt>
                <c:pt idx="24">
                  <c:v>-2.6697706214376116E-2</c:v>
                </c:pt>
                <c:pt idx="25">
                  <c:v>1.6797863368006746E-2</c:v>
                </c:pt>
                <c:pt idx="26">
                  <c:v>0.11638874261307121</c:v>
                </c:pt>
                <c:pt idx="27">
                  <c:v>0.20314560026258924</c:v>
                </c:pt>
                <c:pt idx="28">
                  <c:v>0.10693365851571358</c:v>
                </c:pt>
                <c:pt idx="29">
                  <c:v>9.4164795365682438E-2</c:v>
                </c:pt>
                <c:pt idx="30">
                  <c:v>7.7775444674838365E-2</c:v>
                </c:pt>
                <c:pt idx="31">
                  <c:v>0.35203975978463448</c:v>
                </c:pt>
                <c:pt idx="32">
                  <c:v>0.44311499227440099</c:v>
                </c:pt>
                <c:pt idx="33">
                  <c:v>0.27825437589931334</c:v>
                </c:pt>
                <c:pt idx="34">
                  <c:v>0.24463871279902247</c:v>
                </c:pt>
                <c:pt idx="35">
                  <c:v>0.25308119129252804</c:v>
                </c:pt>
                <c:pt idx="36">
                  <c:v>0.29807584434559142</c:v>
                </c:pt>
                <c:pt idx="37">
                  <c:v>0.30991854949045483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841-BA0B-CA5FBEF672E6}"/>
            </c:ext>
          </c:extLst>
        </c:ser>
        <c:ser>
          <c:idx val="2"/>
          <c:order val="2"/>
          <c:tx>
            <c:strRef>
              <c:f>'FCFF-DM'!$A$113</c:f>
              <c:strCache>
                <c:ptCount val="1"/>
                <c:pt idx="0">
                  <c:v>FCFF Margin Блумберг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f>'FCFF-DM'!$D$4:$AN$4</c:f>
              <c:strCache>
                <c:ptCount val="3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</c:strCache>
            </c:strRef>
          </c:cat>
          <c:val>
            <c:numRef>
              <c:f>'FCFF-DM'!$C$113:$AN$113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-0.10876825102326078</c:v>
                </c:pt>
                <c:pt idx="7">
                  <c:v>6.5514123248537615E-2</c:v>
                </c:pt>
                <c:pt idx="8">
                  <c:v>-3.3800370638220938E-2</c:v>
                </c:pt>
                <c:pt idx="9">
                  <c:v>0</c:v>
                </c:pt>
                <c:pt idx="10">
                  <c:v>0</c:v>
                </c:pt>
                <c:pt idx="11">
                  <c:v>0.13250816360882006</c:v>
                </c:pt>
                <c:pt idx="12">
                  <c:v>0.12924445712422561</c:v>
                </c:pt>
                <c:pt idx="13">
                  <c:v>9.1955079544031065E-2</c:v>
                </c:pt>
                <c:pt idx="14">
                  <c:v>0</c:v>
                </c:pt>
                <c:pt idx="15">
                  <c:v>-1.3371926158133055E-2</c:v>
                </c:pt>
                <c:pt idx="16">
                  <c:v>2.1091187369099405E-2</c:v>
                </c:pt>
                <c:pt idx="17">
                  <c:v>9.1818081893948536E-2</c:v>
                </c:pt>
                <c:pt idx="18">
                  <c:v>0.14851769435072859</c:v>
                </c:pt>
                <c:pt idx="19">
                  <c:v>8.0921563551643802E-2</c:v>
                </c:pt>
                <c:pt idx="20">
                  <c:v>0.19265196517210514</c:v>
                </c:pt>
                <c:pt idx="21">
                  <c:v>0.22685444506681604</c:v>
                </c:pt>
                <c:pt idx="22">
                  <c:v>0.21011537116886145</c:v>
                </c:pt>
                <c:pt idx="23">
                  <c:v>0.25435032579532391</c:v>
                </c:pt>
                <c:pt idx="24">
                  <c:v>0.30733771212667094</c:v>
                </c:pt>
                <c:pt idx="25">
                  <c:v>0.27194137040918037</c:v>
                </c:pt>
                <c:pt idx="26">
                  <c:v>0.26681545433268972</c:v>
                </c:pt>
                <c:pt idx="27">
                  <c:v>0.27585916409092154</c:v>
                </c:pt>
                <c:pt idx="28">
                  <c:v>0.30190069144042964</c:v>
                </c:pt>
                <c:pt idx="29">
                  <c:v>0.25375718323872221</c:v>
                </c:pt>
                <c:pt idx="30">
                  <c:v>0.23415554695223845</c:v>
                </c:pt>
                <c:pt idx="31">
                  <c:v>0.25138543007210229</c:v>
                </c:pt>
                <c:pt idx="32">
                  <c:v>0.23792480570694999</c:v>
                </c:pt>
                <c:pt idx="33">
                  <c:v>0.27620887310347336</c:v>
                </c:pt>
                <c:pt idx="34">
                  <c:v>0.26036557951106698</c:v>
                </c:pt>
                <c:pt idx="35">
                  <c:v>0.28884341766245358</c:v>
                </c:pt>
                <c:pt idx="36">
                  <c:v>0.26856802353340203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841-BA0B-CA5FBEF67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86344"/>
        <c:axId val="771390280"/>
      </c:lineChart>
      <c:catAx>
        <c:axId val="77138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90280"/>
        <c:crosses val="autoZero"/>
        <c:auto val="1"/>
        <c:lblAlgn val="ctr"/>
        <c:lblOffset val="100"/>
        <c:noMultiLvlLbl val="0"/>
      </c:catAx>
      <c:valAx>
        <c:axId val="7713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8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EBIT and FCFE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'FCFF-DM'!$A$77</c:f>
              <c:strCache>
                <c:ptCount val="1"/>
                <c:pt idx="0">
                  <c:v>Bloom Est of FCFE margins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'FCFF-DM'!$B$77:$AO$77</c:f>
              <c:numCache>
                <c:formatCode>#\ ##0.00000000</c:formatCode>
                <c:ptCount val="39"/>
                <c:pt idx="1">
                  <c:v>6.835782549854226E-2</c:v>
                </c:pt>
                <c:pt idx="2">
                  <c:v>3.7326575839182745E-2</c:v>
                </c:pt>
                <c:pt idx="3">
                  <c:v>0.14490378595433251</c:v>
                </c:pt>
                <c:pt idx="4">
                  <c:v>-1.0103426139470743E-2</c:v>
                </c:pt>
                <c:pt idx="5">
                  <c:v>0</c:v>
                </c:pt>
                <c:pt idx="6">
                  <c:v>0</c:v>
                </c:pt>
                <c:pt idx="7">
                  <c:v>3.7413249897973067E-2</c:v>
                </c:pt>
                <c:pt idx="8">
                  <c:v>-2.0972699331043211E-2</c:v>
                </c:pt>
                <c:pt idx="9">
                  <c:v>8.3697752466185299E-2</c:v>
                </c:pt>
                <c:pt idx="10">
                  <c:v>1.7511650896765995E-2</c:v>
                </c:pt>
                <c:pt idx="11">
                  <c:v>0.1339841777478539</c:v>
                </c:pt>
                <c:pt idx="12">
                  <c:v>0.12618193674600586</c:v>
                </c:pt>
                <c:pt idx="13">
                  <c:v>8.2174621069773274E-2</c:v>
                </c:pt>
                <c:pt idx="14">
                  <c:v>-2.2934924482565729E-2</c:v>
                </c:pt>
                <c:pt idx="15">
                  <c:v>-1.4803204458376872E-2</c:v>
                </c:pt>
                <c:pt idx="16">
                  <c:v>2.0138553246334782E-2</c:v>
                </c:pt>
                <c:pt idx="17">
                  <c:v>5.5320690904698634E-2</c:v>
                </c:pt>
                <c:pt idx="18">
                  <c:v>0.14851769435072859</c:v>
                </c:pt>
                <c:pt idx="19">
                  <c:v>8.0921563551643802E-2</c:v>
                </c:pt>
                <c:pt idx="20">
                  <c:v>0.19265196517210514</c:v>
                </c:pt>
                <c:pt idx="21">
                  <c:v>0.22685444506681604</c:v>
                </c:pt>
                <c:pt idx="22">
                  <c:v>0.21011537116886145</c:v>
                </c:pt>
                <c:pt idx="23">
                  <c:v>0.25435032579532391</c:v>
                </c:pt>
                <c:pt idx="24">
                  <c:v>0.30733771212667094</c:v>
                </c:pt>
                <c:pt idx="25">
                  <c:v>0.27194137040918037</c:v>
                </c:pt>
                <c:pt idx="26">
                  <c:v>0.36508688783570298</c:v>
                </c:pt>
                <c:pt idx="27">
                  <c:v>0.37423343089252986</c:v>
                </c:pt>
                <c:pt idx="28">
                  <c:v>0.4249791412617932</c:v>
                </c:pt>
                <c:pt idx="29">
                  <c:v>0.35126527841704208</c:v>
                </c:pt>
                <c:pt idx="30">
                  <c:v>0.35341260050570006</c:v>
                </c:pt>
                <c:pt idx="31">
                  <c:v>0.24305050923398408</c:v>
                </c:pt>
                <c:pt idx="32">
                  <c:v>0.19631861754056901</c:v>
                </c:pt>
                <c:pt idx="33">
                  <c:v>0.27635648325228129</c:v>
                </c:pt>
                <c:pt idx="34">
                  <c:v>0.28871812955658155</c:v>
                </c:pt>
                <c:pt idx="35">
                  <c:v>0.28230305735326938</c:v>
                </c:pt>
                <c:pt idx="36">
                  <c:v>0.23398515464993414</c:v>
                </c:pt>
                <c:pt idx="37">
                  <c:v>0.26291508432748989</c:v>
                </c:pt>
                <c:pt idx="38" formatCode="#\ ##0.000000">
                  <c:v>0.29133040560986451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E-4917-864D-E0C832B36AC5}"/>
            </c:ext>
          </c:extLst>
        </c:ser>
        <c:ser>
          <c:idx val="1"/>
          <c:order val="1"/>
          <c:tx>
            <c:strRef>
              <c:f>'FCFF-DM'!$A$78</c:f>
              <c:strCache>
                <c:ptCount val="1"/>
                <c:pt idx="0">
                  <c:v>Our Est1 of FCFE margins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'FCFF-DM'!$B$78:$AO$78</c:f>
              <c:numCache>
                <c:formatCode>General</c:formatCode>
                <c:ptCount val="39"/>
                <c:pt idx="1">
                  <c:v>4.6029469195872634E-2</c:v>
                </c:pt>
                <c:pt idx="2">
                  <c:v>3.0240101740912684E-2</c:v>
                </c:pt>
                <c:pt idx="3">
                  <c:v>0.11951752650024108</c:v>
                </c:pt>
                <c:pt idx="4">
                  <c:v>-1.247992898864294E-2</c:v>
                </c:pt>
                <c:pt idx="5">
                  <c:v>8.5961273061324714E-2</c:v>
                </c:pt>
                <c:pt idx="6">
                  <c:v>-3.3647948150608932E-2</c:v>
                </c:pt>
                <c:pt idx="7">
                  <c:v>3.1757856074003533E-2</c:v>
                </c:pt>
                <c:pt idx="8">
                  <c:v>-2.4317483276080274E-2</c:v>
                </c:pt>
                <c:pt idx="9">
                  <c:v>0.11196989728465372</c:v>
                </c:pt>
                <c:pt idx="10">
                  <c:v>-5.3805959610224545E-2</c:v>
                </c:pt>
                <c:pt idx="11">
                  <c:v>0.12539976434943612</c:v>
                </c:pt>
                <c:pt idx="12">
                  <c:v>0.16954678839256604</c:v>
                </c:pt>
                <c:pt idx="13">
                  <c:v>0.11850181635976451</c:v>
                </c:pt>
                <c:pt idx="14">
                  <c:v>1.04419168375909E-2</c:v>
                </c:pt>
                <c:pt idx="15">
                  <c:v>-1.4454893765238593E-2</c:v>
                </c:pt>
                <c:pt idx="16">
                  <c:v>2.4166263895601739E-3</c:v>
                </c:pt>
                <c:pt idx="17">
                  <c:v>2.1741756250754922E-3</c:v>
                </c:pt>
                <c:pt idx="18">
                  <c:v>8.9010121312181473E-2</c:v>
                </c:pt>
                <c:pt idx="19">
                  <c:v>5.5915091897489E-2</c:v>
                </c:pt>
                <c:pt idx="20">
                  <c:v>0.13861990397916837</c:v>
                </c:pt>
                <c:pt idx="21">
                  <c:v>0.14979595102824678</c:v>
                </c:pt>
                <c:pt idx="22">
                  <c:v>0.17147185642698987</c:v>
                </c:pt>
                <c:pt idx="23">
                  <c:v>0.2050900728248371</c:v>
                </c:pt>
                <c:pt idx="24">
                  <c:v>0.19904109968683315</c:v>
                </c:pt>
                <c:pt idx="25">
                  <c:v>0.20929920515245226</c:v>
                </c:pt>
                <c:pt idx="26">
                  <c:v>0.313445673161313</c:v>
                </c:pt>
                <c:pt idx="27">
                  <c:v>0.31152930878853358</c:v>
                </c:pt>
                <c:pt idx="28">
                  <c:v>0.36228740132212311</c:v>
                </c:pt>
                <c:pt idx="29">
                  <c:v>0.30664695407990106</c:v>
                </c:pt>
                <c:pt idx="30">
                  <c:v>0.32535412128052354</c:v>
                </c:pt>
                <c:pt idx="31">
                  <c:v>0.20414917449500178</c:v>
                </c:pt>
                <c:pt idx="32">
                  <c:v>0.19151798411832083</c:v>
                </c:pt>
                <c:pt idx="33">
                  <c:v>0.25506438628125966</c:v>
                </c:pt>
                <c:pt idx="34">
                  <c:v>0.28668979298392366</c:v>
                </c:pt>
                <c:pt idx="35">
                  <c:v>0.25903055324501428</c:v>
                </c:pt>
                <c:pt idx="36">
                  <c:v>0.21845363111000951</c:v>
                </c:pt>
                <c:pt idx="37">
                  <c:v>0.22904855064124693</c:v>
                </c:pt>
                <c:pt idx="38" formatCode="#\ ##0.000000">
                  <c:v>0.26382425495573242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E-4917-864D-E0C832B36AC5}"/>
            </c:ext>
          </c:extLst>
        </c:ser>
        <c:ser>
          <c:idx val="2"/>
          <c:order val="2"/>
          <c:tx>
            <c:strRef>
              <c:f>'FCFF-DM'!$A$79</c:f>
              <c:strCache>
                <c:ptCount val="1"/>
                <c:pt idx="0">
                  <c:v>Our Est2 of FCFE margins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'FCFF-DM'!$B$79:$AO$79</c:f>
              <c:numCache>
                <c:formatCode>General</c:formatCode>
                <c:ptCount val="39"/>
                <c:pt idx="1">
                  <c:v>5.8016589010578747E-2</c:v>
                </c:pt>
                <c:pt idx="2">
                  <c:v>6.2734551978516316E-3</c:v>
                </c:pt>
                <c:pt idx="3">
                  <c:v>8.207572628291393E-2</c:v>
                </c:pt>
                <c:pt idx="4">
                  <c:v>3.3751159086045791E-2</c:v>
                </c:pt>
                <c:pt idx="5">
                  <c:v>9.8877590474335413E-4</c:v>
                </c:pt>
                <c:pt idx="6">
                  <c:v>5.8875886146960939E-2</c:v>
                </c:pt>
                <c:pt idx="7">
                  <c:v>5.4584791184872805E-2</c:v>
                </c:pt>
                <c:pt idx="8">
                  <c:v>-4.293979388898933E-2</c:v>
                </c:pt>
                <c:pt idx="9">
                  <c:v>7.8409437608054508E-2</c:v>
                </c:pt>
                <c:pt idx="10">
                  <c:v>-7.1458833498093496E-2</c:v>
                </c:pt>
                <c:pt idx="11">
                  <c:v>3.534758458172025E-2</c:v>
                </c:pt>
                <c:pt idx="12">
                  <c:v>-2.7062275839582654E-2</c:v>
                </c:pt>
                <c:pt idx="13">
                  <c:v>-1.3027683828134786E-2</c:v>
                </c:pt>
                <c:pt idx="14">
                  <c:v>0.20082043632295357</c:v>
                </c:pt>
                <c:pt idx="15">
                  <c:v>-2.8387321490769765E-2</c:v>
                </c:pt>
                <c:pt idx="16">
                  <c:v>0.17995811180924762</c:v>
                </c:pt>
                <c:pt idx="17">
                  <c:v>-0.10315255465635946</c:v>
                </c:pt>
                <c:pt idx="18">
                  <c:v>-1.6294594788600961E-2</c:v>
                </c:pt>
                <c:pt idx="19">
                  <c:v>0.13341962205539737</c:v>
                </c:pt>
                <c:pt idx="20">
                  <c:v>9.0365367401741392E-2</c:v>
                </c:pt>
                <c:pt idx="21">
                  <c:v>3.7529006961670802E-2</c:v>
                </c:pt>
                <c:pt idx="22">
                  <c:v>-0.16956065726605291</c:v>
                </c:pt>
                <c:pt idx="23">
                  <c:v>7.268685320045995E-2</c:v>
                </c:pt>
                <c:pt idx="24">
                  <c:v>-2.6697706214376116E-2</c:v>
                </c:pt>
                <c:pt idx="25">
                  <c:v>1.6797863368006746E-2</c:v>
                </c:pt>
                <c:pt idx="26">
                  <c:v>0.215247791235153</c:v>
                </c:pt>
                <c:pt idx="27">
                  <c:v>0.30307174703903278</c:v>
                </c:pt>
                <c:pt idx="28">
                  <c:v>0.23232141711058341</c:v>
                </c:pt>
                <c:pt idx="29">
                  <c:v>0.19671208930173739</c:v>
                </c:pt>
                <c:pt idx="30">
                  <c:v>0.20469916095785542</c:v>
                </c:pt>
                <c:pt idx="31">
                  <c:v>0.35366629642877312</c:v>
                </c:pt>
                <c:pt idx="32">
                  <c:v>0.41306202771991052</c:v>
                </c:pt>
                <c:pt idx="33">
                  <c:v>0.28735770358632495</c:v>
                </c:pt>
                <c:pt idx="34">
                  <c:v>0.27925984850348673</c:v>
                </c:pt>
                <c:pt idx="35">
                  <c:v>0.25276926822340795</c:v>
                </c:pt>
                <c:pt idx="36">
                  <c:v>0.27224389162111745</c:v>
                </c:pt>
                <c:pt idx="37">
                  <c:v>0.29457976907437955</c:v>
                </c:pt>
                <c:pt idx="38" formatCode="#\ ##0.000000">
                  <c:v>0.27866714725275765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E-4917-864D-E0C832B36AC5}"/>
            </c:ext>
          </c:extLst>
        </c:ser>
        <c:ser>
          <c:idx val="3"/>
          <c:order val="3"/>
          <c:tx>
            <c:strRef>
              <c:f>'FCFF-DM'!$A$106</c:f>
              <c:strCache>
                <c:ptCount val="1"/>
                <c:pt idx="0">
                  <c:v>EBIT</c:v>
                </c:pt>
              </c:strCache>
            </c:strRef>
          </c:tx>
          <c:spPr>
            <a:ln w="28575" cap="rnd">
              <a:solidFill>
                <a:srgbClr val="FFFF99"/>
              </a:solidFill>
              <a:round/>
            </a:ln>
            <a:effectLst/>
          </c:spPr>
          <c:marker>
            <c:symbol val="none"/>
          </c:marker>
          <c:cat>
            <c:strRef>
              <c:f>'FCFF-DM'!$D$76:$BR$76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'FCFF-DM'!$B$106:$AN$106</c:f>
              <c:numCache>
                <c:formatCode>#,##0.00</c:formatCode>
                <c:ptCount val="38"/>
                <c:pt idx="1">
                  <c:v>620.33799999999997</c:v>
                </c:pt>
                <c:pt idx="2">
                  <c:v>634.31299999999999</c:v>
                </c:pt>
                <c:pt idx="3">
                  <c:v>712.01199999999994</c:v>
                </c:pt>
                <c:pt idx="4">
                  <c:v>671.39200000000005</c:v>
                </c:pt>
                <c:pt idx="5">
                  <c:v>805.80799999999999</c:v>
                </c:pt>
                <c:pt idx="6">
                  <c:v>431.19400000000002</c:v>
                </c:pt>
                <c:pt idx="7">
                  <c:v>395.41899999999998</c:v>
                </c:pt>
                <c:pt idx="8">
                  <c:v>661</c:v>
                </c:pt>
                <c:pt idx="9">
                  <c:v>-1204</c:v>
                </c:pt>
                <c:pt idx="10">
                  <c:v>-403</c:v>
                </c:pt>
                <c:pt idx="11">
                  <c:v>268</c:v>
                </c:pt>
                <c:pt idx="12">
                  <c:v>386</c:v>
                </c:pt>
                <c:pt idx="13">
                  <c:v>620</c:v>
                </c:pt>
                <c:pt idx="14">
                  <c:v>-333</c:v>
                </c:pt>
                <c:pt idx="15">
                  <c:v>46</c:v>
                </c:pt>
                <c:pt idx="16">
                  <c:v>25</c:v>
                </c:pt>
                <c:pt idx="17">
                  <c:v>349</c:v>
                </c:pt>
                <c:pt idx="18">
                  <c:v>1643</c:v>
                </c:pt>
                <c:pt idx="19">
                  <c:v>2453</c:v>
                </c:pt>
                <c:pt idx="20">
                  <c:v>4407</c:v>
                </c:pt>
                <c:pt idx="21">
                  <c:v>8327</c:v>
                </c:pt>
                <c:pt idx="22">
                  <c:v>11740</c:v>
                </c:pt>
                <c:pt idx="23">
                  <c:v>18385</c:v>
                </c:pt>
                <c:pt idx="24">
                  <c:v>33790</c:v>
                </c:pt>
                <c:pt idx="25">
                  <c:v>55241</c:v>
                </c:pt>
                <c:pt idx="26">
                  <c:v>48999</c:v>
                </c:pt>
                <c:pt idx="27">
                  <c:v>52503</c:v>
                </c:pt>
                <c:pt idx="28">
                  <c:v>71230</c:v>
                </c:pt>
                <c:pt idx="29">
                  <c:v>59476</c:v>
                </c:pt>
                <c:pt idx="30">
                  <c:v>60704</c:v>
                </c:pt>
                <c:pt idx="31">
                  <c:v>70662</c:v>
                </c:pt>
                <c:pt idx="32">
                  <c:v>63930</c:v>
                </c:pt>
                <c:pt idx="33">
                  <c:v>66288</c:v>
                </c:pt>
                <c:pt idx="34">
                  <c:v>108949</c:v>
                </c:pt>
                <c:pt idx="35">
                  <c:v>119437</c:v>
                </c:pt>
                <c:pt idx="36">
                  <c:v>114301</c:v>
                </c:pt>
                <c:pt idx="37">
                  <c:v>123216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E-4917-864D-E0C832B3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612664"/>
        <c:axId val="741610368"/>
      </c:lineChart>
      <c:catAx>
        <c:axId val="7416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0368"/>
        <c:crosses val="autoZero"/>
        <c:auto val="1"/>
        <c:lblAlgn val="ctr"/>
        <c:lblOffset val="100"/>
        <c:noMultiLvlLbl val="0"/>
      </c:catAx>
      <c:valAx>
        <c:axId val="7416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1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en-US"/>
              <a:t> </a:t>
            </a:r>
            <a:r>
              <a:rPr lang="en-US" baseline="0"/>
              <a:t>FCFE </a:t>
            </a:r>
            <a:r>
              <a:rPr lang="ru-RU" baseline="0"/>
              <a:t>и </a:t>
            </a:r>
            <a:r>
              <a:rPr lang="en-US" baseline="0"/>
              <a:t>FCFF</a:t>
            </a:r>
            <a:r>
              <a:rPr lang="ru-RU" baseline="0"/>
              <a:t> </a:t>
            </a:r>
            <a:r>
              <a:rPr lang="en-US" baseline="0"/>
              <a:t>Margins 1988-2054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'FCFF-DM'!$A$77</c:f>
              <c:strCache>
                <c:ptCount val="1"/>
                <c:pt idx="0">
                  <c:v>Bloom Est of FCFE margins</c:v>
                </c:pt>
              </c:strCache>
            </c:strRef>
          </c:tx>
          <c:spPr>
            <a:ln w="28575" cap="rnd">
              <a:solidFill>
                <a:srgbClr val="99FF99"/>
              </a:solidFill>
              <a:round/>
            </a:ln>
            <a:effectLst/>
          </c:spPr>
          <c:marker>
            <c:symbol val="none"/>
          </c:marker>
          <c:cat>
            <c:strRef>
              <c:f>'FCFF-DM'!$D$105:$BR$105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'FCFF-DM'!$B$77:$BR$77</c:f>
              <c:numCache>
                <c:formatCode>#\ ##0.00000000</c:formatCode>
                <c:ptCount val="68"/>
                <c:pt idx="1">
                  <c:v>6.835782549854226E-2</c:v>
                </c:pt>
                <c:pt idx="2">
                  <c:v>3.7326575839182745E-2</c:v>
                </c:pt>
                <c:pt idx="3">
                  <c:v>0.14490378595433251</c:v>
                </c:pt>
                <c:pt idx="4">
                  <c:v>-1.0103426139470743E-2</c:v>
                </c:pt>
                <c:pt idx="5">
                  <c:v>0</c:v>
                </c:pt>
                <c:pt idx="6">
                  <c:v>0</c:v>
                </c:pt>
                <c:pt idx="7">
                  <c:v>3.7413249897973067E-2</c:v>
                </c:pt>
                <c:pt idx="8">
                  <c:v>-2.0972699331043211E-2</c:v>
                </c:pt>
                <c:pt idx="9">
                  <c:v>8.3697752466185299E-2</c:v>
                </c:pt>
                <c:pt idx="10">
                  <c:v>1.7511650896765995E-2</c:v>
                </c:pt>
                <c:pt idx="11">
                  <c:v>0.1339841777478539</c:v>
                </c:pt>
                <c:pt idx="12">
                  <c:v>0.12618193674600586</c:v>
                </c:pt>
                <c:pt idx="13">
                  <c:v>8.2174621069773274E-2</c:v>
                </c:pt>
                <c:pt idx="14">
                  <c:v>-2.2934924482565729E-2</c:v>
                </c:pt>
                <c:pt idx="15">
                  <c:v>-1.4803204458376872E-2</c:v>
                </c:pt>
                <c:pt idx="16">
                  <c:v>2.0138553246334782E-2</c:v>
                </c:pt>
                <c:pt idx="17">
                  <c:v>5.5320690904698634E-2</c:v>
                </c:pt>
                <c:pt idx="18">
                  <c:v>0.14851769435072859</c:v>
                </c:pt>
                <c:pt idx="19">
                  <c:v>8.0921563551643802E-2</c:v>
                </c:pt>
                <c:pt idx="20">
                  <c:v>0.19265196517210514</c:v>
                </c:pt>
                <c:pt idx="21">
                  <c:v>0.22685444506681604</c:v>
                </c:pt>
                <c:pt idx="22">
                  <c:v>0.21011537116886145</c:v>
                </c:pt>
                <c:pt idx="23">
                  <c:v>0.25435032579532391</c:v>
                </c:pt>
                <c:pt idx="24">
                  <c:v>0.30733771212667094</c:v>
                </c:pt>
                <c:pt idx="25">
                  <c:v>0.27194137040918037</c:v>
                </c:pt>
                <c:pt idx="26">
                  <c:v>0.36508688783570298</c:v>
                </c:pt>
                <c:pt idx="27">
                  <c:v>0.37423343089252986</c:v>
                </c:pt>
                <c:pt idx="28">
                  <c:v>0.4249791412617932</c:v>
                </c:pt>
                <c:pt idx="29">
                  <c:v>0.35126527841704208</c:v>
                </c:pt>
                <c:pt idx="30">
                  <c:v>0.35341260050570006</c:v>
                </c:pt>
                <c:pt idx="31">
                  <c:v>0.24305050923398408</c:v>
                </c:pt>
                <c:pt idx="32">
                  <c:v>0.19631861754056901</c:v>
                </c:pt>
                <c:pt idx="33">
                  <c:v>0.27635648325228129</c:v>
                </c:pt>
                <c:pt idx="34">
                  <c:v>0.28871812955658155</c:v>
                </c:pt>
                <c:pt idx="35">
                  <c:v>0.28230305735326938</c:v>
                </c:pt>
                <c:pt idx="36">
                  <c:v>0.23398515464993414</c:v>
                </c:pt>
                <c:pt idx="37">
                  <c:v>0.26291508432748989</c:v>
                </c:pt>
                <c:pt idx="38" formatCode="#\ ##0.000000">
                  <c:v>0.29133040560986451</c:v>
                </c:pt>
                <c:pt idx="39" formatCode="#\ ##0.000000">
                  <c:v>0.27796553204467161</c:v>
                </c:pt>
                <c:pt idx="40" formatCode="#\ ##0.000000">
                  <c:v>0.2706355574074345</c:v>
                </c:pt>
                <c:pt idx="41" formatCode="#\ ##0.000000">
                  <c:v>0.26235785309760795</c:v>
                </c:pt>
                <c:pt idx="42" formatCode="#\ ##0.000000">
                  <c:v>0.26428858748397033</c:v>
                </c:pt>
                <c:pt idx="43" formatCode="#\ ##0.000000">
                  <c:v>0.27108558447831055</c:v>
                </c:pt>
                <c:pt idx="44" formatCode="#\ ##0.000000">
                  <c:v>0.27055849460091341</c:v>
                </c:pt>
                <c:pt idx="45" formatCode="#\ ##0.000000">
                  <c:v>0.26874253110534663</c:v>
                </c:pt>
                <c:pt idx="46" formatCode="#\ ##0.000000">
                  <c:v>0.2673864784805543</c:v>
                </c:pt>
                <c:pt idx="47" formatCode="#\ ##0.000000">
                  <c:v>0.27072661086361632</c:v>
                </c:pt>
                <c:pt idx="48" formatCode="#\ ##0.000000">
                  <c:v>0.27150776351722905</c:v>
                </c:pt>
                <c:pt idx="49" formatCode="#\ ##0.000000">
                  <c:v>0.26952549930796549</c:v>
                </c:pt>
                <c:pt idx="50" formatCode="#\ ##0.000000">
                  <c:v>0.26868149603429486</c:v>
                </c:pt>
                <c:pt idx="51" formatCode="#\ ##0.000000">
                  <c:v>0.26848608989698086</c:v>
                </c:pt>
                <c:pt idx="52" formatCode="#\ ##0.000000">
                  <c:v>0.26909891357691818</c:v>
                </c:pt>
                <c:pt idx="53" formatCode="#\ ##0.000000">
                  <c:v>0.26957994618621295</c:v>
                </c:pt>
                <c:pt idx="54" formatCode="#\ ##0.000000">
                  <c:v>0.2694293823570032</c:v>
                </c:pt>
                <c:pt idx="55" formatCode="#\ ##0.000000">
                  <c:v>0.26931647113261215</c:v>
                </c:pt>
                <c:pt idx="56" formatCode="#\ ##0.000000">
                  <c:v>0.26937386513533879</c:v>
                </c:pt>
                <c:pt idx="57" formatCode="#\ ##0.000000">
                  <c:v>0.26957260380081716</c:v>
                </c:pt>
                <c:pt idx="58" formatCode="#\ ##0.000000">
                  <c:v>0.26945720309453725</c:v>
                </c:pt>
                <c:pt idx="59" formatCode="#\ ##0.000000">
                  <c:v>0.26925214705226808</c:v>
                </c:pt>
                <c:pt idx="60" formatCode="#\ ##0.000000">
                  <c:v>0.26922481182669833</c:v>
                </c:pt>
                <c:pt idx="61" formatCode="#\ ##0.000000">
                  <c:v>0.26927914340593867</c:v>
                </c:pt>
                <c:pt idx="62" formatCode="#\ ##0.000000">
                  <c:v>0.26935844875683446</c:v>
                </c:pt>
                <c:pt idx="63" formatCode="#\ ##0.000000">
                  <c:v>0.26938440227482607</c:v>
                </c:pt>
                <c:pt idx="64" formatCode="#\ ##0.000000">
                  <c:v>0.26936484788368736</c:v>
                </c:pt>
                <c:pt idx="65" formatCode="#\ ##0.000000">
                  <c:v>0.26935839443635579</c:v>
                </c:pt>
                <c:pt idx="66" formatCode="#\ ##0.000000">
                  <c:v>0.26936258676673014</c:v>
                </c:pt>
                <c:pt idx="67" formatCode="#\ ##0.000000">
                  <c:v>0.26936145892986929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418C-A653-554C75F1C2F4}"/>
            </c:ext>
          </c:extLst>
        </c:ser>
        <c:ser>
          <c:idx val="1"/>
          <c:order val="1"/>
          <c:tx>
            <c:strRef>
              <c:f>'FCFF-DM'!$A$78</c:f>
              <c:strCache>
                <c:ptCount val="1"/>
                <c:pt idx="0">
                  <c:v>Our Est1 of FCFE margins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none"/>
          </c:marker>
          <c:cat>
            <c:strRef>
              <c:f>'FCFF-DM'!$D$105:$BR$105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'FCFF-DM'!$B$78:$BR$78</c:f>
              <c:numCache>
                <c:formatCode>General</c:formatCode>
                <c:ptCount val="68"/>
                <c:pt idx="1">
                  <c:v>4.6029469195872634E-2</c:v>
                </c:pt>
                <c:pt idx="2">
                  <c:v>3.0240101740912684E-2</c:v>
                </c:pt>
                <c:pt idx="3">
                  <c:v>0.11951752650024108</c:v>
                </c:pt>
                <c:pt idx="4">
                  <c:v>-1.247992898864294E-2</c:v>
                </c:pt>
                <c:pt idx="5">
                  <c:v>8.5961273061324714E-2</c:v>
                </c:pt>
                <c:pt idx="6">
                  <c:v>-3.3647948150608932E-2</c:v>
                </c:pt>
                <c:pt idx="7">
                  <c:v>3.1757856074003533E-2</c:v>
                </c:pt>
                <c:pt idx="8">
                  <c:v>-2.4317483276080274E-2</c:v>
                </c:pt>
                <c:pt idx="9">
                  <c:v>0.11196989728465372</c:v>
                </c:pt>
                <c:pt idx="10">
                  <c:v>-5.3805959610224545E-2</c:v>
                </c:pt>
                <c:pt idx="11">
                  <c:v>0.12539976434943612</c:v>
                </c:pt>
                <c:pt idx="12">
                  <c:v>0.16954678839256604</c:v>
                </c:pt>
                <c:pt idx="13">
                  <c:v>0.11850181635976451</c:v>
                </c:pt>
                <c:pt idx="14">
                  <c:v>1.04419168375909E-2</c:v>
                </c:pt>
                <c:pt idx="15">
                  <c:v>-1.4454893765238593E-2</c:v>
                </c:pt>
                <c:pt idx="16">
                  <c:v>2.4166263895601739E-3</c:v>
                </c:pt>
                <c:pt idx="17">
                  <c:v>2.1741756250754922E-3</c:v>
                </c:pt>
                <c:pt idx="18">
                  <c:v>8.9010121312181473E-2</c:v>
                </c:pt>
                <c:pt idx="19">
                  <c:v>5.5915091897489E-2</c:v>
                </c:pt>
                <c:pt idx="20">
                  <c:v>0.13861990397916837</c:v>
                </c:pt>
                <c:pt idx="21">
                  <c:v>0.14979595102824678</c:v>
                </c:pt>
                <c:pt idx="22">
                  <c:v>0.17147185642698987</c:v>
                </c:pt>
                <c:pt idx="23">
                  <c:v>0.2050900728248371</c:v>
                </c:pt>
                <c:pt idx="24">
                  <c:v>0.19904109968683315</c:v>
                </c:pt>
                <c:pt idx="25">
                  <c:v>0.20929920515245226</c:v>
                </c:pt>
                <c:pt idx="26">
                  <c:v>0.313445673161313</c:v>
                </c:pt>
                <c:pt idx="27">
                  <c:v>0.31152930878853358</c:v>
                </c:pt>
                <c:pt idx="28">
                  <c:v>0.36228740132212311</c:v>
                </c:pt>
                <c:pt idx="29">
                  <c:v>0.30664695407990106</c:v>
                </c:pt>
                <c:pt idx="30">
                  <c:v>0.32535412128052354</c:v>
                </c:pt>
                <c:pt idx="31">
                  <c:v>0.20414917449500178</c:v>
                </c:pt>
                <c:pt idx="32">
                  <c:v>0.19151798411832083</c:v>
                </c:pt>
                <c:pt idx="33">
                  <c:v>0.25506438628125966</c:v>
                </c:pt>
                <c:pt idx="34">
                  <c:v>0.28668979298392366</c:v>
                </c:pt>
                <c:pt idx="35">
                  <c:v>0.25903055324501428</c:v>
                </c:pt>
                <c:pt idx="36">
                  <c:v>0.21845363111000951</c:v>
                </c:pt>
                <c:pt idx="37">
                  <c:v>0.22904855064124693</c:v>
                </c:pt>
                <c:pt idx="38" formatCode="#\ ##0.000000">
                  <c:v>0.26382425495573242</c:v>
                </c:pt>
                <c:pt idx="39" formatCode="#\ ##0.000000">
                  <c:v>0.25397794031909338</c:v>
                </c:pt>
                <c:pt idx="40" formatCode="#\ ##0.000000">
                  <c:v>0.24871103894301258</c:v>
                </c:pt>
                <c:pt idx="41" formatCode="#\ ##0.000000">
                  <c:v>0.2410467307092615</c:v>
                </c:pt>
                <c:pt idx="42" formatCode="#\ ##0.000000">
                  <c:v>0.24473648633068748</c:v>
                </c:pt>
                <c:pt idx="43" formatCode="#\ ##0.000000">
                  <c:v>0.25005833655192411</c:v>
                </c:pt>
                <c:pt idx="44" formatCode="#\ ##0.000000">
                  <c:v>0.24955773157899058</c:v>
                </c:pt>
                <c:pt idx="45" formatCode="#\ ##0.000000">
                  <c:v>0.24584452543849727</c:v>
                </c:pt>
                <c:pt idx="46" formatCode="#\ ##0.000000">
                  <c:v>0.24452592265784556</c:v>
                </c:pt>
                <c:pt idx="47" formatCode="#\ ##0.000000">
                  <c:v>0.24713315181262918</c:v>
                </c:pt>
                <c:pt idx="48" formatCode="#\ ##0.000000">
                  <c:v>0.24894161192976744</c:v>
                </c:pt>
                <c:pt idx="49" formatCode="#\ ##0.000000">
                  <c:v>0.24745334762717092</c:v>
                </c:pt>
                <c:pt idx="50" formatCode="#\ ##0.000000">
                  <c:v>0.24680088835797864</c:v>
                </c:pt>
                <c:pt idx="51" formatCode="#\ ##0.000000">
                  <c:v>0.24660987329947526</c:v>
                </c:pt>
                <c:pt idx="52" formatCode="#\ ##0.000000">
                  <c:v>0.24716618755849665</c:v>
                </c:pt>
                <c:pt idx="53" formatCode="#\ ##0.000000">
                  <c:v>0.24740915768127758</c:v>
                </c:pt>
                <c:pt idx="54" formatCode="#\ ##0.000000">
                  <c:v>0.24714423979421291</c:v>
                </c:pt>
                <c:pt idx="55" formatCode="#\ ##0.000000">
                  <c:v>0.24690289061573517</c:v>
                </c:pt>
                <c:pt idx="56" formatCode="#\ ##0.000000">
                  <c:v>0.24700872713345895</c:v>
                </c:pt>
                <c:pt idx="57" formatCode="#\ ##0.000000">
                  <c:v>0.24725700758102026</c:v>
                </c:pt>
                <c:pt idx="58" formatCode="#\ ##0.000000">
                  <c:v>0.2472693931578594</c:v>
                </c:pt>
                <c:pt idx="59" formatCode="#\ ##0.000000">
                  <c:v>0.24710217128066855</c:v>
                </c:pt>
                <c:pt idx="60" formatCode="#\ ##0.000000">
                  <c:v>0.24706705364601836</c:v>
                </c:pt>
                <c:pt idx="61" formatCode="#\ ##0.000000">
                  <c:v>0.24709367017482226</c:v>
                </c:pt>
                <c:pt idx="62" formatCode="#\ ##0.000000">
                  <c:v>0.24714204986235697</c:v>
                </c:pt>
                <c:pt idx="63" formatCode="#\ ##0.000000">
                  <c:v>0.24713963609274306</c:v>
                </c:pt>
                <c:pt idx="64" formatCode="#\ ##0.000000">
                  <c:v>0.2471126839338896</c:v>
                </c:pt>
                <c:pt idx="65" formatCode="#\ ##0.000000">
                  <c:v>0.24710952834785721</c:v>
                </c:pt>
                <c:pt idx="66" formatCode="#\ ##0.000000">
                  <c:v>0.24713019212106943</c:v>
                </c:pt>
                <c:pt idx="67" formatCode="#\ ##0.000000">
                  <c:v>0.24714233861983051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D-418C-A653-554C75F1C2F4}"/>
            </c:ext>
          </c:extLst>
        </c:ser>
        <c:ser>
          <c:idx val="2"/>
          <c:order val="2"/>
          <c:tx>
            <c:strRef>
              <c:f>'FCFF-DM'!$A$79</c:f>
              <c:strCache>
                <c:ptCount val="1"/>
                <c:pt idx="0">
                  <c:v>Our Est2 of FCFE margins</c:v>
                </c:pt>
              </c:strCache>
            </c:strRef>
          </c:tx>
          <c:spPr>
            <a:ln w="28575" cap="rnd">
              <a:solidFill>
                <a:srgbClr val="FFCC66"/>
              </a:solidFill>
              <a:round/>
            </a:ln>
            <a:effectLst/>
          </c:spPr>
          <c:marker>
            <c:symbol val="none"/>
          </c:marker>
          <c:cat>
            <c:strRef>
              <c:f>'FCFF-DM'!$D$105:$BR$105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'FCFF-DM'!$B$79:$BR$79</c:f>
              <c:numCache>
                <c:formatCode>General</c:formatCode>
                <c:ptCount val="68"/>
                <c:pt idx="1">
                  <c:v>5.8016589010578747E-2</c:v>
                </c:pt>
                <c:pt idx="2">
                  <c:v>6.2734551978516316E-3</c:v>
                </c:pt>
                <c:pt idx="3">
                  <c:v>8.207572628291393E-2</c:v>
                </c:pt>
                <c:pt idx="4">
                  <c:v>3.3751159086045791E-2</c:v>
                </c:pt>
                <c:pt idx="5">
                  <c:v>9.8877590474335413E-4</c:v>
                </c:pt>
                <c:pt idx="6">
                  <c:v>5.8875886146960939E-2</c:v>
                </c:pt>
                <c:pt idx="7">
                  <c:v>5.4584791184872805E-2</c:v>
                </c:pt>
                <c:pt idx="8">
                  <c:v>-4.293979388898933E-2</c:v>
                </c:pt>
                <c:pt idx="9">
                  <c:v>7.8409437608054508E-2</c:v>
                </c:pt>
                <c:pt idx="10">
                  <c:v>-7.1458833498093496E-2</c:v>
                </c:pt>
                <c:pt idx="11">
                  <c:v>3.534758458172025E-2</c:v>
                </c:pt>
                <c:pt idx="12">
                  <c:v>-2.7062275839582654E-2</c:v>
                </c:pt>
                <c:pt idx="13">
                  <c:v>-1.3027683828134786E-2</c:v>
                </c:pt>
                <c:pt idx="14">
                  <c:v>0.20082043632295357</c:v>
                </c:pt>
                <c:pt idx="15">
                  <c:v>-2.8387321490769765E-2</c:v>
                </c:pt>
                <c:pt idx="16">
                  <c:v>0.17995811180924762</c:v>
                </c:pt>
                <c:pt idx="17">
                  <c:v>-0.10315255465635946</c:v>
                </c:pt>
                <c:pt idx="18">
                  <c:v>-1.6294594788600961E-2</c:v>
                </c:pt>
                <c:pt idx="19">
                  <c:v>0.13341962205539737</c:v>
                </c:pt>
                <c:pt idx="20">
                  <c:v>9.0365367401741392E-2</c:v>
                </c:pt>
                <c:pt idx="21">
                  <c:v>3.7529006961670802E-2</c:v>
                </c:pt>
                <c:pt idx="22">
                  <c:v>-0.16956065726605291</c:v>
                </c:pt>
                <c:pt idx="23">
                  <c:v>7.268685320045995E-2</c:v>
                </c:pt>
                <c:pt idx="24">
                  <c:v>-2.6697706214376116E-2</c:v>
                </c:pt>
                <c:pt idx="25">
                  <c:v>1.6797863368006746E-2</c:v>
                </c:pt>
                <c:pt idx="26">
                  <c:v>0.215247791235153</c:v>
                </c:pt>
                <c:pt idx="27">
                  <c:v>0.30307174703903278</c:v>
                </c:pt>
                <c:pt idx="28">
                  <c:v>0.23232141711058341</c:v>
                </c:pt>
                <c:pt idx="29">
                  <c:v>0.19671208930173739</c:v>
                </c:pt>
                <c:pt idx="30">
                  <c:v>0.20469916095785542</c:v>
                </c:pt>
                <c:pt idx="31">
                  <c:v>0.35366629642877312</c:v>
                </c:pt>
                <c:pt idx="32">
                  <c:v>0.41306202771991052</c:v>
                </c:pt>
                <c:pt idx="33">
                  <c:v>0.28735770358632495</c:v>
                </c:pt>
                <c:pt idx="34">
                  <c:v>0.27925984850348673</c:v>
                </c:pt>
                <c:pt idx="35">
                  <c:v>0.25276926822340795</c:v>
                </c:pt>
                <c:pt idx="36">
                  <c:v>0.27224389162111745</c:v>
                </c:pt>
                <c:pt idx="37">
                  <c:v>0.29457976907437955</c:v>
                </c:pt>
                <c:pt idx="38" formatCode="#\ ##0.000000">
                  <c:v>0.27866714725275765</c:v>
                </c:pt>
                <c:pt idx="39" formatCode="#\ ##0.000000">
                  <c:v>0.28330172026697509</c:v>
                </c:pt>
                <c:pt idx="40" formatCode="#\ ##0.000000">
                  <c:v>0.29196068336349884</c:v>
                </c:pt>
                <c:pt idx="41" formatCode="#\ ##0.000000">
                  <c:v>0.30068683560406317</c:v>
                </c:pt>
                <c:pt idx="42" formatCode="#\ ##0.000000">
                  <c:v>0.29538888952159215</c:v>
                </c:pt>
                <c:pt idx="43" formatCode="#\ ##0.000000">
                  <c:v>0.28362157570176033</c:v>
                </c:pt>
                <c:pt idx="44" formatCode="#\ ##0.000000">
                  <c:v>0.2832479629133039</c:v>
                </c:pt>
                <c:pt idx="45" formatCode="#\ ##0.000000">
                  <c:v>0.28364677435428565</c:v>
                </c:pt>
                <c:pt idx="46" formatCode="#\ ##0.000000">
                  <c:v>0.28673452496737334</c:v>
                </c:pt>
                <c:pt idx="47" formatCode="#\ ##0.000000">
                  <c:v>0.28818358830199897</c:v>
                </c:pt>
                <c:pt idx="48" formatCode="#\ ##0.000000">
                  <c:v>0.28754397022476097</c:v>
                </c:pt>
                <c:pt idx="49" formatCode="#\ ##0.000000">
                  <c:v>0.28843165252196123</c:v>
                </c:pt>
                <c:pt idx="50" formatCode="#\ ##0.000000">
                  <c:v>0.28894464574745982</c:v>
                </c:pt>
                <c:pt idx="51" formatCode="#\ ##0.000000">
                  <c:v>0.28864304198585594</c:v>
                </c:pt>
                <c:pt idx="52" formatCode="#\ ##0.000000">
                  <c:v>0.28743866262403522</c:v>
                </c:pt>
                <c:pt idx="53" formatCode="#\ ##0.000000">
                  <c:v>0.28664363993427949</c:v>
                </c:pt>
                <c:pt idx="54" formatCode="#\ ##0.000000">
                  <c:v>0.28694584635753145</c:v>
                </c:pt>
                <c:pt idx="55" formatCode="#\ ##0.000000">
                  <c:v>0.2873156347019542</c:v>
                </c:pt>
                <c:pt idx="56" formatCode="#\ ##0.000000">
                  <c:v>0.28768252073672107</c:v>
                </c:pt>
                <c:pt idx="57" formatCode="#\ ##0.000000">
                  <c:v>0.28777732031365583</c:v>
                </c:pt>
                <c:pt idx="58" formatCode="#\ ##0.000000">
                  <c:v>0.28773669351482151</c:v>
                </c:pt>
                <c:pt idx="59" formatCode="#\ ##0.000000">
                  <c:v>0.28775596584382757</c:v>
                </c:pt>
                <c:pt idx="60" formatCode="#\ ##0.000000">
                  <c:v>0.28768839717601419</c:v>
                </c:pt>
                <c:pt idx="61" formatCode="#\ ##0.000000">
                  <c:v>0.28756277231886962</c:v>
                </c:pt>
                <c:pt idx="62" formatCode="#\ ##0.000000">
                  <c:v>0.28745474535217097</c:v>
                </c:pt>
                <c:pt idx="63" formatCode="#\ ##0.000000">
                  <c:v>0.28745635362498456</c:v>
                </c:pt>
                <c:pt idx="64" formatCode="#\ ##0.000000">
                  <c:v>0.28753762499405511</c:v>
                </c:pt>
                <c:pt idx="65" formatCode="#\ ##0.000000">
                  <c:v>0.2875968028577075</c:v>
                </c:pt>
                <c:pt idx="66" formatCode="#\ ##0.000000">
                  <c:v>0.2876249196732828</c:v>
                </c:pt>
                <c:pt idx="67" formatCode="#\ ##0.000000">
                  <c:v>0.28761915956693895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D-418C-A653-554C75F1C2F4}"/>
            </c:ext>
          </c:extLst>
        </c:ser>
        <c:ser>
          <c:idx val="3"/>
          <c:order val="3"/>
          <c:tx>
            <c:strRef>
              <c:f>'FCFF-DM'!$A$111</c:f>
              <c:strCache>
                <c:ptCount val="1"/>
                <c:pt idx="0">
                  <c:v>FCFF (по формуле1) Margin</c:v>
                </c:pt>
              </c:strCache>
            </c:strRef>
          </c:tx>
          <c:spPr>
            <a:ln w="698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'FCFF-DM'!$D$105:$BR$105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'FCFF-DM'!$B$111:$BR$111</c:f>
              <c:numCache>
                <c:formatCode>General</c:formatCode>
                <c:ptCount val="68"/>
                <c:pt idx="1">
                  <c:v>2.9367214475717007E-2</c:v>
                </c:pt>
                <c:pt idx="2">
                  <c:v>4.684628643776223E-2</c:v>
                </c:pt>
                <c:pt idx="3">
                  <c:v>0.11727569318010091</c:v>
                </c:pt>
                <c:pt idx="4">
                  <c:v>1.32610323593048E-2</c:v>
                </c:pt>
                <c:pt idx="5">
                  <c:v>9.0426292097412861E-2</c:v>
                </c:pt>
                <c:pt idx="6">
                  <c:v>-8.4464870909307446E-2</c:v>
                </c:pt>
                <c:pt idx="7">
                  <c:v>5.5357355244184461E-2</c:v>
                </c:pt>
                <c:pt idx="8">
                  <c:v>-3.3406074850840718E-2</c:v>
                </c:pt>
                <c:pt idx="9">
                  <c:v>6.6371605817146351E-2</c:v>
                </c:pt>
                <c:pt idx="10">
                  <c:v>7.4279621522383835E-2</c:v>
                </c:pt>
                <c:pt idx="11">
                  <c:v>0.11056320484766874</c:v>
                </c:pt>
                <c:pt idx="12">
                  <c:v>0.11826084121291165</c:v>
                </c:pt>
                <c:pt idx="13">
                  <c:v>7.7670048853814344E-2</c:v>
                </c:pt>
                <c:pt idx="14">
                  <c:v>-3.09688607122879E-2</c:v>
                </c:pt>
                <c:pt idx="15">
                  <c:v>-1.9830721003134797E-2</c:v>
                </c:pt>
                <c:pt idx="16">
                  <c:v>-5.7112937006605427E-3</c:v>
                </c:pt>
                <c:pt idx="17">
                  <c:v>3.6351974876192773E-2</c:v>
                </c:pt>
                <c:pt idx="18">
                  <c:v>8.1193453449142194E-2</c:v>
                </c:pt>
                <c:pt idx="19">
                  <c:v>4.7171938907584775E-2</c:v>
                </c:pt>
                <c:pt idx="20">
                  <c:v>0.12946513141834162</c:v>
                </c:pt>
                <c:pt idx="21">
                  <c:v>0.15138657277746659</c:v>
                </c:pt>
                <c:pt idx="22">
                  <c:v>0.18256799906770774</c:v>
                </c:pt>
                <c:pt idx="23">
                  <c:v>0.19939701034879265</c:v>
                </c:pt>
                <c:pt idx="24">
                  <c:v>0.1911904959861061</c:v>
                </c:pt>
                <c:pt idx="25">
                  <c:v>0.20454431722340072</c:v>
                </c:pt>
                <c:pt idx="26">
                  <c:v>0.21060943186472414</c:v>
                </c:pt>
                <c:pt idx="27">
                  <c:v>0.20857915150852049</c:v>
                </c:pt>
                <c:pt idx="28">
                  <c:v>0.23458340286246068</c:v>
                </c:pt>
                <c:pt idx="29">
                  <c:v>0.19686640538190814</c:v>
                </c:pt>
                <c:pt idx="30">
                  <c:v>0.18395656928878273</c:v>
                </c:pt>
                <c:pt idx="31">
                  <c:v>0.1757909749807037</c:v>
                </c:pt>
                <c:pt idx="32">
                  <c:v>0.1915143711516139</c:v>
                </c:pt>
                <c:pt idx="33">
                  <c:v>0.21599801832322457</c:v>
                </c:pt>
                <c:pt idx="34">
                  <c:v>0.21423596497702402</c:v>
                </c:pt>
                <c:pt idx="35">
                  <c:v>0.23098855267695928</c:v>
                </c:pt>
                <c:pt idx="36">
                  <c:v>0.21249812019776407</c:v>
                </c:pt>
                <c:pt idx="37">
                  <c:v>0.23848062705384429</c:v>
                </c:pt>
                <c:pt idx="38" formatCode="#\ ##0.000000">
                  <c:v>0.20949130068942856</c:v>
                </c:pt>
                <c:pt idx="39" formatCode="#\ ##0.000000">
                  <c:v>0.20698209047212535</c:v>
                </c:pt>
                <c:pt idx="40" formatCode="#\ ##0.000000">
                  <c:v>0.20799365898114702</c:v>
                </c:pt>
                <c:pt idx="41" formatCode="#\ ##0.000000">
                  <c:v>0.21039736795038344</c:v>
                </c:pt>
                <c:pt idx="42" formatCode="#\ ##0.000000">
                  <c:v>0.21385800724735143</c:v>
                </c:pt>
                <c:pt idx="43" formatCode="#\ ##0.000000">
                  <c:v>0.2160923708569252</c:v>
                </c:pt>
                <c:pt idx="44" formatCode="#\ ##0.000000">
                  <c:v>0.21610180611029528</c:v>
                </c:pt>
                <c:pt idx="45" formatCode="#\ ##0.000000">
                  <c:v>0.21628839022362242</c:v>
                </c:pt>
                <c:pt idx="46" formatCode="#\ ##0.000000">
                  <c:v>0.21481837397828868</c:v>
                </c:pt>
                <c:pt idx="47" formatCode="#\ ##0.000000">
                  <c:v>0.21505039935634115</c:v>
                </c:pt>
                <c:pt idx="48" formatCode="#\ ##0.000000">
                  <c:v>0.21270737658659086</c:v>
                </c:pt>
                <c:pt idx="49" formatCode="#\ ##0.000000">
                  <c:v>0.21302898417630706</c:v>
                </c:pt>
                <c:pt idx="50" formatCode="#\ ##0.000000">
                  <c:v>0.21363367354672524</c:v>
                </c:pt>
                <c:pt idx="51" formatCode="#\ ##0.000000">
                  <c:v>0.21419767500328307</c:v>
                </c:pt>
                <c:pt idx="52" formatCode="#\ ##0.000000">
                  <c:v>0.21457770570857301</c:v>
                </c:pt>
                <c:pt idx="53" formatCode="#\ ##0.000000">
                  <c:v>0.21464967555469522</c:v>
                </c:pt>
                <c:pt idx="54" formatCode="#\ ##0.000000">
                  <c:v>0.21450540602447221</c:v>
                </c:pt>
                <c:pt idx="55" formatCode="#\ ##0.000000">
                  <c:v>0.21434576601588989</c:v>
                </c:pt>
                <c:pt idx="56" formatCode="#\ ##0.000000">
                  <c:v>0.21415150359511662</c:v>
                </c:pt>
                <c:pt idx="57" formatCode="#\ ##0.000000">
                  <c:v>0.2140848165567994</c:v>
                </c:pt>
                <c:pt idx="58" formatCode="#\ ##0.000000">
                  <c:v>0.21398825827684523</c:v>
                </c:pt>
                <c:pt idx="59" formatCode="#\ ##0.000000">
                  <c:v>0.21411634644587071</c:v>
                </c:pt>
                <c:pt idx="60" formatCode="#\ ##0.000000">
                  <c:v>0.21422508267282708</c:v>
                </c:pt>
                <c:pt idx="61" formatCode="#\ ##0.000000">
                  <c:v>0.21428422358543725</c:v>
                </c:pt>
                <c:pt idx="62" formatCode="#\ ##0.000000">
                  <c:v>0.21429287844365269</c:v>
                </c:pt>
                <c:pt idx="63" formatCode="#\ ##0.000000">
                  <c:v>0.21426439571716066</c:v>
                </c:pt>
                <c:pt idx="64" formatCode="#\ ##0.000000">
                  <c:v>0.21422586773340718</c:v>
                </c:pt>
                <c:pt idx="65" formatCode="#\ ##0.000000">
                  <c:v>0.21419791390430065</c:v>
                </c:pt>
                <c:pt idx="66" formatCode="#\ ##0.000000">
                  <c:v>0.21418312869314171</c:v>
                </c:pt>
                <c:pt idx="67" formatCode="#\ ##0.000000">
                  <c:v>0.21418629120294427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D-418C-A653-554C75F1C2F4}"/>
            </c:ext>
          </c:extLst>
        </c:ser>
        <c:ser>
          <c:idx val="4"/>
          <c:order val="4"/>
          <c:tx>
            <c:strRef>
              <c:f>'FCFF-DM'!$A$112</c:f>
              <c:strCache>
                <c:ptCount val="1"/>
                <c:pt idx="0">
                  <c:v>FCFF (по формула2) Margin</c:v>
                </c:pt>
              </c:strCache>
            </c:strRef>
          </c:tx>
          <c:spPr>
            <a:ln w="69850" cap="rnd">
              <a:solidFill>
                <a:srgbClr val="FF9900"/>
              </a:solidFill>
              <a:prstDash val="sysDash"/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'FCFF-DM'!$D$105:$BR$105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'FCFF-DM'!$B$112:$BR$112</c:f>
              <c:numCache>
                <c:formatCode>General</c:formatCode>
                <c:ptCount val="68"/>
                <c:pt idx="1">
                  <c:v>2.6609224904638976E-2</c:v>
                </c:pt>
                <c:pt idx="2">
                  <c:v>1.973293010422009E-2</c:v>
                </c:pt>
                <c:pt idx="3">
                  <c:v>7.0223659875792502E-2</c:v>
                </c:pt>
                <c:pt idx="4">
                  <c:v>2.9640108736140501E-2</c:v>
                </c:pt>
                <c:pt idx="5">
                  <c:v>-4.076460444730437E-3</c:v>
                </c:pt>
                <c:pt idx="6">
                  <c:v>-2.1194942929315085E-2</c:v>
                </c:pt>
                <c:pt idx="7">
                  <c:v>8.0010121071962995E-2</c:v>
                </c:pt>
                <c:pt idx="8">
                  <c:v>-5.803652142469716E-2</c:v>
                </c:pt>
                <c:pt idx="9">
                  <c:v>4.0679345062544496E-2</c:v>
                </c:pt>
                <c:pt idx="10">
                  <c:v>-4.872193193051829E-2</c:v>
                </c:pt>
                <c:pt idx="11">
                  <c:v>3.9050664871233799E-2</c:v>
                </c:pt>
                <c:pt idx="12">
                  <c:v>-2.7062275839582654E-2</c:v>
                </c:pt>
                <c:pt idx="13">
                  <c:v>-1.3027683828134786E-2</c:v>
                </c:pt>
                <c:pt idx="14">
                  <c:v>0.20082043632295357</c:v>
                </c:pt>
                <c:pt idx="15">
                  <c:v>-2.8387321490769765E-2</c:v>
                </c:pt>
                <c:pt idx="16">
                  <c:v>0.17995811180924762</c:v>
                </c:pt>
                <c:pt idx="17">
                  <c:v>-6.6916294238434593E-2</c:v>
                </c:pt>
                <c:pt idx="18">
                  <c:v>-1.6294594788600961E-2</c:v>
                </c:pt>
                <c:pt idx="19">
                  <c:v>0.13341962205539737</c:v>
                </c:pt>
                <c:pt idx="20">
                  <c:v>9.0365367401741392E-2</c:v>
                </c:pt>
                <c:pt idx="21">
                  <c:v>3.7529006961670802E-2</c:v>
                </c:pt>
                <c:pt idx="22">
                  <c:v>-0.16956065726605291</c:v>
                </c:pt>
                <c:pt idx="23">
                  <c:v>7.268685320045995E-2</c:v>
                </c:pt>
                <c:pt idx="24">
                  <c:v>-2.6697706214376116E-2</c:v>
                </c:pt>
                <c:pt idx="25">
                  <c:v>1.6797863368006746E-2</c:v>
                </c:pt>
                <c:pt idx="26">
                  <c:v>0.11638874261307121</c:v>
                </c:pt>
                <c:pt idx="27">
                  <c:v>0.20314560026258924</c:v>
                </c:pt>
                <c:pt idx="28">
                  <c:v>0.10693365851571358</c:v>
                </c:pt>
                <c:pt idx="29">
                  <c:v>9.4164795365682438E-2</c:v>
                </c:pt>
                <c:pt idx="30">
                  <c:v>7.7775444674838365E-2</c:v>
                </c:pt>
                <c:pt idx="31">
                  <c:v>0.35203975978463448</c:v>
                </c:pt>
                <c:pt idx="32">
                  <c:v>0.44311499227440099</c:v>
                </c:pt>
                <c:pt idx="33">
                  <c:v>0.27825437589931334</c:v>
                </c:pt>
                <c:pt idx="34">
                  <c:v>0.24463871279902247</c:v>
                </c:pt>
                <c:pt idx="35">
                  <c:v>0.25308119129252804</c:v>
                </c:pt>
                <c:pt idx="36">
                  <c:v>0.29807584434559142</c:v>
                </c:pt>
                <c:pt idx="37">
                  <c:v>0.30991854949045483</c:v>
                </c:pt>
                <c:pt idx="38" formatCode="#\ ##0.000000">
                  <c:v>0.24579973244421804</c:v>
                </c:pt>
                <c:pt idx="39" formatCode="#\ ##0.000000">
                  <c:v>0.25968633983706846</c:v>
                </c:pt>
                <c:pt idx="40" formatCode="#\ ##0.000000">
                  <c:v>0.27623849428420705</c:v>
                </c:pt>
                <c:pt idx="41" formatCode="#\ ##0.000000">
                  <c:v>0.29608479924514397</c:v>
                </c:pt>
                <c:pt idx="42" formatCode="#\ ##0.000000">
                  <c:v>0.29048930319119487</c:v>
                </c:pt>
                <c:pt idx="43" formatCode="#\ ##0.000000">
                  <c:v>0.27522673428287425</c:v>
                </c:pt>
                <c:pt idx="44" formatCode="#\ ##0.000000">
                  <c:v>0.27492397012123038</c:v>
                </c:pt>
                <c:pt idx="45" formatCode="#\ ##0.000000">
                  <c:v>0.27795249585345111</c:v>
                </c:pt>
                <c:pt idx="46" formatCode="#\ ##0.000000">
                  <c:v>0.28043962630954339</c:v>
                </c:pt>
                <c:pt idx="47" formatCode="#\ ##0.000000">
                  <c:v>0.2786760045059386</c:v>
                </c:pt>
                <c:pt idx="48" formatCode="#\ ##0.000000">
                  <c:v>0.275551750007487</c:v>
                </c:pt>
                <c:pt idx="49" formatCode="#\ ##0.000000">
                  <c:v>0.27852695176381392</c:v>
                </c:pt>
                <c:pt idx="50" formatCode="#\ ##0.000000">
                  <c:v>0.2804110129564884</c:v>
                </c:pt>
                <c:pt idx="51" formatCode="#\ ##0.000000">
                  <c:v>0.28082826482371659</c:v>
                </c:pt>
                <c:pt idx="52" formatCode="#\ ##0.000000">
                  <c:v>0.27930261138157386</c:v>
                </c:pt>
                <c:pt idx="53" formatCode="#\ ##0.000000">
                  <c:v>0.27818394220061171</c:v>
                </c:pt>
                <c:pt idx="54" formatCode="#\ ##0.000000">
                  <c:v>0.27847966299238547</c:v>
                </c:pt>
                <c:pt idx="55" formatCode="#\ ##0.000000">
                  <c:v>0.27883523227950097</c:v>
                </c:pt>
                <c:pt idx="56" formatCode="#\ ##0.000000">
                  <c:v>0.27892350592210596</c:v>
                </c:pt>
                <c:pt idx="57" formatCode="#\ ##0.000000">
                  <c:v>0.27877189388336221</c:v>
                </c:pt>
                <c:pt idx="58" formatCode="#\ ##0.000000">
                  <c:v>0.27878148282110454</c:v>
                </c:pt>
                <c:pt idx="59" formatCode="#\ ##0.000000">
                  <c:v>0.27910445610246631</c:v>
                </c:pt>
                <c:pt idx="60" formatCode="#\ ##0.000000">
                  <c:v>0.27916220653633156</c:v>
                </c:pt>
                <c:pt idx="61" formatCode="#\ ##0.000000">
                  <c:v>0.27903732589431585</c:v>
                </c:pt>
                <c:pt idx="62" formatCode="#\ ##0.000000">
                  <c:v>0.27885823200137583</c:v>
                </c:pt>
                <c:pt idx="63" formatCode="#\ ##0.000000">
                  <c:v>0.27881379406335605</c:v>
                </c:pt>
                <c:pt idx="64" formatCode="#\ ##0.000000">
                  <c:v>0.2788767792496305</c:v>
                </c:pt>
                <c:pt idx="65" formatCode="#\ ##0.000000">
                  <c:v>0.27891649087535497</c:v>
                </c:pt>
                <c:pt idx="66" formatCode="#\ ##0.000000">
                  <c:v>0.2789246167349404</c:v>
                </c:pt>
                <c:pt idx="67" formatCode="#\ ##0.000000">
                  <c:v>0.27892472781622379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D-418C-A653-554C75F1C2F4}"/>
            </c:ext>
          </c:extLst>
        </c:ser>
        <c:ser>
          <c:idx val="5"/>
          <c:order val="5"/>
          <c:tx>
            <c:strRef>
              <c:f>'FCFF-DM'!$A$113</c:f>
              <c:strCache>
                <c:ptCount val="1"/>
                <c:pt idx="0">
                  <c:v>FCFF Margin Блумберг</c:v>
                </c:pt>
              </c:strCache>
            </c:strRef>
          </c:tx>
          <c:spPr>
            <a:ln w="69850" cap="rnd">
              <a:solidFill>
                <a:srgbClr val="00CC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'FCFF-DM'!$D$105:$BR$105</c:f>
              <c:strCache>
                <c:ptCount val="67"/>
                <c:pt idx="0">
                  <c:v>FY 1988</c:v>
                </c:pt>
                <c:pt idx="1">
                  <c:v>FY 1989</c:v>
                </c:pt>
                <c:pt idx="2">
                  <c:v>FY 1990</c:v>
                </c:pt>
                <c:pt idx="3">
                  <c:v>FY 1991</c:v>
                </c:pt>
                <c:pt idx="4">
                  <c:v>FY 1992</c:v>
                </c:pt>
                <c:pt idx="5">
                  <c:v>FY 1993</c:v>
                </c:pt>
                <c:pt idx="6">
                  <c:v>FY 1994</c:v>
                </c:pt>
                <c:pt idx="7">
                  <c:v>FY 1995</c:v>
                </c:pt>
                <c:pt idx="8">
                  <c:v>FY 1996</c:v>
                </c:pt>
                <c:pt idx="9">
                  <c:v>FY 1997</c:v>
                </c:pt>
                <c:pt idx="10">
                  <c:v>FY 1998</c:v>
                </c:pt>
                <c:pt idx="11">
                  <c:v>FY 1999</c:v>
                </c:pt>
                <c:pt idx="12">
                  <c:v>FY 2000</c:v>
                </c:pt>
                <c:pt idx="13">
                  <c:v>FY 2001</c:v>
                </c:pt>
                <c:pt idx="14">
                  <c:v>FY 2002</c:v>
                </c:pt>
                <c:pt idx="15">
                  <c:v>FY 2003</c:v>
                </c:pt>
                <c:pt idx="16">
                  <c:v>FY 2004</c:v>
                </c:pt>
                <c:pt idx="17">
                  <c:v>FY 2005</c:v>
                </c:pt>
                <c:pt idx="18">
                  <c:v>FY 2006</c:v>
                </c:pt>
                <c:pt idx="19">
                  <c:v>FY 2007</c:v>
                </c:pt>
                <c:pt idx="20">
                  <c:v>FY 2008</c:v>
                </c:pt>
                <c:pt idx="21">
                  <c:v>FY 2009</c:v>
                </c:pt>
                <c:pt idx="22">
                  <c:v>FY 2010</c:v>
                </c:pt>
                <c:pt idx="23">
                  <c:v>FY 2011</c:v>
                </c:pt>
                <c:pt idx="24">
                  <c:v>FY 2012</c:v>
                </c:pt>
                <c:pt idx="25">
                  <c:v>FY 2013</c:v>
                </c:pt>
                <c:pt idx="26">
                  <c:v>FY 2014</c:v>
                </c:pt>
                <c:pt idx="27">
                  <c:v>FY 2015</c:v>
                </c:pt>
                <c:pt idx="28">
                  <c:v>FY 2016</c:v>
                </c:pt>
                <c:pt idx="29">
                  <c:v>FY 2017</c:v>
                </c:pt>
                <c:pt idx="30">
                  <c:v>FY 2018</c:v>
                </c:pt>
                <c:pt idx="31">
                  <c:v>FY 2019</c:v>
                </c:pt>
                <c:pt idx="32">
                  <c:v>FY 2020</c:v>
                </c:pt>
                <c:pt idx="33">
                  <c:v>FY 2021</c:v>
                </c:pt>
                <c:pt idx="34">
                  <c:v>FY 2022</c:v>
                </c:pt>
                <c:pt idx="35">
                  <c:v>FY 2023</c:v>
                </c:pt>
                <c:pt idx="36">
                  <c:v>FY 2024</c:v>
                </c:pt>
                <c:pt idx="37">
                  <c:v>2025</c:v>
                </c:pt>
                <c:pt idx="38">
                  <c:v>2026</c:v>
                </c:pt>
                <c:pt idx="39">
                  <c:v>2027</c:v>
                </c:pt>
                <c:pt idx="40">
                  <c:v>2028</c:v>
                </c:pt>
                <c:pt idx="41">
                  <c:v>2029</c:v>
                </c:pt>
                <c:pt idx="42">
                  <c:v>2030</c:v>
                </c:pt>
                <c:pt idx="43">
                  <c:v>2031</c:v>
                </c:pt>
                <c:pt idx="44">
                  <c:v>2032</c:v>
                </c:pt>
                <c:pt idx="45">
                  <c:v>2033</c:v>
                </c:pt>
                <c:pt idx="46">
                  <c:v>2034</c:v>
                </c:pt>
                <c:pt idx="47">
                  <c:v>2035</c:v>
                </c:pt>
                <c:pt idx="48">
                  <c:v>2036</c:v>
                </c:pt>
                <c:pt idx="49">
                  <c:v>2037</c:v>
                </c:pt>
                <c:pt idx="50">
                  <c:v>2038</c:v>
                </c:pt>
                <c:pt idx="51">
                  <c:v>2039</c:v>
                </c:pt>
                <c:pt idx="52">
                  <c:v>2040</c:v>
                </c:pt>
                <c:pt idx="53">
                  <c:v>2041</c:v>
                </c:pt>
                <c:pt idx="54">
                  <c:v>2042</c:v>
                </c:pt>
                <c:pt idx="55">
                  <c:v>2043</c:v>
                </c:pt>
                <c:pt idx="56">
                  <c:v>2044</c:v>
                </c:pt>
                <c:pt idx="57">
                  <c:v>2045</c:v>
                </c:pt>
                <c:pt idx="58">
                  <c:v>2046</c:v>
                </c:pt>
                <c:pt idx="59">
                  <c:v>2047</c:v>
                </c:pt>
                <c:pt idx="60">
                  <c:v>2048</c:v>
                </c:pt>
                <c:pt idx="61">
                  <c:v>2049</c:v>
                </c:pt>
                <c:pt idx="62">
                  <c:v>2050</c:v>
                </c:pt>
                <c:pt idx="63">
                  <c:v>2051</c:v>
                </c:pt>
                <c:pt idx="64">
                  <c:v>2052</c:v>
                </c:pt>
                <c:pt idx="65">
                  <c:v>2053</c:v>
                </c:pt>
                <c:pt idx="66">
                  <c:v>2054</c:v>
                </c:pt>
              </c:strCache>
            </c:strRef>
          </c:cat>
          <c:val>
            <c:numRef>
              <c:f>'FCFF-DM'!$B$113:$BR$113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-0.10876825102326078</c:v>
                </c:pt>
                <c:pt idx="7">
                  <c:v>6.5514123248537615E-2</c:v>
                </c:pt>
                <c:pt idx="8">
                  <c:v>-3.3800370638220938E-2</c:v>
                </c:pt>
                <c:pt idx="9">
                  <c:v>0</c:v>
                </c:pt>
                <c:pt idx="10">
                  <c:v>0</c:v>
                </c:pt>
                <c:pt idx="11">
                  <c:v>0.13250816360882006</c:v>
                </c:pt>
                <c:pt idx="12">
                  <c:v>0.12924445712422561</c:v>
                </c:pt>
                <c:pt idx="13">
                  <c:v>9.1955079544031065E-2</c:v>
                </c:pt>
                <c:pt idx="14">
                  <c:v>0</c:v>
                </c:pt>
                <c:pt idx="15">
                  <c:v>-1.3371926158133055E-2</c:v>
                </c:pt>
                <c:pt idx="16">
                  <c:v>2.1091187369099405E-2</c:v>
                </c:pt>
                <c:pt idx="17">
                  <c:v>9.1818081893948536E-2</c:v>
                </c:pt>
                <c:pt idx="18">
                  <c:v>0.14851769435072859</c:v>
                </c:pt>
                <c:pt idx="19">
                  <c:v>8.0921563551643802E-2</c:v>
                </c:pt>
                <c:pt idx="20">
                  <c:v>0.19265196517210514</c:v>
                </c:pt>
                <c:pt idx="21">
                  <c:v>0.22685444506681604</c:v>
                </c:pt>
                <c:pt idx="22">
                  <c:v>0.21011537116886145</c:v>
                </c:pt>
                <c:pt idx="23">
                  <c:v>0.25435032579532391</c:v>
                </c:pt>
                <c:pt idx="24">
                  <c:v>0.30733771212667094</c:v>
                </c:pt>
                <c:pt idx="25">
                  <c:v>0.27194137040918037</c:v>
                </c:pt>
                <c:pt idx="26">
                  <c:v>0.26681545433268972</c:v>
                </c:pt>
                <c:pt idx="27">
                  <c:v>0.27585916409092154</c:v>
                </c:pt>
                <c:pt idx="28">
                  <c:v>0.30190069144042964</c:v>
                </c:pt>
                <c:pt idx="29">
                  <c:v>0.25375718323872221</c:v>
                </c:pt>
                <c:pt idx="30">
                  <c:v>0.23415554695223845</c:v>
                </c:pt>
                <c:pt idx="31">
                  <c:v>0.25138543007210229</c:v>
                </c:pt>
                <c:pt idx="32">
                  <c:v>0.23792480570694999</c:v>
                </c:pt>
                <c:pt idx="33">
                  <c:v>0.27620887310347336</c:v>
                </c:pt>
                <c:pt idx="34">
                  <c:v>0.26036557951106698</c:v>
                </c:pt>
                <c:pt idx="35">
                  <c:v>0.28884341766245358</c:v>
                </c:pt>
                <c:pt idx="36">
                  <c:v>0.26856802353340203</c:v>
                </c:pt>
                <c:pt idx="37">
                  <c:v>0</c:v>
                </c:pt>
                <c:pt idx="38" formatCode="#\ ##0.000000">
                  <c:v>0.26367883902453765</c:v>
                </c:pt>
                <c:pt idx="39" formatCode="#\ ##0.000000">
                  <c:v>0.2594319665338829</c:v>
                </c:pt>
                <c:pt idx="40" formatCode="#\ ##0.000000">
                  <c:v>0.26006249801112297</c:v>
                </c:pt>
                <c:pt idx="41" formatCode="#\ ##0.000000">
                  <c:v>0.26294104812877689</c:v>
                </c:pt>
                <c:pt idx="42" formatCode="#\ ##0.000000">
                  <c:v>0.26422500569062962</c:v>
                </c:pt>
                <c:pt idx="43" formatCode="#\ ##0.000000">
                  <c:v>0.26714725013326063</c:v>
                </c:pt>
                <c:pt idx="44" formatCode="#\ ##0.000000">
                  <c:v>0.26614040313657039</c:v>
                </c:pt>
                <c:pt idx="45" formatCode="#\ ##0.000000">
                  <c:v>0.26678205020607071</c:v>
                </c:pt>
                <c:pt idx="46" formatCode="#\ ##0.000000">
                  <c:v>0.26433078715536151</c:v>
                </c:pt>
                <c:pt idx="47" formatCode="#\ ##0.000000">
                  <c:v>0.26385998311335701</c:v>
                </c:pt>
                <c:pt idx="48" formatCode="#\ ##0.000000">
                  <c:v>0.26385998311335701</c:v>
                </c:pt>
                <c:pt idx="49" formatCode="#\ ##0.000000">
                  <c:v>0.26387809752223895</c:v>
                </c:pt>
                <c:pt idx="50" formatCode="#\ ##0.000000">
                  <c:v>0.26432271062107454</c:v>
                </c:pt>
                <c:pt idx="51" formatCode="#\ ##0.000000">
                  <c:v>0.26474873188206971</c:v>
                </c:pt>
                <c:pt idx="52" formatCode="#\ ##0.000000">
                  <c:v>0.26492950025739898</c:v>
                </c:pt>
                <c:pt idx="53" formatCode="#\ ##0.000000">
                  <c:v>0.26499994971407592</c:v>
                </c:pt>
                <c:pt idx="54" formatCode="#\ ##0.000000">
                  <c:v>0.26478521967215751</c:v>
                </c:pt>
                <c:pt idx="55" formatCode="#\ ##0.000000">
                  <c:v>0.26464970132571619</c:v>
                </c:pt>
                <c:pt idx="56" formatCode="#\ ##0.000000">
                  <c:v>0.26443646643768071</c:v>
                </c:pt>
                <c:pt idx="57" formatCode="#\ ##0.000000">
                  <c:v>0.26444703436591266</c:v>
                </c:pt>
                <c:pt idx="58" formatCode="#\ ##0.000000">
                  <c:v>0.26450573949116823</c:v>
                </c:pt>
                <c:pt idx="59" formatCode="#\ ##0.000000">
                  <c:v>0.26457031512894935</c:v>
                </c:pt>
                <c:pt idx="60" formatCode="#\ ##0.000000">
                  <c:v>0.26463953688962033</c:v>
                </c:pt>
                <c:pt idx="61" formatCode="#\ ##0.000000">
                  <c:v>0.26467121951647499</c:v>
                </c:pt>
                <c:pt idx="62" formatCode="#\ ##0.000000">
                  <c:v>0.26466346827991549</c:v>
                </c:pt>
                <c:pt idx="63" formatCode="#\ ##0.000000">
                  <c:v>0.26463686508216716</c:v>
                </c:pt>
                <c:pt idx="64" formatCode="#\ ##0.000000">
                  <c:v>0.26460055661897625</c:v>
                </c:pt>
                <c:pt idx="65" formatCode="#\ ##0.000000">
                  <c:v>0.26458209031365815</c:v>
                </c:pt>
                <c:pt idx="66" formatCode="#\ ##0.000000">
                  <c:v>0.2645753292124523</c:v>
                </c:pt>
                <c:pt idx="67" formatCode="#\ ##0.000000">
                  <c:v>0.26458921548992953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D-418C-A653-554C75F1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680336"/>
        <c:axId val="623680664"/>
      </c:lineChart>
      <c:catAx>
        <c:axId val="6236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0664"/>
        <c:crosses val="autoZero"/>
        <c:auto val="1"/>
        <c:lblAlgn val="ctr"/>
        <c:lblOffset val="100"/>
        <c:noMultiLvlLbl val="0"/>
      </c:catAx>
      <c:valAx>
        <c:axId val="6236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'Model Comparison'!$B$1</c:f>
              <c:strCache>
                <c:ptCount val="1"/>
                <c:pt idx="0">
                  <c:v>P(f,0)</c:v>
                </c:pt>
              </c:strCache>
            </c:strRef>
          </c:tx>
          <c:spPr>
            <a:solidFill>
              <a:srgbClr val="FFFF99"/>
            </a:solidFill>
            <a:ln>
              <a:solidFill>
                <a:srgbClr val="FFCC66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C66"/>
              </a:solidFill>
              <a:ln>
                <a:solidFill>
                  <a:srgbClr val="FFCC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35-49B2-9181-874C72E9B26D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solidFill>
                  <a:srgbClr val="FFCC6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35-49B2-9181-874C72E9B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 Comparison'!$A$2:$A$7</c:f>
              <c:strCache>
                <c:ptCount val="6"/>
                <c:pt idx="0">
                  <c:v>DDM-DM</c:v>
                </c:pt>
                <c:pt idx="1">
                  <c:v>EPS-DM</c:v>
                </c:pt>
                <c:pt idx="2">
                  <c:v>FCFE-DM</c:v>
                </c:pt>
                <c:pt idx="3">
                  <c:v>FCFF-DM</c:v>
                </c:pt>
                <c:pt idx="4">
                  <c:v>Average</c:v>
                </c:pt>
                <c:pt idx="5">
                  <c:v>Market price</c:v>
                </c:pt>
              </c:strCache>
            </c:strRef>
          </c:cat>
          <c:val>
            <c:numRef>
              <c:f>'Model Comparison'!$B$2:$B$7</c:f>
              <c:numCache>
                <c:formatCode>General</c:formatCode>
                <c:ptCount val="6"/>
                <c:pt idx="0">
                  <c:v>157.79972273131114</c:v>
                </c:pt>
                <c:pt idx="1">
                  <c:v>325.5744413633156</c:v>
                </c:pt>
                <c:pt idx="2">
                  <c:v>228.07444081467193</c:v>
                </c:pt>
                <c:pt idx="3">
                  <c:v>214.56758924405551</c:v>
                </c:pt>
                <c:pt idx="4">
                  <c:v>231.50404853833854</c:v>
                </c:pt>
                <c:pt idx="5">
                  <c:v>238.13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49B2-9181-874C72E9B2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125112"/>
        <c:axId val="423125440"/>
      </c:barChart>
      <c:catAx>
        <c:axId val="423125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5440"/>
        <c:crosses val="autoZero"/>
        <c:auto val="1"/>
        <c:lblAlgn val="ctr"/>
        <c:lblOffset val="100"/>
        <c:noMultiLvlLbl val="0"/>
      </c:catAx>
      <c:valAx>
        <c:axId val="4231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 </a:t>
            </a:r>
            <a:r>
              <a:rPr lang="en-US" sz="1600">
                <a:solidFill>
                  <a:schemeClr val="tx1"/>
                </a:solidFill>
              </a:rPr>
              <a:t>ROS</a:t>
            </a:r>
            <a:endParaRPr lang="ru-RU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'DDM-DM'!$C$81:$BP$81</c:f>
              <c:numCache>
                <c:formatCode>General</c:formatCode>
                <c:ptCount val="66"/>
                <c:pt idx="0">
                  <c:v>9.8310324305829991E-2</c:v>
                </c:pt>
                <c:pt idx="1">
                  <c:v>8.5925788376153181E-2</c:v>
                </c:pt>
                <c:pt idx="2">
                  <c:v>8.543681656011419E-2</c:v>
                </c:pt>
                <c:pt idx="3">
                  <c:v>4.9112127281662199E-2</c:v>
                </c:pt>
                <c:pt idx="4">
                  <c:v>7.4842285560432723E-2</c:v>
                </c:pt>
                <c:pt idx="5">
                  <c:v>1.0854895103382882E-2</c:v>
                </c:pt>
                <c:pt idx="6">
                  <c:v>3.3756285404714551E-2</c:v>
                </c:pt>
                <c:pt idx="7">
                  <c:v>3.832941601880311E-2</c:v>
                </c:pt>
                <c:pt idx="8">
                  <c:v>-8.2985863927590761E-2</c:v>
                </c:pt>
                <c:pt idx="9">
                  <c:v>-0.14757802570258438</c:v>
                </c:pt>
                <c:pt idx="10">
                  <c:v>5.2011445884531222E-2</c:v>
                </c:pt>
                <c:pt idx="11">
                  <c:v>9.7978480599934789E-2</c:v>
                </c:pt>
                <c:pt idx="12">
                  <c:v>9.8459225854941754E-2</c:v>
                </c:pt>
                <c:pt idx="13">
                  <c:v>-4.6615700167816519E-3</c:v>
                </c:pt>
                <c:pt idx="14">
                  <c:v>1.1320097526994078E-2</c:v>
                </c:pt>
                <c:pt idx="15">
                  <c:v>1.1116481391976801E-2</c:v>
                </c:pt>
                <c:pt idx="16">
                  <c:v>3.3337359584490883E-2</c:v>
                </c:pt>
                <c:pt idx="17">
                  <c:v>9.5326968631110467E-2</c:v>
                </c:pt>
                <c:pt idx="18">
                  <c:v>0.10297696091120891</c:v>
                </c:pt>
                <c:pt idx="19">
                  <c:v>0.14220034176906177</c:v>
                </c:pt>
                <c:pt idx="20">
                  <c:v>0.16321250433437359</c:v>
                </c:pt>
                <c:pt idx="21">
                  <c:v>0.19193567183311969</c:v>
                </c:pt>
                <c:pt idx="22">
                  <c:v>0.21484093522422384</c:v>
                </c:pt>
                <c:pt idx="23">
                  <c:v>0.2394664153941376</c:v>
                </c:pt>
                <c:pt idx="24">
                  <c:v>0.26665090602397323</c:v>
                </c:pt>
                <c:pt idx="25">
                  <c:v>0.21670469837926393</c:v>
                </c:pt>
                <c:pt idx="26">
                  <c:v>0.21614376760852322</c:v>
                </c:pt>
                <c:pt idx="27">
                  <c:v>0.22845773698735639</c:v>
                </c:pt>
                <c:pt idx="28">
                  <c:v>0.21240777159434843</c:v>
                </c:pt>
                <c:pt idx="29">
                  <c:v>0.21151473791963044</c:v>
                </c:pt>
                <c:pt idx="30">
                  <c:v>0.22414202074587247</c:v>
                </c:pt>
                <c:pt idx="31">
                  <c:v>0.21238094505984456</c:v>
                </c:pt>
                <c:pt idx="32">
                  <c:v>0.20913611278072236</c:v>
                </c:pt>
                <c:pt idx="33">
                  <c:v>0.25881793355694238</c:v>
                </c:pt>
                <c:pt idx="34">
                  <c:v>0.25309640705199732</c:v>
                </c:pt>
                <c:pt idx="35">
                  <c:v>0.25306234264320282</c:v>
                </c:pt>
                <c:pt idx="36">
                  <c:v>0.23971255769943867</c:v>
                </c:pt>
                <c:pt idx="37">
                  <c:v>0.26853640431275816</c:v>
                </c:pt>
                <c:pt idx="38">
                  <c:v>0.26793606326708502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9-499C-B69B-60FDCDA74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357488"/>
        <c:axId val="1774359152"/>
      </c:lineChart>
      <c:catAx>
        <c:axId val="17743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59152"/>
        <c:crosses val="autoZero"/>
        <c:auto val="1"/>
        <c:lblAlgn val="ctr"/>
        <c:lblOffset val="100"/>
        <c:noMultiLvlLbl val="0"/>
      </c:catAx>
      <c:valAx>
        <c:axId val="17743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</a:rPr>
              <a:t>Kd</a:t>
            </a:r>
            <a:endParaRPr lang="ru-RU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'DDM-DM'!$C$79:$BQ$79</c:f>
              <c:numCache>
                <c:formatCode>General</c:formatCode>
                <c:ptCount val="67"/>
                <c:pt idx="0">
                  <c:v>0.10545454545454545</c:v>
                </c:pt>
                <c:pt idx="1">
                  <c:v>0.11428571428571428</c:v>
                </c:pt>
                <c:pt idx="2">
                  <c:v>0.11572700296735904</c:v>
                </c:pt>
                <c:pt idx="3">
                  <c:v>0.18695652173913044</c:v>
                </c:pt>
                <c:pt idx="4">
                  <c:v>0.11111111111111112</c:v>
                </c:pt>
                <c:pt idx="5">
                  <c:v>0.66153846153846152</c:v>
                </c:pt>
                <c:pt idx="6">
                  <c:v>0.18454935622317595</c:v>
                </c:pt>
                <c:pt idx="7">
                  <c:v>3.5714285714285712E-2</c:v>
                </c:pt>
                <c:pt idx="8">
                  <c:v>-5.1020408163265302E-3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5.9336385874678543E-2</c:v>
                </c:pt>
                <c:pt idx="25">
                  <c:v>0.28476496922216005</c:v>
                </c:pt>
                <c:pt idx="26">
                  <c:v>0.28043143297380585</c:v>
                </c:pt>
                <c:pt idx="27">
                  <c:v>0.21336206896551727</c:v>
                </c:pt>
                <c:pt idx="28">
                  <c:v>0.26107784431137726</c:v>
                </c:pt>
                <c:pt idx="29">
                  <c:v>0.25889967637540451</c:v>
                </c:pt>
                <c:pt idx="30">
                  <c:v>0.22647793505412159</c:v>
                </c:pt>
                <c:pt idx="31">
                  <c:v>0.25083612040133779</c:v>
                </c:pt>
                <c:pt idx="32">
                  <c:v>0.24018126888217523</c:v>
                </c:pt>
                <c:pt idx="33">
                  <c:v>0.15255731922398588</c:v>
                </c:pt>
                <c:pt idx="34">
                  <c:v>0.14634146341463414</c:v>
                </c:pt>
                <c:pt idx="35">
                  <c:v>0.15259740259740259</c:v>
                </c:pt>
                <c:pt idx="36">
                  <c:v>0.16039279869067102</c:v>
                </c:pt>
                <c:pt idx="37">
                  <c:v>0.1412568306010929</c:v>
                </c:pt>
                <c:pt idx="38">
                  <c:v>0.13365067740754302</c:v>
                </c:pt>
                <c:pt idx="39">
                  <c:v>0.14684783454226874</c:v>
                </c:pt>
                <c:pt idx="40">
                  <c:v>0.14694910876779566</c:v>
                </c:pt>
                <c:pt idx="41">
                  <c:v>0.14581945000187427</c:v>
                </c:pt>
                <c:pt idx="42">
                  <c:v>0.14290478026411491</c:v>
                </c:pt>
                <c:pt idx="43">
                  <c:v>0.14323437019671931</c:v>
                </c:pt>
                <c:pt idx="44">
                  <c:v>0.14515110875455459</c:v>
                </c:pt>
                <c:pt idx="45">
                  <c:v>0.14481176359701176</c:v>
                </c:pt>
                <c:pt idx="46">
                  <c:v>0.14438429456285495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0.25</c:v>
                </c:pt>
                <c:pt idx="51">
                  <c:v>0.25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5-4048-A0BB-3991EC01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359360"/>
        <c:axId val="1230360608"/>
      </c:lineChart>
      <c:catAx>
        <c:axId val="123035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60608"/>
        <c:crosses val="autoZero"/>
        <c:auto val="1"/>
        <c:lblAlgn val="ctr"/>
        <c:lblOffset val="100"/>
        <c:noMultiLvlLbl val="0"/>
      </c:catAx>
      <c:valAx>
        <c:axId val="1230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'DDM-DM'!$C$6:$BQ$6</c:f>
              <c:numCache>
                <c:formatCode>#,##0.00</c:formatCode>
                <c:ptCount val="67"/>
                <c:pt idx="0">
                  <c:v>4071.373</c:v>
                </c:pt>
                <c:pt idx="1">
                  <c:v>5284.0132000000003</c:v>
                </c:pt>
                <c:pt idx="2">
                  <c:v>5558.4350999999997</c:v>
                </c:pt>
                <c:pt idx="3">
                  <c:v>6308.8491000000004</c:v>
                </c:pt>
                <c:pt idx="4">
                  <c:v>7086.5420000000004</c:v>
                </c:pt>
                <c:pt idx="5">
                  <c:v>7976.9540999999999</c:v>
                </c:pt>
                <c:pt idx="6">
                  <c:v>9188.7479999999996</c:v>
                </c:pt>
                <c:pt idx="7">
                  <c:v>11062</c:v>
                </c:pt>
                <c:pt idx="8">
                  <c:v>9833</c:v>
                </c:pt>
                <c:pt idx="9">
                  <c:v>7081</c:v>
                </c:pt>
                <c:pt idx="10">
                  <c:v>5941</c:v>
                </c:pt>
                <c:pt idx="11">
                  <c:v>6134</c:v>
                </c:pt>
                <c:pt idx="12">
                  <c:v>7983</c:v>
                </c:pt>
                <c:pt idx="13">
                  <c:v>5363</c:v>
                </c:pt>
                <c:pt idx="14">
                  <c:v>5742</c:v>
                </c:pt>
                <c:pt idx="15">
                  <c:v>6207</c:v>
                </c:pt>
                <c:pt idx="16">
                  <c:v>8279</c:v>
                </c:pt>
                <c:pt idx="17">
                  <c:v>13931</c:v>
                </c:pt>
                <c:pt idx="18">
                  <c:v>19315</c:v>
                </c:pt>
                <c:pt idx="19">
                  <c:v>24578</c:v>
                </c:pt>
                <c:pt idx="20">
                  <c:v>37491</c:v>
                </c:pt>
                <c:pt idx="21">
                  <c:v>42905</c:v>
                </c:pt>
                <c:pt idx="22">
                  <c:v>65225</c:v>
                </c:pt>
                <c:pt idx="23">
                  <c:v>108249</c:v>
                </c:pt>
                <c:pt idx="24">
                  <c:v>156508</c:v>
                </c:pt>
                <c:pt idx="25">
                  <c:v>170910</c:v>
                </c:pt>
                <c:pt idx="26">
                  <c:v>182795</c:v>
                </c:pt>
                <c:pt idx="27">
                  <c:v>233715</c:v>
                </c:pt>
                <c:pt idx="28">
                  <c:v>215091</c:v>
                </c:pt>
                <c:pt idx="29">
                  <c:v>228594</c:v>
                </c:pt>
                <c:pt idx="30">
                  <c:v>265595</c:v>
                </c:pt>
                <c:pt idx="31">
                  <c:v>260174</c:v>
                </c:pt>
                <c:pt idx="32">
                  <c:v>274515</c:v>
                </c:pt>
                <c:pt idx="33">
                  <c:v>365817</c:v>
                </c:pt>
                <c:pt idx="34">
                  <c:v>394328</c:v>
                </c:pt>
                <c:pt idx="35">
                  <c:v>383285</c:v>
                </c:pt>
                <c:pt idx="36">
                  <c:v>391035</c:v>
                </c:pt>
                <c:pt idx="37">
                  <c:v>409567.22899999999</c:v>
                </c:pt>
                <c:pt idx="38">
                  <c:v>441796.36200000002</c:v>
                </c:pt>
                <c:pt idx="39" formatCode="General">
                  <c:v>508065.81630000001</c:v>
                </c:pt>
                <c:pt idx="40" formatCode="General">
                  <c:v>584275.68874499993</c:v>
                </c:pt>
                <c:pt idx="41" formatCode="General">
                  <c:v>671917.04205674992</c:v>
                </c:pt>
                <c:pt idx="42" formatCode="General">
                  <c:v>772704.59836526238</c:v>
                </c:pt>
                <c:pt idx="43" formatCode="General">
                  <c:v>888610.28812005173</c:v>
                </c:pt>
                <c:pt idx="44" formatCode="General">
                  <c:v>1021901.8313380594</c:v>
                </c:pt>
                <c:pt idx="45" formatCode="General">
                  <c:v>1175187.1060387683</c:v>
                </c:pt>
                <c:pt idx="46" formatCode="General">
                  <c:v>1351465.1719445835</c:v>
                </c:pt>
                <c:pt idx="47" formatCode="General">
                  <c:v>1533912.9701571022</c:v>
                </c:pt>
                <c:pt idx="48" formatCode="General">
                  <c:v>1720283.3960311899</c:v>
                </c:pt>
                <c:pt idx="49" formatCode="General">
                  <c:v>1908396.3853872006</c:v>
                </c:pt>
                <c:pt idx="50" formatCode="General">
                  <c:v>2096211.2156550819</c:v>
                </c:pt>
                <c:pt idx="51" formatCode="General">
                  <c:v>2281879.9797649076</c:v>
                </c:pt>
                <c:pt idx="52" formatCode="General">
                  <c:v>2463782.6665138444</c:v>
                </c:pt>
                <c:pt idx="53" formatCode="General">
                  <c:v>2640545.6082639406</c:v>
                </c:pt>
                <c:pt idx="54" formatCode="General">
                  <c:v>2811045.8533940106</c:v>
                </c:pt>
                <c:pt idx="55" formatCode="General">
                  <c:v>2974404.3672625097</c:v>
                </c:pt>
                <c:pt idx="56" formatCode="General">
                  <c:v>3129970.9685130678</c:v>
                </c:pt>
                <c:pt idx="57" formatCode="General">
                  <c:v>3277303.6768190903</c:v>
                </c:pt>
                <c:pt idx="58" formatCode="General">
                  <c:v>3429042.837055814</c:v>
                </c:pt>
                <c:pt idx="59" formatCode="General">
                  <c:v>3587807.5204114984</c:v>
                </c:pt>
                <c:pt idx="60" formatCode="General">
                  <c:v>3753923.0086065507</c:v>
                </c:pt>
                <c:pt idx="61" formatCode="General">
                  <c:v>3927729.6439050343</c:v>
                </c:pt>
                <c:pt idx="62" formatCode="General">
                  <c:v>4109583.5264178375</c:v>
                </c:pt>
                <c:pt idx="63" formatCode="General">
                  <c:v>4299857.2436909834</c:v>
                </c:pt>
                <c:pt idx="64" formatCode="General">
                  <c:v>4498940.6340738758</c:v>
                </c:pt>
                <c:pt idx="65" formatCode="General">
                  <c:v>4707241.5854314966</c:v>
                </c:pt>
                <c:pt idx="66" formatCode="General">
                  <c:v>4925186.8708369751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0-6C41-93C9-B8A0D952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37936"/>
        <c:axId val="1801428624"/>
      </c:lineChart>
      <c:catAx>
        <c:axId val="180153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28624"/>
        <c:crosses val="autoZero"/>
        <c:auto val="1"/>
        <c:lblAlgn val="ctr"/>
        <c:lblOffset val="100"/>
        <c:noMultiLvlLbl val="0"/>
      </c:catAx>
      <c:valAx>
        <c:axId val="1801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Dividends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6708333333333336"/>
          <c:w val="0.8912158792650918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'DDM-DM'!$C$97:$BQ$97</c:f>
              <c:numCache>
                <c:formatCode>General</c:formatCode>
                <c:ptCount val="67"/>
                <c:pt idx="0">
                  <c:v>0</c:v>
                </c:pt>
                <c:pt idx="1">
                  <c:v>3.6691137459080887E-3</c:v>
                </c:pt>
                <c:pt idx="2">
                  <c:v>4.2536602080104242E-3</c:v>
                </c:pt>
                <c:pt idx="3">
                  <c:v>4.3687895934256225E-3</c:v>
                </c:pt>
                <c:pt idx="4">
                  <c:v>4.4409933891619248E-3</c:v>
                </c:pt>
                <c:pt idx="5">
                  <c:v>4.4034370302888206E-3</c:v>
                </c:pt>
                <c:pt idx="6">
                  <c:v>4.2754453151150036E-3</c:v>
                </c:pt>
                <c:pt idx="7">
                  <c:v>1.0999177086189714E-3</c:v>
                </c:pt>
                <c:pt idx="8">
                  <c:v>2.9857756515123539E-4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9.4163128923060696E-2</c:v>
                </c:pt>
                <c:pt idx="25">
                  <c:v>0.41889170089690897</c:v>
                </c:pt>
                <c:pt idx="26">
                  <c:v>0.47219322469989611</c:v>
                </c:pt>
                <c:pt idx="27">
                  <c:v>0.51051974833555236</c:v>
                </c:pt>
                <c:pt idx="28">
                  <c:v>0.5588217960729619</c:v>
                </c:pt>
                <c:pt idx="29">
                  <c:v>0.61049392388374857</c:v>
                </c:pt>
                <c:pt idx="30">
                  <c:v>0.70885897201941883</c:v>
                </c:pt>
                <c:pt idx="31">
                  <c:v>0.77984828450750965</c:v>
                </c:pt>
                <c:pt idx="32">
                  <c:v>0.81223062534327439</c:v>
                </c:pt>
                <c:pt idx="33">
                  <c:v>0.87930329062100043</c:v>
                </c:pt>
                <c:pt idx="34">
                  <c:v>0.91607148860240073</c:v>
                </c:pt>
                <c:pt idx="35">
                  <c:v>0.95184096479975633</c:v>
                </c:pt>
                <c:pt idx="36">
                  <c:v>0.99456189814876916</c:v>
                </c:pt>
                <c:pt idx="37">
                  <c:v>0.93988660725686601</c:v>
                </c:pt>
                <c:pt idx="38">
                  <c:v>0.87530458886549267</c:v>
                </c:pt>
                <c:pt idx="39">
                  <c:v>1.0570058395040762</c:v>
                </c:pt>
                <c:pt idx="40">
                  <c:v>1.1124275503640948</c:v>
                </c:pt>
                <c:pt idx="41">
                  <c:v>1.1609544354567662</c:v>
                </c:pt>
                <c:pt idx="42">
                  <c:v>0.94016929813214323</c:v>
                </c:pt>
                <c:pt idx="43">
                  <c:v>0.99106352086488425</c:v>
                </c:pt>
                <c:pt idx="44">
                  <c:v>1.0562568668124059</c:v>
                </c:pt>
                <c:pt idx="45">
                  <c:v>1.1082761058993564</c:v>
                </c:pt>
                <c:pt idx="46">
                  <c:v>1.1621415329758429</c:v>
                </c:pt>
                <c:pt idx="47">
                  <c:v>1.2532083705592008</c:v>
                </c:pt>
                <c:pt idx="48">
                  <c:v>1.2853448572258188</c:v>
                </c:pt>
                <c:pt idx="49">
                  <c:v>1.3040232997672181</c:v>
                </c:pt>
                <c:pt idx="50">
                  <c:v>2.1832207744435235</c:v>
                </c:pt>
                <c:pt idx="51">
                  <c:v>2.1734643056981486</c:v>
                </c:pt>
                <c:pt idx="52">
                  <c:v>2.5753748786174113</c:v>
                </c:pt>
                <c:pt idx="53">
                  <c:v>2.5242294658556323</c:v>
                </c:pt>
                <c:pt idx="54">
                  <c:v>2.4575376951974763</c:v>
                </c:pt>
                <c:pt idx="55">
                  <c:v>2.3780959189534845</c:v>
                </c:pt>
                <c:pt idx="56">
                  <c:v>3.8143058658872087</c:v>
                </c:pt>
                <c:pt idx="57">
                  <c:v>3.6524896251383288</c:v>
                </c:pt>
                <c:pt idx="58">
                  <c:v>3.494960853421464</c:v>
                </c:pt>
                <c:pt idx="59">
                  <c:v>3.3442261636775723</c:v>
                </c:pt>
                <c:pt idx="60">
                  <c:v>3.1999925329283601</c:v>
                </c:pt>
                <c:pt idx="61">
                  <c:v>3.0619795760274204</c:v>
                </c:pt>
                <c:pt idx="62">
                  <c:v>4.6878704009620709</c:v>
                </c:pt>
                <c:pt idx="63">
                  <c:v>4.4856865367975187</c:v>
                </c:pt>
                <c:pt idx="64">
                  <c:v>4.2922226907717196</c:v>
                </c:pt>
                <c:pt idx="65">
                  <c:v>4.1071027759172276</c:v>
                </c:pt>
                <c:pt idx="66">
                  <c:v>3.9299669255777037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D-47C7-8DD3-04F7FC6E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614800"/>
        <c:axId val="1253619376"/>
      </c:lineChart>
      <c:catAx>
        <c:axId val="125361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19376"/>
        <c:crosses val="autoZero"/>
        <c:auto val="1"/>
        <c:lblAlgn val="ctr"/>
        <c:lblOffset val="100"/>
        <c:noMultiLvlLbl val="0"/>
      </c:catAx>
      <c:valAx>
        <c:axId val="12536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'EPS-DM'!$C$6:$BQ$6</c:f>
              <c:numCache>
                <c:formatCode>#,##0.00</c:formatCode>
                <c:ptCount val="67"/>
                <c:pt idx="0">
                  <c:v>4071.373</c:v>
                </c:pt>
                <c:pt idx="1">
                  <c:v>5284.0132000000003</c:v>
                </c:pt>
                <c:pt idx="2">
                  <c:v>5558.4350999999997</c:v>
                </c:pt>
                <c:pt idx="3">
                  <c:v>6308.8491000000004</c:v>
                </c:pt>
                <c:pt idx="4">
                  <c:v>7086.5420000000004</c:v>
                </c:pt>
                <c:pt idx="5">
                  <c:v>7976.9540999999999</c:v>
                </c:pt>
                <c:pt idx="6">
                  <c:v>9188.7479999999996</c:v>
                </c:pt>
                <c:pt idx="7">
                  <c:v>11062</c:v>
                </c:pt>
                <c:pt idx="8">
                  <c:v>9833</c:v>
                </c:pt>
                <c:pt idx="9">
                  <c:v>7081</c:v>
                </c:pt>
                <c:pt idx="10">
                  <c:v>5941</c:v>
                </c:pt>
                <c:pt idx="11">
                  <c:v>6134</c:v>
                </c:pt>
                <c:pt idx="12">
                  <c:v>7983</c:v>
                </c:pt>
                <c:pt idx="13">
                  <c:v>5363</c:v>
                </c:pt>
                <c:pt idx="14">
                  <c:v>5742</c:v>
                </c:pt>
                <c:pt idx="15">
                  <c:v>6207</c:v>
                </c:pt>
                <c:pt idx="16">
                  <c:v>8279</c:v>
                </c:pt>
                <c:pt idx="17">
                  <c:v>13931</c:v>
                </c:pt>
                <c:pt idx="18">
                  <c:v>19315</c:v>
                </c:pt>
                <c:pt idx="19">
                  <c:v>24578</c:v>
                </c:pt>
                <c:pt idx="20">
                  <c:v>37491</c:v>
                </c:pt>
                <c:pt idx="21">
                  <c:v>42905</c:v>
                </c:pt>
                <c:pt idx="22">
                  <c:v>65225</c:v>
                </c:pt>
                <c:pt idx="23">
                  <c:v>108249</c:v>
                </c:pt>
                <c:pt idx="24">
                  <c:v>156508</c:v>
                </c:pt>
                <c:pt idx="25">
                  <c:v>170910</c:v>
                </c:pt>
                <c:pt idx="26">
                  <c:v>182795</c:v>
                </c:pt>
                <c:pt idx="27">
                  <c:v>233715</c:v>
                </c:pt>
                <c:pt idx="28">
                  <c:v>215091</c:v>
                </c:pt>
                <c:pt idx="29">
                  <c:v>228594</c:v>
                </c:pt>
                <c:pt idx="30">
                  <c:v>265595</c:v>
                </c:pt>
                <c:pt idx="31">
                  <c:v>260174</c:v>
                </c:pt>
                <c:pt idx="32">
                  <c:v>274515</c:v>
                </c:pt>
                <c:pt idx="33">
                  <c:v>365817</c:v>
                </c:pt>
                <c:pt idx="34">
                  <c:v>394328</c:v>
                </c:pt>
                <c:pt idx="35">
                  <c:v>383285</c:v>
                </c:pt>
                <c:pt idx="36">
                  <c:v>391035</c:v>
                </c:pt>
                <c:pt idx="37">
                  <c:v>409567.22899999999</c:v>
                </c:pt>
                <c:pt idx="38">
                  <c:v>441796.36200000002</c:v>
                </c:pt>
                <c:pt idx="39" formatCode="General">
                  <c:v>508065.81630000001</c:v>
                </c:pt>
                <c:pt idx="40" formatCode="General">
                  <c:v>584275.68874499993</c:v>
                </c:pt>
                <c:pt idx="41" formatCode="General">
                  <c:v>671917.04205674992</c:v>
                </c:pt>
                <c:pt idx="42" formatCode="General">
                  <c:v>772704.59836526238</c:v>
                </c:pt>
                <c:pt idx="43" formatCode="General">
                  <c:v>888610.28812005173</c:v>
                </c:pt>
                <c:pt idx="44" formatCode="General">
                  <c:v>1021901.8313380594</c:v>
                </c:pt>
                <c:pt idx="45" formatCode="General">
                  <c:v>1175187.1060387683</c:v>
                </c:pt>
                <c:pt idx="46" formatCode="General">
                  <c:v>1351465.1719445835</c:v>
                </c:pt>
                <c:pt idx="47" formatCode="General">
                  <c:v>1533912.9701571022</c:v>
                </c:pt>
                <c:pt idx="48" formatCode="General">
                  <c:v>1720283.3960311899</c:v>
                </c:pt>
                <c:pt idx="49" formatCode="General">
                  <c:v>1908396.3853872006</c:v>
                </c:pt>
                <c:pt idx="50" formatCode="General">
                  <c:v>2096211.2156550819</c:v>
                </c:pt>
                <c:pt idx="51" formatCode="General">
                  <c:v>2281879.9797649076</c:v>
                </c:pt>
                <c:pt idx="52" formatCode="General">
                  <c:v>2463782.6665138444</c:v>
                </c:pt>
                <c:pt idx="53" formatCode="General">
                  <c:v>2640545.6082639406</c:v>
                </c:pt>
                <c:pt idx="54" formatCode="General">
                  <c:v>2811045.8533940106</c:v>
                </c:pt>
                <c:pt idx="55" formatCode="General">
                  <c:v>2974404.3672625097</c:v>
                </c:pt>
                <c:pt idx="56" formatCode="General">
                  <c:v>3129970.9685130678</c:v>
                </c:pt>
                <c:pt idx="57" formatCode="General">
                  <c:v>3277303.6768190903</c:v>
                </c:pt>
                <c:pt idx="58" formatCode="General">
                  <c:v>3429042.837055814</c:v>
                </c:pt>
                <c:pt idx="59" formatCode="General">
                  <c:v>3587807.5204114984</c:v>
                </c:pt>
                <c:pt idx="60" formatCode="General">
                  <c:v>3753923.0086065507</c:v>
                </c:pt>
                <c:pt idx="61" formatCode="General">
                  <c:v>3927729.6439050343</c:v>
                </c:pt>
                <c:pt idx="62" formatCode="General">
                  <c:v>4109583.5264178375</c:v>
                </c:pt>
                <c:pt idx="63" formatCode="General">
                  <c:v>4299857.2436909834</c:v>
                </c:pt>
                <c:pt idx="64" formatCode="General">
                  <c:v>4498940.6340738758</c:v>
                </c:pt>
                <c:pt idx="65" formatCode="General">
                  <c:v>4707241.5854314966</c:v>
                </c:pt>
                <c:pt idx="66" formatCode="General">
                  <c:v>4925186.8708369751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E-D34A-B760-82E6D38C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158288"/>
        <c:axId val="1804303888"/>
      </c:lineChart>
      <c:catAx>
        <c:axId val="180415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03888"/>
        <c:crosses val="autoZero"/>
        <c:auto val="1"/>
        <c:lblAlgn val="ctr"/>
        <c:lblOffset val="100"/>
        <c:noMultiLvlLbl val="0"/>
      </c:catAx>
      <c:valAx>
        <c:axId val="18043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5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GR rates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'EPS-DM'!$D$78:$BQ$78</c:f>
              <c:numCache>
                <c:formatCode>General</c:formatCode>
                <c:ptCount val="66"/>
                <c:pt idx="0">
                  <c:v>0.29784551796163128</c:v>
                </c:pt>
                <c:pt idx="1">
                  <c:v>5.1934370640860594E-2</c:v>
                </c:pt>
                <c:pt idx="2">
                  <c:v>0.13500454471439283</c:v>
                </c:pt>
                <c:pt idx="3">
                  <c:v>0.12327016983176842</c:v>
                </c:pt>
                <c:pt idx="4">
                  <c:v>0.12564832043611673</c:v>
                </c:pt>
                <c:pt idx="5">
                  <c:v>0.15191185567934995</c:v>
                </c:pt>
                <c:pt idx="6">
                  <c:v>0.20386368197277815</c:v>
                </c:pt>
                <c:pt idx="7">
                  <c:v>-0.11110106671487974</c:v>
                </c:pt>
                <c:pt idx="8">
                  <c:v>-0.27987389403030616</c:v>
                </c:pt>
                <c:pt idx="9">
                  <c:v>-0.16099420985736479</c:v>
                </c:pt>
                <c:pt idx="10">
                  <c:v>3.2486113448914278E-2</c:v>
                </c:pt>
                <c:pt idx="11">
                  <c:v>0.30143462667101395</c:v>
                </c:pt>
                <c:pt idx="12">
                  <c:v>-0.32819741951647252</c:v>
                </c:pt>
                <c:pt idx="13">
                  <c:v>7.0669401454409808E-2</c:v>
                </c:pt>
                <c:pt idx="14">
                  <c:v>8.0982236154649945E-2</c:v>
                </c:pt>
                <c:pt idx="15">
                  <c:v>0.33381665861124543</c:v>
                </c:pt>
                <c:pt idx="16">
                  <c:v>0.68269114627370464</c:v>
                </c:pt>
                <c:pt idx="17">
                  <c:v>0.38647620414902017</c:v>
                </c:pt>
                <c:pt idx="18">
                  <c:v>0.27248252653378202</c:v>
                </c:pt>
                <c:pt idx="19">
                  <c:v>0.52538855887378966</c:v>
                </c:pt>
                <c:pt idx="20">
                  <c:v>0.14440799125123371</c:v>
                </c:pt>
                <c:pt idx="21">
                  <c:v>0.52021908868430256</c:v>
                </c:pt>
                <c:pt idx="22">
                  <c:v>0.65962437715599842</c:v>
                </c:pt>
                <c:pt idx="23">
                  <c:v>0.44581474193756976</c:v>
                </c:pt>
                <c:pt idx="24">
                  <c:v>9.2020855163953197E-2</c:v>
                </c:pt>
                <c:pt idx="25">
                  <c:v>6.9539523725937524E-2</c:v>
                </c:pt>
                <c:pt idx="26">
                  <c:v>0.27856341803659834</c:v>
                </c:pt>
                <c:pt idx="27">
                  <c:v>-7.9686798023233418E-2</c:v>
                </c:pt>
                <c:pt idx="28">
                  <c:v>6.2778079975452261E-2</c:v>
                </c:pt>
                <c:pt idx="29">
                  <c:v>0.16186339099013969</c:v>
                </c:pt>
                <c:pt idx="30">
                  <c:v>-2.04107758052674E-2</c:v>
                </c:pt>
                <c:pt idx="31">
                  <c:v>5.5120803769784787E-2</c:v>
                </c:pt>
                <c:pt idx="32">
                  <c:v>0.33259384733074704</c:v>
                </c:pt>
                <c:pt idx="33">
                  <c:v>7.7937876041846099E-2</c:v>
                </c:pt>
                <c:pt idx="34">
                  <c:v>-2.800460530319937E-2</c:v>
                </c:pt>
                <c:pt idx="35">
                  <c:v>2.021994077514111E-2</c:v>
                </c:pt>
                <c:pt idx="36">
                  <c:v>4.7392762796169219E-2</c:v>
                </c:pt>
                <c:pt idx="37">
                  <c:v>0.12981283516820752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0.13500000000000001</c:v>
                </c:pt>
                <c:pt idx="47">
                  <c:v>0.12150000000000001</c:v>
                </c:pt>
                <c:pt idx="48">
                  <c:v>0.10935000000000002</c:v>
                </c:pt>
                <c:pt idx="49">
                  <c:v>9.8415000000000016E-2</c:v>
                </c:pt>
                <c:pt idx="50">
                  <c:v>8.8573500000000013E-2</c:v>
                </c:pt>
                <c:pt idx="51">
                  <c:v>7.9716150000000013E-2</c:v>
                </c:pt>
                <c:pt idx="52">
                  <c:v>7.1744535000000012E-2</c:v>
                </c:pt>
                <c:pt idx="53">
                  <c:v>6.4570081500000015E-2</c:v>
                </c:pt>
                <c:pt idx="54">
                  <c:v>5.8113073350000016E-2</c:v>
                </c:pt>
                <c:pt idx="55">
                  <c:v>5.2301766015000015E-2</c:v>
                </c:pt>
                <c:pt idx="56">
                  <c:v>4.7071589413500016E-2</c:v>
                </c:pt>
                <c:pt idx="57">
                  <c:v>4.6299999999999994E-2</c:v>
                </c:pt>
                <c:pt idx="58">
                  <c:v>4.6299999999999994E-2</c:v>
                </c:pt>
                <c:pt idx="59">
                  <c:v>4.6299999999999994E-2</c:v>
                </c:pt>
                <c:pt idx="60">
                  <c:v>4.6299999999999994E-2</c:v>
                </c:pt>
                <c:pt idx="61">
                  <c:v>4.6299999999999994E-2</c:v>
                </c:pt>
                <c:pt idx="62">
                  <c:v>4.6299999999999994E-2</c:v>
                </c:pt>
                <c:pt idx="63">
                  <c:v>4.6299999999999994E-2</c:v>
                </c:pt>
                <c:pt idx="64">
                  <c:v>4.6299999999999994E-2</c:v>
                </c:pt>
                <c:pt idx="65">
                  <c:v>4.6299999999999994E-2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7-7049-9160-5865C205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469136"/>
        <c:axId val="1805532304"/>
      </c:lineChart>
      <c:catAx>
        <c:axId val="180546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32304"/>
        <c:crosses val="autoZero"/>
        <c:auto val="1"/>
        <c:lblAlgn val="ctr"/>
        <c:lblOffset val="100"/>
        <c:noMultiLvlLbl val="0"/>
      </c:catAx>
      <c:valAx>
        <c:axId val="18055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6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'EPS-DM'!$C$81:$BQ$81</c:f>
              <c:numCache>
                <c:formatCode>General</c:formatCode>
                <c:ptCount val="67"/>
                <c:pt idx="0">
                  <c:v>9.8310324305829991E-2</c:v>
                </c:pt>
                <c:pt idx="1">
                  <c:v>8.5925788376153181E-2</c:v>
                </c:pt>
                <c:pt idx="2">
                  <c:v>8.543681656011419E-2</c:v>
                </c:pt>
                <c:pt idx="3">
                  <c:v>4.9112127281662199E-2</c:v>
                </c:pt>
                <c:pt idx="4">
                  <c:v>7.4842285560432723E-2</c:v>
                </c:pt>
                <c:pt idx="5">
                  <c:v>1.0854895103382882E-2</c:v>
                </c:pt>
                <c:pt idx="6">
                  <c:v>3.3756285404714551E-2</c:v>
                </c:pt>
                <c:pt idx="7">
                  <c:v>3.832941601880311E-2</c:v>
                </c:pt>
                <c:pt idx="8">
                  <c:v>-8.2985863927590761E-2</c:v>
                </c:pt>
                <c:pt idx="9">
                  <c:v>-0.14757802570258438</c:v>
                </c:pt>
                <c:pt idx="10">
                  <c:v>5.2011445884531222E-2</c:v>
                </c:pt>
                <c:pt idx="11">
                  <c:v>9.7978480599934789E-2</c:v>
                </c:pt>
                <c:pt idx="12">
                  <c:v>9.8459225854941754E-2</c:v>
                </c:pt>
                <c:pt idx="13">
                  <c:v>-4.6615700167816519E-3</c:v>
                </c:pt>
                <c:pt idx="14">
                  <c:v>1.1320097526994078E-2</c:v>
                </c:pt>
                <c:pt idx="15">
                  <c:v>1.1116481391976801E-2</c:v>
                </c:pt>
                <c:pt idx="16">
                  <c:v>3.3337359584490883E-2</c:v>
                </c:pt>
                <c:pt idx="17">
                  <c:v>9.5326968631110467E-2</c:v>
                </c:pt>
                <c:pt idx="18">
                  <c:v>0.10297696091120891</c:v>
                </c:pt>
                <c:pt idx="19">
                  <c:v>0.14220034176906177</c:v>
                </c:pt>
                <c:pt idx="20">
                  <c:v>0.16321250433437359</c:v>
                </c:pt>
                <c:pt idx="21">
                  <c:v>0.19193567183311969</c:v>
                </c:pt>
                <c:pt idx="22">
                  <c:v>0.21484093522422384</c:v>
                </c:pt>
                <c:pt idx="23">
                  <c:v>0.2394664153941376</c:v>
                </c:pt>
                <c:pt idx="24">
                  <c:v>0.26665090602397323</c:v>
                </c:pt>
                <c:pt idx="25">
                  <c:v>0.21670469837926393</c:v>
                </c:pt>
                <c:pt idx="26">
                  <c:v>0.21614376760852322</c:v>
                </c:pt>
                <c:pt idx="27">
                  <c:v>0.22845773698735639</c:v>
                </c:pt>
                <c:pt idx="28">
                  <c:v>0.21240777159434843</c:v>
                </c:pt>
                <c:pt idx="29">
                  <c:v>0.21151473791963044</c:v>
                </c:pt>
                <c:pt idx="30">
                  <c:v>0.22414202074587247</c:v>
                </c:pt>
                <c:pt idx="31">
                  <c:v>0.21238094505984456</c:v>
                </c:pt>
                <c:pt idx="32">
                  <c:v>0.20913611278072236</c:v>
                </c:pt>
                <c:pt idx="33">
                  <c:v>0.25881793355694238</c:v>
                </c:pt>
                <c:pt idx="34">
                  <c:v>0.25309640705199732</c:v>
                </c:pt>
                <c:pt idx="35">
                  <c:v>0.25306234264320282</c:v>
                </c:pt>
                <c:pt idx="36">
                  <c:v>0.23971255769943867</c:v>
                </c:pt>
                <c:pt idx="37">
                  <c:v>0.26853640431275816</c:v>
                </c:pt>
                <c:pt idx="38">
                  <c:v>0.26793606326708502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F-DE4D-BB60-BCA236CE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652304"/>
        <c:axId val="1806352592"/>
      </c:lineChart>
      <c:catAx>
        <c:axId val="18066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52592"/>
        <c:crosses val="autoZero"/>
        <c:auto val="1"/>
        <c:lblAlgn val="ctr"/>
        <c:lblOffset val="100"/>
        <c:noMultiLvlLbl val="0"/>
      </c:catAx>
      <c:valAx>
        <c:axId val="18063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</a:rPr>
              <a:t>Kd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'EPS-DM'!$C$79:$BQ$79</c:f>
              <c:numCache>
                <c:formatCode>General</c:formatCode>
                <c:ptCount val="67"/>
                <c:pt idx="0">
                  <c:v>0.10545454545454545</c:v>
                </c:pt>
                <c:pt idx="1">
                  <c:v>0.11428571428571428</c:v>
                </c:pt>
                <c:pt idx="2">
                  <c:v>0.11572700296735904</c:v>
                </c:pt>
                <c:pt idx="3">
                  <c:v>0.18695652173913044</c:v>
                </c:pt>
                <c:pt idx="4">
                  <c:v>0.11111111111111112</c:v>
                </c:pt>
                <c:pt idx="5">
                  <c:v>0.66153846153846152</c:v>
                </c:pt>
                <c:pt idx="6">
                  <c:v>0.18454935622317595</c:v>
                </c:pt>
                <c:pt idx="7">
                  <c:v>3.5714285714285712E-2</c:v>
                </c:pt>
                <c:pt idx="8">
                  <c:v>-5.1020408163265302E-3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5.9336385874678543E-2</c:v>
                </c:pt>
                <c:pt idx="25">
                  <c:v>0.28476496922216005</c:v>
                </c:pt>
                <c:pt idx="26">
                  <c:v>0.28043143297380585</c:v>
                </c:pt>
                <c:pt idx="27">
                  <c:v>0.21336206896551727</c:v>
                </c:pt>
                <c:pt idx="28">
                  <c:v>0.26107784431137726</c:v>
                </c:pt>
                <c:pt idx="29">
                  <c:v>0.25889967637540451</c:v>
                </c:pt>
                <c:pt idx="30">
                  <c:v>0.22647793505412159</c:v>
                </c:pt>
                <c:pt idx="31">
                  <c:v>0.25083612040133779</c:v>
                </c:pt>
                <c:pt idx="32">
                  <c:v>0.24018126888217523</c:v>
                </c:pt>
                <c:pt idx="33">
                  <c:v>0.15255731922398588</c:v>
                </c:pt>
                <c:pt idx="34">
                  <c:v>0.14634146341463414</c:v>
                </c:pt>
                <c:pt idx="35">
                  <c:v>0.15259740259740259</c:v>
                </c:pt>
                <c:pt idx="36">
                  <c:v>0.16039279869067102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D-EA4B-9E31-5F050D356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46896"/>
        <c:axId val="1806537168"/>
      </c:lineChart>
      <c:catAx>
        <c:axId val="180714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37168"/>
        <c:crosses val="autoZero"/>
        <c:auto val="1"/>
        <c:lblAlgn val="ctr"/>
        <c:lblOffset val="100"/>
        <c:noMultiLvlLbl val="0"/>
      </c:catAx>
      <c:valAx>
        <c:axId val="180653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3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14919</xdr:colOff>
      <xdr:row>7</xdr:row>
      <xdr:rowOff>159326</xdr:rowOff>
    </xdr:from>
    <xdr:to>
      <xdr:col>63</xdr:col>
      <xdr:colOff>832337</xdr:colOff>
      <xdr:row>32</xdr:row>
      <xdr:rowOff>11722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3903</xdr:colOff>
      <xdr:row>34</xdr:row>
      <xdr:rowOff>3519</xdr:rowOff>
    </xdr:from>
    <xdr:to>
      <xdr:col>53</xdr:col>
      <xdr:colOff>-1</xdr:colOff>
      <xdr:row>58</xdr:row>
      <xdr:rowOff>152400</xdr:rowOff>
    </xdr:to>
    <xdr:graphicFrame macro="">
      <xdr:nvGraphicFramePr>
        <xdr:cNvPr id="3" name="Диаграмма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7375</xdr:colOff>
      <xdr:row>34</xdr:row>
      <xdr:rowOff>5516</xdr:rowOff>
    </xdr:from>
    <xdr:to>
      <xdr:col>63</xdr:col>
      <xdr:colOff>832338</xdr:colOff>
      <xdr:row>58</xdr:row>
      <xdr:rowOff>164124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446552</xdr:colOff>
      <xdr:row>84</xdr:row>
      <xdr:rowOff>19537</xdr:rowOff>
    </xdr:from>
    <xdr:to>
      <xdr:col>36</xdr:col>
      <xdr:colOff>878132</xdr:colOff>
      <xdr:row>94</xdr:row>
      <xdr:rowOff>160002</xdr:rowOff>
    </xdr:to>
    <xdr:pic>
      <xdr:nvPicPr>
        <xdr:cNvPr id="5" name="Рисунок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709132" y="15884377"/>
          <a:ext cx="4889280" cy="2083565"/>
        </a:xfrm>
        <a:prstGeom prst="rect">
          <a:avLst/>
        </a:prstGeom>
      </xdr:spPr>
    </xdr:pic>
    <xdr:clientData/>
  </xdr:twoCellAnchor>
  <xdr:twoCellAnchor>
    <xdr:from>
      <xdr:col>42</xdr:col>
      <xdr:colOff>762</xdr:colOff>
      <xdr:row>7</xdr:row>
      <xdr:rowOff>155968</xdr:rowOff>
    </xdr:from>
    <xdr:to>
      <xdr:col>52</xdr:col>
      <xdr:colOff>820617</xdr:colOff>
      <xdr:row>32</xdr:row>
      <xdr:rowOff>23446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843989</xdr:colOff>
      <xdr:row>26</xdr:row>
      <xdr:rowOff>2893</xdr:rowOff>
    </xdr:from>
    <xdr:to>
      <xdr:col>75</xdr:col>
      <xdr:colOff>19291</xdr:colOff>
      <xdr:row>49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446552</xdr:colOff>
      <xdr:row>84</xdr:row>
      <xdr:rowOff>19537</xdr:rowOff>
    </xdr:from>
    <xdr:to>
      <xdr:col>36</xdr:col>
      <xdr:colOff>878132</xdr:colOff>
      <xdr:row>95</xdr:row>
      <xdr:rowOff>1038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9132" y="15884377"/>
          <a:ext cx="4889280" cy="2092241"/>
        </a:xfrm>
        <a:prstGeom prst="rect">
          <a:avLst/>
        </a:prstGeom>
      </xdr:spPr>
    </xdr:pic>
    <xdr:clientData/>
  </xdr:twoCellAnchor>
  <xdr:oneCellAnchor>
    <xdr:from>
      <xdr:col>31</xdr:col>
      <xdr:colOff>446552</xdr:colOff>
      <xdr:row>84</xdr:row>
      <xdr:rowOff>19537</xdr:rowOff>
    </xdr:from>
    <xdr:ext cx="5062958" cy="2117707"/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09132" y="15884377"/>
          <a:ext cx="5062958" cy="2117707"/>
        </a:xfrm>
        <a:prstGeom prst="rect">
          <a:avLst/>
        </a:prstGeom>
      </xdr:spPr>
    </xdr:pic>
    <xdr:clientData/>
  </xdr:oneCellAnchor>
  <xdr:twoCellAnchor>
    <xdr:from>
      <xdr:col>42</xdr:col>
      <xdr:colOff>9094</xdr:colOff>
      <xdr:row>7</xdr:row>
      <xdr:rowOff>171627</xdr:rowOff>
    </xdr:from>
    <xdr:to>
      <xdr:col>53</xdr:col>
      <xdr:colOff>1</xdr:colOff>
      <xdr:row>32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11047</xdr:colOff>
      <xdr:row>8</xdr:row>
      <xdr:rowOff>13640</xdr:rowOff>
    </xdr:from>
    <xdr:to>
      <xdr:col>63</xdr:col>
      <xdr:colOff>51487</xdr:colOff>
      <xdr:row>32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13667</xdr:colOff>
      <xdr:row>33</xdr:row>
      <xdr:rowOff>6498</xdr:rowOff>
    </xdr:from>
    <xdr:to>
      <xdr:col>53</xdr:col>
      <xdr:colOff>0</xdr:colOff>
      <xdr:row>57</xdr:row>
      <xdr:rowOff>164756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54</xdr:col>
      <xdr:colOff>9761</xdr:colOff>
      <xdr:row>33</xdr:row>
      <xdr:rowOff>5293</xdr:rowOff>
    </xdr:from>
    <xdr:to>
      <xdr:col>63</xdr:col>
      <xdr:colOff>20595</xdr:colOff>
      <xdr:row>57</xdr:row>
      <xdr:rowOff>175053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839231</xdr:colOff>
      <xdr:row>25</xdr:row>
      <xdr:rowOff>0</xdr:rowOff>
    </xdr:from>
    <xdr:to>
      <xdr:col>74</xdr:col>
      <xdr:colOff>20595</xdr:colOff>
      <xdr:row>47</xdr:row>
      <xdr:rowOff>41189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27707</xdr:colOff>
      <xdr:row>80</xdr:row>
      <xdr:rowOff>126669</xdr:rowOff>
    </xdr:from>
    <xdr:to>
      <xdr:col>19</xdr:col>
      <xdr:colOff>250370</xdr:colOff>
      <xdr:row>102</xdr:row>
      <xdr:rowOff>97972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130628</xdr:colOff>
      <xdr:row>80</xdr:row>
      <xdr:rowOff>119743</xdr:rowOff>
    </xdr:from>
    <xdr:to>
      <xdr:col>10</xdr:col>
      <xdr:colOff>353292</xdr:colOff>
      <xdr:row>102</xdr:row>
      <xdr:rowOff>91046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2375065</xdr:colOff>
      <xdr:row>111</xdr:row>
      <xdr:rowOff>32658</xdr:rowOff>
    </xdr:from>
    <xdr:to>
      <xdr:col>6</xdr:col>
      <xdr:colOff>115058</xdr:colOff>
      <xdr:row>122</xdr:row>
      <xdr:rowOff>126287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065" y="20661087"/>
          <a:ext cx="4053707" cy="2140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27707</xdr:colOff>
      <xdr:row>80</xdr:row>
      <xdr:rowOff>126669</xdr:rowOff>
    </xdr:from>
    <xdr:to>
      <xdr:col>19</xdr:col>
      <xdr:colOff>250370</xdr:colOff>
      <xdr:row>102</xdr:row>
      <xdr:rowOff>97972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130628</xdr:colOff>
      <xdr:row>80</xdr:row>
      <xdr:rowOff>119743</xdr:rowOff>
    </xdr:from>
    <xdr:to>
      <xdr:col>10</xdr:col>
      <xdr:colOff>353292</xdr:colOff>
      <xdr:row>102</xdr:row>
      <xdr:rowOff>91046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195952</xdr:colOff>
      <xdr:row>115</xdr:row>
      <xdr:rowOff>10886</xdr:rowOff>
    </xdr:from>
    <xdr:to>
      <xdr:col>10</xdr:col>
      <xdr:colOff>859972</xdr:colOff>
      <xdr:row>135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881743</xdr:colOff>
      <xdr:row>114</xdr:row>
      <xdr:rowOff>163287</xdr:rowOff>
    </xdr:from>
    <xdr:to>
      <xdr:col>18</xdr:col>
      <xdr:colOff>566057</xdr:colOff>
      <xdr:row>135</xdr:row>
      <xdr:rowOff>21771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457211</xdr:colOff>
      <xdr:row>114</xdr:row>
      <xdr:rowOff>159327</xdr:rowOff>
    </xdr:from>
    <xdr:to>
      <xdr:col>30</xdr:col>
      <xdr:colOff>665018</xdr:colOff>
      <xdr:row>142</xdr:row>
      <xdr:rowOff>138546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49480</xdr:colOff>
      <xdr:row>155</xdr:row>
      <xdr:rowOff>95992</xdr:rowOff>
    </xdr:from>
    <xdr:to>
      <xdr:col>9</xdr:col>
      <xdr:colOff>366453</xdr:colOff>
      <xdr:row>169</xdr:row>
      <xdr:rowOff>102105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55223" y="28866935"/>
          <a:ext cx="6565373" cy="26186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3810</xdr:rowOff>
    </xdr:from>
    <xdr:to>
      <xdr:col>10</xdr:col>
      <xdr:colOff>297180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7"/>
  <sheetViews>
    <sheetView topLeftCell="A37" zoomScale="60" workbookViewId="0">
      <pane xSplit="2" topLeftCell="C1" activePane="topRight" state="frozen"/>
      <selection activeCell="A54" sqref="A54"/>
      <selection pane="topRight" activeCell="D7" sqref="D7"/>
    </sheetView>
  </sheetViews>
  <sheetFormatPr defaultRowHeight="14.4" x14ac:dyDescent="0.3"/>
  <cols>
    <col min="1" max="1" width="35.109375" customWidth="1"/>
    <col min="2" max="2" width="0" hidden="1" customWidth="1"/>
    <col min="3" max="41" width="13" customWidth="1"/>
    <col min="42" max="42" width="9.109375" customWidth="1"/>
    <col min="43" max="43" width="9" bestFit="1" customWidth="1"/>
    <col min="44" max="44" width="9.77734375" customWidth="1"/>
    <col min="45" max="48" width="9" bestFit="1" customWidth="1"/>
    <col min="49" max="52" width="11.44140625" bestFit="1" customWidth="1"/>
    <col min="53" max="53" width="12.33203125" bestFit="1" customWidth="1"/>
    <col min="54" max="56" width="11.44140625" bestFit="1" customWidth="1"/>
    <col min="57" max="67" width="12.33203125" bestFit="1" customWidth="1"/>
    <col min="68" max="69" width="10.44140625" bestFit="1" customWidth="1"/>
    <col min="70" max="70" width="12" bestFit="1" customWidth="1"/>
  </cols>
  <sheetData>
    <row r="1" spans="1:6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69" ht="21" x14ac:dyDescent="0.3">
      <c r="A2" s="8" t="s">
        <v>219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6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69" x14ac:dyDescent="0.3">
      <c r="A4" s="3" t="s">
        <v>4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220</v>
      </c>
      <c r="AO4" s="4" t="s">
        <v>221</v>
      </c>
    </row>
    <row r="5" spans="1:69" x14ac:dyDescent="0.3">
      <c r="A5" s="9" t="s">
        <v>43</v>
      </c>
      <c r="B5" s="9"/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  <c r="H5" s="5" t="s">
        <v>50</v>
      </c>
      <c r="I5" s="5" t="s">
        <v>51</v>
      </c>
      <c r="J5" s="5" t="s">
        <v>52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57</v>
      </c>
      <c r="P5" s="5" t="s">
        <v>58</v>
      </c>
      <c r="Q5" s="5" t="s">
        <v>59</v>
      </c>
      <c r="R5" s="5" t="s">
        <v>60</v>
      </c>
      <c r="S5" s="5" t="s">
        <v>61</v>
      </c>
      <c r="T5" s="5" t="s">
        <v>62</v>
      </c>
      <c r="U5" s="5" t="s">
        <v>63</v>
      </c>
      <c r="V5" s="5" t="s">
        <v>64</v>
      </c>
      <c r="W5" s="5" t="s">
        <v>65</v>
      </c>
      <c r="X5" s="5" t="s">
        <v>66</v>
      </c>
      <c r="Y5" s="5" t="s">
        <v>67</v>
      </c>
      <c r="Z5" s="5" t="s">
        <v>68</v>
      </c>
      <c r="AA5" s="5" t="s">
        <v>69</v>
      </c>
      <c r="AB5" s="5" t="s">
        <v>70</v>
      </c>
      <c r="AC5" s="5" t="s">
        <v>71</v>
      </c>
      <c r="AD5" s="5" t="s">
        <v>72</v>
      </c>
      <c r="AE5" s="5" t="s">
        <v>73</v>
      </c>
      <c r="AF5" s="5" t="s">
        <v>74</v>
      </c>
      <c r="AG5" s="5" t="s">
        <v>75</v>
      </c>
      <c r="AH5" s="5" t="s">
        <v>76</v>
      </c>
      <c r="AI5" s="5" t="s">
        <v>77</v>
      </c>
      <c r="AJ5" s="5" t="s">
        <v>78</v>
      </c>
      <c r="AK5" s="5" t="s">
        <v>79</v>
      </c>
      <c r="AL5" s="5" t="s">
        <v>80</v>
      </c>
      <c r="AM5" s="5" t="s">
        <v>81</v>
      </c>
      <c r="AN5" s="5" t="s">
        <v>222</v>
      </c>
      <c r="AO5" s="5" t="s">
        <v>223</v>
      </c>
      <c r="AP5">
        <v>2027</v>
      </c>
      <c r="AQ5">
        <v>2028</v>
      </c>
      <c r="AR5">
        <v>2029</v>
      </c>
      <c r="AS5">
        <v>2030</v>
      </c>
      <c r="AT5">
        <v>2031</v>
      </c>
      <c r="AU5">
        <v>2032</v>
      </c>
      <c r="AV5">
        <v>2033</v>
      </c>
      <c r="AW5">
        <v>2034</v>
      </c>
      <c r="AX5">
        <v>2035</v>
      </c>
      <c r="AY5">
        <v>2036</v>
      </c>
      <c r="AZ5">
        <v>2037</v>
      </c>
      <c r="BA5">
        <v>2038</v>
      </c>
      <c r="BB5">
        <v>2039</v>
      </c>
      <c r="BC5">
        <v>2040</v>
      </c>
      <c r="BD5">
        <v>2041</v>
      </c>
      <c r="BE5">
        <v>2042</v>
      </c>
      <c r="BF5">
        <v>2043</v>
      </c>
      <c r="BG5">
        <v>2044</v>
      </c>
      <c r="BH5">
        <v>2045</v>
      </c>
      <c r="BI5">
        <v>2046</v>
      </c>
      <c r="BJ5">
        <v>2047</v>
      </c>
      <c r="BK5">
        <v>2048</v>
      </c>
      <c r="BL5">
        <v>2049</v>
      </c>
      <c r="BM5">
        <v>2050</v>
      </c>
      <c r="BN5">
        <v>2051</v>
      </c>
      <c r="BO5">
        <v>2052</v>
      </c>
      <c r="BP5">
        <v>2053</v>
      </c>
      <c r="BQ5">
        <v>2054</v>
      </c>
    </row>
    <row r="6" spans="1:69" x14ac:dyDescent="0.3">
      <c r="A6" s="79" t="s">
        <v>198</v>
      </c>
      <c r="B6" s="79" t="s">
        <v>224</v>
      </c>
      <c r="C6" s="77">
        <v>4071.373</v>
      </c>
      <c r="D6" s="77">
        <v>5284.0132000000003</v>
      </c>
      <c r="E6" s="77">
        <v>5558.4350999999997</v>
      </c>
      <c r="F6" s="77">
        <v>6308.8491000000004</v>
      </c>
      <c r="G6" s="77">
        <v>7086.5420000000004</v>
      </c>
      <c r="H6" s="77">
        <v>7976.9540999999999</v>
      </c>
      <c r="I6" s="77">
        <v>9188.7479999999996</v>
      </c>
      <c r="J6" s="77">
        <v>11062</v>
      </c>
      <c r="K6" s="77">
        <v>9833</v>
      </c>
      <c r="L6" s="77">
        <v>7081</v>
      </c>
      <c r="M6" s="77">
        <v>5941</v>
      </c>
      <c r="N6" s="77">
        <v>6134</v>
      </c>
      <c r="O6" s="77">
        <v>7983</v>
      </c>
      <c r="P6" s="77">
        <v>5363</v>
      </c>
      <c r="Q6" s="77">
        <v>5742</v>
      </c>
      <c r="R6" s="77">
        <v>6207</v>
      </c>
      <c r="S6" s="77">
        <v>8279</v>
      </c>
      <c r="T6" s="77">
        <v>13931</v>
      </c>
      <c r="U6" s="77">
        <v>19315</v>
      </c>
      <c r="V6" s="77">
        <v>24578</v>
      </c>
      <c r="W6" s="77">
        <v>37491</v>
      </c>
      <c r="X6" s="77">
        <v>42905</v>
      </c>
      <c r="Y6" s="77">
        <v>65225</v>
      </c>
      <c r="Z6" s="77">
        <v>108249</v>
      </c>
      <c r="AA6" s="77">
        <v>156508</v>
      </c>
      <c r="AB6" s="77">
        <v>170910</v>
      </c>
      <c r="AC6" s="77">
        <v>182795</v>
      </c>
      <c r="AD6" s="77">
        <v>233715</v>
      </c>
      <c r="AE6" s="77">
        <v>215091</v>
      </c>
      <c r="AF6" s="77">
        <v>228594</v>
      </c>
      <c r="AG6" s="77">
        <v>265595</v>
      </c>
      <c r="AH6" s="77">
        <v>260174</v>
      </c>
      <c r="AI6" s="77">
        <v>274515</v>
      </c>
      <c r="AJ6" s="77">
        <v>365817</v>
      </c>
      <c r="AK6" s="77">
        <v>394328</v>
      </c>
      <c r="AL6" s="77">
        <v>383285</v>
      </c>
      <c r="AM6" s="77">
        <v>391035</v>
      </c>
      <c r="AN6" s="77">
        <v>409567.22899999999</v>
      </c>
      <c r="AO6" s="77">
        <v>441796.36200000002</v>
      </c>
      <c r="AP6" s="78">
        <f t="shared" ref="AP6:BQ6" si="0">AO6*(1+AP78)</f>
        <v>508065.81630000001</v>
      </c>
      <c r="AQ6" s="78">
        <f t="shared" si="0"/>
        <v>584275.68874499993</v>
      </c>
      <c r="AR6" s="78">
        <f t="shared" si="0"/>
        <v>671917.04205674992</v>
      </c>
      <c r="AS6" s="78">
        <f t="shared" si="0"/>
        <v>772704.59836526238</v>
      </c>
      <c r="AT6" s="78">
        <f t="shared" si="0"/>
        <v>888610.28812005173</v>
      </c>
      <c r="AU6" s="78">
        <f t="shared" si="0"/>
        <v>1021901.8313380594</v>
      </c>
      <c r="AV6" s="78">
        <f t="shared" si="0"/>
        <v>1175187.1060387683</v>
      </c>
      <c r="AW6" s="78">
        <f t="shared" si="0"/>
        <v>1351465.1719445835</v>
      </c>
      <c r="AX6" s="78">
        <f t="shared" si="0"/>
        <v>1533912.9701571022</v>
      </c>
      <c r="AY6" s="78">
        <f t="shared" si="0"/>
        <v>1720283.3960311899</v>
      </c>
      <c r="AZ6" s="78">
        <f t="shared" si="0"/>
        <v>1908396.3853872006</v>
      </c>
      <c r="BA6" s="78">
        <f t="shared" si="0"/>
        <v>2096211.2156550819</v>
      </c>
      <c r="BB6" s="78">
        <f t="shared" si="0"/>
        <v>2281879.9797649076</v>
      </c>
      <c r="BC6" s="78">
        <f t="shared" si="0"/>
        <v>2463782.6665138444</v>
      </c>
      <c r="BD6" s="78">
        <f t="shared" si="0"/>
        <v>2640545.6082639406</v>
      </c>
      <c r="BE6" s="78">
        <f t="shared" si="0"/>
        <v>2811045.8533940106</v>
      </c>
      <c r="BF6" s="78">
        <f t="shared" si="0"/>
        <v>2974404.3672625097</v>
      </c>
      <c r="BG6" s="78">
        <f t="shared" si="0"/>
        <v>3129970.9685130678</v>
      </c>
      <c r="BH6" s="78">
        <f t="shared" si="0"/>
        <v>3277303.6768190903</v>
      </c>
      <c r="BI6" s="78">
        <f t="shared" si="0"/>
        <v>3429042.837055814</v>
      </c>
      <c r="BJ6" s="78">
        <f t="shared" si="0"/>
        <v>3587807.5204114984</v>
      </c>
      <c r="BK6" s="78">
        <f t="shared" si="0"/>
        <v>3753923.0086065507</v>
      </c>
      <c r="BL6" s="78">
        <f t="shared" si="0"/>
        <v>3927729.6439050343</v>
      </c>
      <c r="BM6" s="78">
        <f t="shared" si="0"/>
        <v>4109583.5264178375</v>
      </c>
      <c r="BN6" s="78">
        <f t="shared" si="0"/>
        <v>4299857.2436909834</v>
      </c>
      <c r="BO6" s="78">
        <f t="shared" si="0"/>
        <v>4498940.6340738758</v>
      </c>
      <c r="BP6" s="78">
        <f t="shared" si="0"/>
        <v>4707241.5854314966</v>
      </c>
      <c r="BQ6" s="78">
        <f t="shared" si="0"/>
        <v>4925186.8708369751</v>
      </c>
    </row>
    <row r="7" spans="1:69" x14ac:dyDescent="0.3">
      <c r="A7" s="80" t="s">
        <v>225</v>
      </c>
      <c r="B7" s="80" t="s">
        <v>226</v>
      </c>
      <c r="C7" s="12" t="s">
        <v>189</v>
      </c>
      <c r="D7" s="12" t="s">
        <v>189</v>
      </c>
      <c r="E7" s="12" t="s">
        <v>189</v>
      </c>
      <c r="F7" s="12" t="s">
        <v>189</v>
      </c>
      <c r="G7" s="12" t="s">
        <v>189</v>
      </c>
      <c r="H7" s="12" t="s">
        <v>189</v>
      </c>
      <c r="I7" s="12" t="s">
        <v>189</v>
      </c>
      <c r="J7" s="12" t="s">
        <v>189</v>
      </c>
      <c r="K7" s="12" t="s">
        <v>189</v>
      </c>
      <c r="L7" s="12" t="s">
        <v>189</v>
      </c>
      <c r="M7" s="12" t="s">
        <v>189</v>
      </c>
      <c r="N7" s="12" t="s">
        <v>189</v>
      </c>
      <c r="O7" s="12" t="s">
        <v>189</v>
      </c>
      <c r="P7" s="12" t="s">
        <v>189</v>
      </c>
      <c r="Q7" s="12" t="s">
        <v>189</v>
      </c>
      <c r="R7" s="12" t="s">
        <v>189</v>
      </c>
      <c r="S7" s="12" t="s">
        <v>189</v>
      </c>
      <c r="T7" s="12" t="s">
        <v>189</v>
      </c>
      <c r="U7" s="12" t="s">
        <v>189</v>
      </c>
      <c r="V7" s="12" t="s">
        <v>189</v>
      </c>
      <c r="W7" s="12" t="s">
        <v>189</v>
      </c>
      <c r="X7" s="12">
        <v>42905</v>
      </c>
      <c r="Y7" s="12">
        <v>65225</v>
      </c>
      <c r="Z7" s="12">
        <v>108249</v>
      </c>
      <c r="AA7" s="12">
        <v>156508</v>
      </c>
      <c r="AB7" s="12">
        <v>170910</v>
      </c>
      <c r="AC7" s="12">
        <v>182795</v>
      </c>
      <c r="AD7" s="12">
        <v>233715</v>
      </c>
      <c r="AE7" s="12">
        <v>215091</v>
      </c>
      <c r="AF7" s="12">
        <v>228594</v>
      </c>
      <c r="AG7" s="12">
        <v>265595</v>
      </c>
      <c r="AH7" s="12">
        <v>260174</v>
      </c>
      <c r="AI7" s="12">
        <v>274515</v>
      </c>
      <c r="AJ7" s="12">
        <v>365817</v>
      </c>
      <c r="AK7" s="12">
        <v>394328</v>
      </c>
      <c r="AL7" s="12">
        <v>383285</v>
      </c>
      <c r="AM7" s="12">
        <v>391035</v>
      </c>
      <c r="AN7" s="12"/>
      <c r="AO7" s="12"/>
    </row>
    <row r="8" spans="1:69" x14ac:dyDescent="0.3">
      <c r="A8" s="80" t="s">
        <v>227</v>
      </c>
      <c r="B8" s="80" t="s">
        <v>228</v>
      </c>
      <c r="C8" s="12">
        <v>1990.8789999999999</v>
      </c>
      <c r="D8" s="12">
        <v>2694.8229999999999</v>
      </c>
      <c r="E8" s="12">
        <v>2606.2229000000002</v>
      </c>
      <c r="F8" s="12">
        <v>3314.1179000000002</v>
      </c>
      <c r="G8" s="12">
        <v>3991.3368999999998</v>
      </c>
      <c r="H8" s="12">
        <v>5248.8339999999998</v>
      </c>
      <c r="I8" s="12">
        <v>6844.915</v>
      </c>
      <c r="J8" s="12">
        <v>8204</v>
      </c>
      <c r="K8" s="12">
        <v>8865</v>
      </c>
      <c r="L8" s="12">
        <v>5713</v>
      </c>
      <c r="M8" s="12">
        <v>4462</v>
      </c>
      <c r="N8" s="12">
        <v>4438</v>
      </c>
      <c r="O8" s="12">
        <v>5817</v>
      </c>
      <c r="P8" s="12">
        <v>4128</v>
      </c>
      <c r="Q8" s="12">
        <v>4139</v>
      </c>
      <c r="R8" s="12">
        <v>4499</v>
      </c>
      <c r="S8" s="12">
        <v>6020</v>
      </c>
      <c r="T8" s="12">
        <v>9889</v>
      </c>
      <c r="U8" s="12">
        <v>13717</v>
      </c>
      <c r="V8" s="12">
        <v>16426</v>
      </c>
      <c r="W8" s="12">
        <v>24294</v>
      </c>
      <c r="X8" s="12">
        <v>25683</v>
      </c>
      <c r="Y8" s="12">
        <v>39541</v>
      </c>
      <c r="Z8" s="12">
        <v>64431</v>
      </c>
      <c r="AA8" s="12">
        <v>87846</v>
      </c>
      <c r="AB8" s="12">
        <v>106606</v>
      </c>
      <c r="AC8" s="12">
        <v>112258</v>
      </c>
      <c r="AD8" s="12">
        <v>140089</v>
      </c>
      <c r="AE8" s="12">
        <v>131376</v>
      </c>
      <c r="AF8" s="12">
        <v>141048</v>
      </c>
      <c r="AG8" s="12">
        <v>163756</v>
      </c>
      <c r="AH8" s="12">
        <v>161782</v>
      </c>
      <c r="AI8" s="12">
        <v>169559</v>
      </c>
      <c r="AJ8" s="12">
        <v>212981</v>
      </c>
      <c r="AK8" s="12">
        <v>223546</v>
      </c>
      <c r="AL8" s="12">
        <v>214137</v>
      </c>
      <c r="AM8" s="12">
        <v>210352</v>
      </c>
      <c r="AN8" s="12"/>
      <c r="AO8" s="12"/>
    </row>
    <row r="9" spans="1:69" x14ac:dyDescent="0.3">
      <c r="A9" s="80" t="s">
        <v>229</v>
      </c>
      <c r="B9" s="80" t="s">
        <v>230</v>
      </c>
      <c r="C9" s="12" t="s">
        <v>189</v>
      </c>
      <c r="D9" s="12" t="s">
        <v>189</v>
      </c>
      <c r="E9" s="12" t="s">
        <v>189</v>
      </c>
      <c r="F9" s="12" t="s">
        <v>189</v>
      </c>
      <c r="G9" s="12" t="s">
        <v>189</v>
      </c>
      <c r="H9" s="12" t="s">
        <v>189</v>
      </c>
      <c r="I9" s="12" t="s">
        <v>189</v>
      </c>
      <c r="J9" s="12" t="s">
        <v>189</v>
      </c>
      <c r="K9" s="12" t="s">
        <v>189</v>
      </c>
      <c r="L9" s="12" t="s">
        <v>189</v>
      </c>
      <c r="M9" s="12" t="s">
        <v>189</v>
      </c>
      <c r="N9" s="12" t="s">
        <v>189</v>
      </c>
      <c r="O9" s="12" t="s">
        <v>189</v>
      </c>
      <c r="P9" s="12" t="s">
        <v>189</v>
      </c>
      <c r="Q9" s="12" t="s">
        <v>189</v>
      </c>
      <c r="R9" s="12" t="s">
        <v>189</v>
      </c>
      <c r="S9" s="12" t="s">
        <v>189</v>
      </c>
      <c r="T9" s="12" t="s">
        <v>189</v>
      </c>
      <c r="U9" s="12" t="s">
        <v>189</v>
      </c>
      <c r="V9" s="12" t="s">
        <v>189</v>
      </c>
      <c r="W9" s="12" t="s">
        <v>189</v>
      </c>
      <c r="X9" s="12">
        <v>25683</v>
      </c>
      <c r="Y9" s="12">
        <v>39541</v>
      </c>
      <c r="Z9" s="12">
        <v>64431</v>
      </c>
      <c r="AA9" s="12">
        <v>87846</v>
      </c>
      <c r="AB9" s="12">
        <v>106606</v>
      </c>
      <c r="AC9" s="12">
        <v>112258</v>
      </c>
      <c r="AD9" s="12">
        <v>140089</v>
      </c>
      <c r="AE9" s="12">
        <v>131376</v>
      </c>
      <c r="AF9" s="12">
        <v>141048</v>
      </c>
      <c r="AG9" s="12">
        <v>163756</v>
      </c>
      <c r="AH9" s="12">
        <v>161782</v>
      </c>
      <c r="AI9" s="12">
        <v>169559</v>
      </c>
      <c r="AJ9" s="12">
        <v>212981</v>
      </c>
      <c r="AK9" s="12">
        <v>223546</v>
      </c>
      <c r="AL9" s="12">
        <v>214137</v>
      </c>
      <c r="AM9" s="12">
        <v>210352</v>
      </c>
      <c r="AN9" s="12"/>
      <c r="AO9" s="12"/>
    </row>
    <row r="10" spans="1:69" x14ac:dyDescent="0.3">
      <c r="A10" s="6" t="s">
        <v>231</v>
      </c>
      <c r="B10" s="6" t="s">
        <v>232</v>
      </c>
      <c r="C10" s="15">
        <v>2080.4940000000001</v>
      </c>
      <c r="D10" s="15">
        <v>2589.1902</v>
      </c>
      <c r="E10" s="15">
        <v>2952.2121999999999</v>
      </c>
      <c r="F10" s="15">
        <v>2994.7312000000002</v>
      </c>
      <c r="G10" s="15">
        <v>3095.2051000000001</v>
      </c>
      <c r="H10" s="15">
        <v>2728.1201000000001</v>
      </c>
      <c r="I10" s="15">
        <v>2343.8330000000001</v>
      </c>
      <c r="J10" s="15">
        <v>2858</v>
      </c>
      <c r="K10" s="15">
        <v>968</v>
      </c>
      <c r="L10" s="15">
        <v>1368</v>
      </c>
      <c r="M10" s="15">
        <v>1479</v>
      </c>
      <c r="N10" s="15">
        <v>1696</v>
      </c>
      <c r="O10" s="15">
        <v>2166</v>
      </c>
      <c r="P10" s="15">
        <v>1235</v>
      </c>
      <c r="Q10" s="15">
        <v>1603</v>
      </c>
      <c r="R10" s="15">
        <v>1708</v>
      </c>
      <c r="S10" s="15">
        <v>2259</v>
      </c>
      <c r="T10" s="15">
        <v>4042</v>
      </c>
      <c r="U10" s="15">
        <v>5598</v>
      </c>
      <c r="V10" s="15">
        <v>8152</v>
      </c>
      <c r="W10" s="15">
        <v>13197</v>
      </c>
      <c r="X10" s="15">
        <v>17222</v>
      </c>
      <c r="Y10" s="15">
        <v>25684</v>
      </c>
      <c r="Z10" s="15">
        <v>43818</v>
      </c>
      <c r="AA10" s="15">
        <v>68662</v>
      </c>
      <c r="AB10" s="15">
        <v>64304</v>
      </c>
      <c r="AC10" s="15">
        <v>70537</v>
      </c>
      <c r="AD10" s="15">
        <v>93626</v>
      </c>
      <c r="AE10" s="15">
        <v>83715</v>
      </c>
      <c r="AF10" s="15">
        <v>87546</v>
      </c>
      <c r="AG10" s="15">
        <v>101839</v>
      </c>
      <c r="AH10" s="15">
        <v>98392</v>
      </c>
      <c r="AI10" s="15">
        <v>104956</v>
      </c>
      <c r="AJ10" s="15">
        <v>152836</v>
      </c>
      <c r="AK10" s="15">
        <v>170782</v>
      </c>
      <c r="AL10" s="15">
        <v>169148</v>
      </c>
      <c r="AM10" s="15">
        <v>180683</v>
      </c>
      <c r="AN10" s="15">
        <v>191898.62947566001</v>
      </c>
      <c r="AO10" s="15">
        <v>208183.28170163999</v>
      </c>
    </row>
    <row r="11" spans="1:69" x14ac:dyDescent="0.3">
      <c r="A11" s="80" t="s">
        <v>233</v>
      </c>
      <c r="B11" s="80" t="s">
        <v>234</v>
      </c>
      <c r="C11" s="12" t="s">
        <v>189</v>
      </c>
      <c r="D11" s="12" t="s">
        <v>189</v>
      </c>
      <c r="E11" s="12" t="s">
        <v>189</v>
      </c>
      <c r="F11" s="12" t="s">
        <v>189</v>
      </c>
      <c r="G11" s="12" t="s">
        <v>189</v>
      </c>
      <c r="H11" s="12" t="s">
        <v>189</v>
      </c>
      <c r="I11" s="12" t="s">
        <v>189</v>
      </c>
      <c r="J11" s="12" t="s">
        <v>189</v>
      </c>
      <c r="K11" s="12" t="s">
        <v>189</v>
      </c>
      <c r="L11" s="12" t="s">
        <v>189</v>
      </c>
      <c r="M11" s="12" t="s">
        <v>189</v>
      </c>
      <c r="N11" s="12">
        <v>0</v>
      </c>
      <c r="O11" s="12" t="s">
        <v>189</v>
      </c>
      <c r="P11" s="12" t="s">
        <v>189</v>
      </c>
      <c r="Q11" s="12">
        <v>0</v>
      </c>
      <c r="R11" s="12" t="s">
        <v>189</v>
      </c>
      <c r="S11" s="12">
        <v>0</v>
      </c>
      <c r="T11" s="12">
        <v>0</v>
      </c>
      <c r="U11" s="12" t="s">
        <v>189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/>
      <c r="AO11" s="12"/>
    </row>
    <row r="12" spans="1:69" x14ac:dyDescent="0.3">
      <c r="A12" s="80" t="s">
        <v>235</v>
      </c>
      <c r="B12" s="80" t="s">
        <v>236</v>
      </c>
      <c r="C12" s="12">
        <v>1460.1559999999999</v>
      </c>
      <c r="D12" s="12">
        <v>1954.877</v>
      </c>
      <c r="E12" s="12">
        <v>2240.1999999999998</v>
      </c>
      <c r="F12" s="12">
        <v>2323.3391000000001</v>
      </c>
      <c r="G12" s="12">
        <v>2289.3969999999999</v>
      </c>
      <c r="H12" s="12">
        <v>2296.9259999999999</v>
      </c>
      <c r="I12" s="12">
        <v>1948.4139</v>
      </c>
      <c r="J12" s="12">
        <v>2197</v>
      </c>
      <c r="K12" s="12">
        <v>2172</v>
      </c>
      <c r="L12" s="12">
        <v>1771</v>
      </c>
      <c r="M12" s="12">
        <v>1211</v>
      </c>
      <c r="N12" s="12">
        <v>1310</v>
      </c>
      <c r="O12" s="12">
        <v>1546</v>
      </c>
      <c r="P12" s="12">
        <v>1568</v>
      </c>
      <c r="Q12" s="12">
        <v>1557</v>
      </c>
      <c r="R12" s="12">
        <v>1683</v>
      </c>
      <c r="S12" s="12">
        <v>1910</v>
      </c>
      <c r="T12" s="12">
        <v>2399</v>
      </c>
      <c r="U12" s="12">
        <v>3145</v>
      </c>
      <c r="V12" s="12">
        <v>3745</v>
      </c>
      <c r="W12" s="12">
        <v>4870</v>
      </c>
      <c r="X12" s="12">
        <v>5482</v>
      </c>
      <c r="Y12" s="12">
        <v>7299</v>
      </c>
      <c r="Z12" s="12">
        <v>10028</v>
      </c>
      <c r="AA12" s="12">
        <v>13421</v>
      </c>
      <c r="AB12" s="12">
        <v>15305</v>
      </c>
      <c r="AC12" s="12">
        <v>18034</v>
      </c>
      <c r="AD12" s="12">
        <v>22396</v>
      </c>
      <c r="AE12" s="12">
        <v>24239</v>
      </c>
      <c r="AF12" s="12">
        <v>26842</v>
      </c>
      <c r="AG12" s="12">
        <v>31177</v>
      </c>
      <c r="AH12" s="12">
        <v>34462</v>
      </c>
      <c r="AI12" s="12">
        <v>38668</v>
      </c>
      <c r="AJ12" s="12">
        <v>43887</v>
      </c>
      <c r="AK12" s="12">
        <v>51345</v>
      </c>
      <c r="AL12" s="12">
        <v>54847</v>
      </c>
      <c r="AM12" s="12">
        <v>57467</v>
      </c>
      <c r="AN12" s="12"/>
      <c r="AO12" s="12"/>
    </row>
    <row r="13" spans="1:69" x14ac:dyDescent="0.3">
      <c r="A13" s="80" t="s">
        <v>237</v>
      </c>
      <c r="B13" s="80" t="s">
        <v>238</v>
      </c>
      <c r="C13" s="12" t="s">
        <v>189</v>
      </c>
      <c r="D13" s="12" t="s">
        <v>189</v>
      </c>
      <c r="E13" s="12" t="s">
        <v>189</v>
      </c>
      <c r="F13" s="12" t="s">
        <v>189</v>
      </c>
      <c r="G13" s="12" t="s">
        <v>189</v>
      </c>
      <c r="H13" s="12" t="s">
        <v>189</v>
      </c>
      <c r="I13" s="12" t="s">
        <v>189</v>
      </c>
      <c r="J13" s="12" t="s">
        <v>189</v>
      </c>
      <c r="K13" s="12" t="s">
        <v>189</v>
      </c>
      <c r="L13" s="12" t="s">
        <v>189</v>
      </c>
      <c r="M13" s="12" t="s">
        <v>189</v>
      </c>
      <c r="N13" s="12">
        <v>996</v>
      </c>
      <c r="O13" s="12" t="s">
        <v>189</v>
      </c>
      <c r="P13" s="12" t="s">
        <v>189</v>
      </c>
      <c r="Q13" s="12">
        <v>1111</v>
      </c>
      <c r="R13" s="12" t="s">
        <v>189</v>
      </c>
      <c r="S13" s="12">
        <v>1421</v>
      </c>
      <c r="T13" s="12">
        <v>1864</v>
      </c>
      <c r="U13" s="12">
        <v>2433</v>
      </c>
      <c r="V13" s="12">
        <v>2963</v>
      </c>
      <c r="W13" s="12">
        <v>3761</v>
      </c>
      <c r="X13" s="12">
        <v>4149</v>
      </c>
      <c r="Y13" s="12">
        <v>5517</v>
      </c>
      <c r="Z13" s="12">
        <v>7599</v>
      </c>
      <c r="AA13" s="12">
        <v>10040</v>
      </c>
      <c r="AB13" s="12">
        <v>10830</v>
      </c>
      <c r="AC13" s="12">
        <v>11993</v>
      </c>
      <c r="AD13" s="12">
        <v>14329</v>
      </c>
      <c r="AE13" s="12">
        <v>14194</v>
      </c>
      <c r="AF13" s="12">
        <v>15261</v>
      </c>
      <c r="AG13" s="12">
        <v>16705</v>
      </c>
      <c r="AH13" s="12">
        <v>18245</v>
      </c>
      <c r="AI13" s="12">
        <v>19916</v>
      </c>
      <c r="AJ13" s="12">
        <v>21973</v>
      </c>
      <c r="AK13" s="12">
        <v>25094</v>
      </c>
      <c r="AL13" s="12">
        <v>24932</v>
      </c>
      <c r="AM13" s="12">
        <v>26097</v>
      </c>
      <c r="AN13" s="12"/>
      <c r="AO13" s="12"/>
    </row>
    <row r="14" spans="1:69" x14ac:dyDescent="0.3">
      <c r="A14" s="80" t="s">
        <v>239</v>
      </c>
      <c r="B14" s="80" t="s">
        <v>240</v>
      </c>
      <c r="C14" s="12" t="s">
        <v>189</v>
      </c>
      <c r="D14" s="12" t="s">
        <v>189</v>
      </c>
      <c r="E14" s="12" t="s">
        <v>189</v>
      </c>
      <c r="F14" s="12" t="s">
        <v>189</v>
      </c>
      <c r="G14" s="12" t="s">
        <v>189</v>
      </c>
      <c r="H14" s="12" t="s">
        <v>189</v>
      </c>
      <c r="I14" s="12" t="s">
        <v>189</v>
      </c>
      <c r="J14" s="12" t="s">
        <v>189</v>
      </c>
      <c r="K14" s="12" t="s">
        <v>189</v>
      </c>
      <c r="L14" s="12" t="s">
        <v>189</v>
      </c>
      <c r="M14" s="12" t="s">
        <v>189</v>
      </c>
      <c r="N14" s="12" t="s">
        <v>189</v>
      </c>
      <c r="O14" s="12" t="s">
        <v>189</v>
      </c>
      <c r="P14" s="12" t="s">
        <v>189</v>
      </c>
      <c r="Q14" s="12" t="s">
        <v>189</v>
      </c>
      <c r="R14" s="12" t="s">
        <v>189</v>
      </c>
      <c r="S14" s="12" t="s">
        <v>189</v>
      </c>
      <c r="T14" s="12" t="s">
        <v>189</v>
      </c>
      <c r="U14" s="12" t="s">
        <v>189</v>
      </c>
      <c r="V14" s="12" t="s">
        <v>189</v>
      </c>
      <c r="W14" s="12" t="s">
        <v>189</v>
      </c>
      <c r="X14" s="12">
        <v>1333</v>
      </c>
      <c r="Y14" s="12">
        <v>1782</v>
      </c>
      <c r="Z14" s="12">
        <v>2429</v>
      </c>
      <c r="AA14" s="12">
        <v>3381</v>
      </c>
      <c r="AB14" s="12">
        <v>4475</v>
      </c>
      <c r="AC14" s="12">
        <v>6041</v>
      </c>
      <c r="AD14" s="12">
        <v>8067</v>
      </c>
      <c r="AE14" s="12">
        <v>10045</v>
      </c>
      <c r="AF14" s="12">
        <v>11581</v>
      </c>
      <c r="AG14" s="12">
        <v>14236</v>
      </c>
      <c r="AH14" s="12">
        <v>16217</v>
      </c>
      <c r="AI14" s="12">
        <v>18752</v>
      </c>
      <c r="AJ14" s="12">
        <v>21914</v>
      </c>
      <c r="AK14" s="12">
        <v>26251</v>
      </c>
      <c r="AL14" s="12">
        <v>29915</v>
      </c>
      <c r="AM14" s="12">
        <v>31370</v>
      </c>
      <c r="AN14" s="12"/>
      <c r="AO14" s="12"/>
    </row>
    <row r="15" spans="1:69" x14ac:dyDescent="0.3">
      <c r="A15" s="80" t="s">
        <v>241</v>
      </c>
      <c r="B15" s="80" t="s">
        <v>242</v>
      </c>
      <c r="C15" s="12" t="s">
        <v>189</v>
      </c>
      <c r="D15" s="12" t="s">
        <v>189</v>
      </c>
      <c r="E15" s="12" t="s">
        <v>189</v>
      </c>
      <c r="F15" s="12" t="s">
        <v>189</v>
      </c>
      <c r="G15" s="12" t="s">
        <v>189</v>
      </c>
      <c r="H15" s="12" t="s">
        <v>189</v>
      </c>
      <c r="I15" s="12" t="s">
        <v>189</v>
      </c>
      <c r="J15" s="12" t="s">
        <v>189</v>
      </c>
      <c r="K15" s="12" t="s">
        <v>189</v>
      </c>
      <c r="L15" s="12" t="s">
        <v>189</v>
      </c>
      <c r="M15" s="12" t="s">
        <v>189</v>
      </c>
      <c r="N15" s="12" t="s">
        <v>189</v>
      </c>
      <c r="O15" s="12" t="s">
        <v>189</v>
      </c>
      <c r="P15" s="12" t="s">
        <v>189</v>
      </c>
      <c r="Q15" s="12" t="s">
        <v>189</v>
      </c>
      <c r="R15" s="12" t="s">
        <v>189</v>
      </c>
      <c r="S15" s="12" t="s">
        <v>189</v>
      </c>
      <c r="T15" s="12" t="s">
        <v>189</v>
      </c>
      <c r="U15" s="12" t="s">
        <v>189</v>
      </c>
      <c r="V15" s="12" t="s">
        <v>189</v>
      </c>
      <c r="W15" s="12" t="s">
        <v>189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236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/>
      <c r="AO15" s="12"/>
    </row>
    <row r="16" spans="1:69" x14ac:dyDescent="0.3">
      <c r="A16" s="6" t="s">
        <v>243</v>
      </c>
      <c r="B16" s="6" t="s">
        <v>244</v>
      </c>
      <c r="C16" s="15">
        <v>620.33799999999997</v>
      </c>
      <c r="D16" s="15">
        <v>634.31299999999999</v>
      </c>
      <c r="E16" s="15">
        <v>712.01199999999994</v>
      </c>
      <c r="F16" s="15">
        <v>671.39200000000005</v>
      </c>
      <c r="G16" s="15">
        <v>805.80799999999999</v>
      </c>
      <c r="H16" s="15">
        <v>431.19400000000002</v>
      </c>
      <c r="I16" s="15">
        <v>395.41899999999998</v>
      </c>
      <c r="J16" s="15">
        <v>661</v>
      </c>
      <c r="K16" s="15">
        <v>-1204</v>
      </c>
      <c r="L16" s="15">
        <v>-403</v>
      </c>
      <c r="M16" s="15">
        <v>268</v>
      </c>
      <c r="N16" s="15">
        <v>386</v>
      </c>
      <c r="O16" s="15">
        <v>620</v>
      </c>
      <c r="P16" s="15">
        <v>-333</v>
      </c>
      <c r="Q16" s="15">
        <v>46</v>
      </c>
      <c r="R16" s="15">
        <v>25</v>
      </c>
      <c r="S16" s="15">
        <v>349</v>
      </c>
      <c r="T16" s="15">
        <v>1643</v>
      </c>
      <c r="U16" s="15">
        <v>2453</v>
      </c>
      <c r="V16" s="15">
        <v>4407</v>
      </c>
      <c r="W16" s="15">
        <v>8327</v>
      </c>
      <c r="X16" s="15">
        <v>11740</v>
      </c>
      <c r="Y16" s="15">
        <v>18385</v>
      </c>
      <c r="Z16" s="15">
        <v>33790</v>
      </c>
      <c r="AA16" s="15">
        <v>55241</v>
      </c>
      <c r="AB16" s="15">
        <v>48999</v>
      </c>
      <c r="AC16" s="15">
        <v>52503</v>
      </c>
      <c r="AD16" s="15">
        <v>71230</v>
      </c>
      <c r="AE16" s="15">
        <v>59476</v>
      </c>
      <c r="AF16" s="15">
        <v>60704</v>
      </c>
      <c r="AG16" s="15">
        <v>70662</v>
      </c>
      <c r="AH16" s="15">
        <v>63930</v>
      </c>
      <c r="AI16" s="15">
        <v>66288</v>
      </c>
      <c r="AJ16" s="15">
        <v>108949</v>
      </c>
      <c r="AK16" s="15">
        <v>119437</v>
      </c>
      <c r="AL16" s="15">
        <v>114301</v>
      </c>
      <c r="AM16" s="15">
        <v>123216</v>
      </c>
      <c r="AN16" s="15">
        <v>130848.77800000001</v>
      </c>
      <c r="AO16" s="15">
        <v>141045.622</v>
      </c>
    </row>
    <row r="17" spans="1:41" x14ac:dyDescent="0.3">
      <c r="A17" s="80" t="s">
        <v>245</v>
      </c>
      <c r="B17" s="80" t="s">
        <v>246</v>
      </c>
      <c r="C17" s="12" t="s">
        <v>189</v>
      </c>
      <c r="D17" s="12" t="s">
        <v>189</v>
      </c>
      <c r="E17" s="12" t="s">
        <v>189</v>
      </c>
      <c r="F17" s="12" t="s">
        <v>189</v>
      </c>
      <c r="G17" s="12" t="s">
        <v>189</v>
      </c>
      <c r="H17" s="12" t="s">
        <v>189</v>
      </c>
      <c r="I17" s="12" t="s">
        <v>189</v>
      </c>
      <c r="J17" s="12" t="s">
        <v>189</v>
      </c>
      <c r="K17" s="12" t="s">
        <v>189</v>
      </c>
      <c r="L17" s="12" t="s">
        <v>189</v>
      </c>
      <c r="M17" s="12" t="s">
        <v>189</v>
      </c>
      <c r="N17" s="12" t="s">
        <v>189</v>
      </c>
      <c r="O17" s="12" t="s">
        <v>189</v>
      </c>
      <c r="P17" s="12" t="s">
        <v>189</v>
      </c>
      <c r="Q17" s="12" t="s">
        <v>189</v>
      </c>
      <c r="R17" s="12" t="s">
        <v>189</v>
      </c>
      <c r="S17" s="12" t="s">
        <v>189</v>
      </c>
      <c r="T17" s="12" t="s">
        <v>189</v>
      </c>
      <c r="U17" s="12" t="s">
        <v>189</v>
      </c>
      <c r="V17" s="12" t="s">
        <v>189</v>
      </c>
      <c r="W17" s="12" t="s">
        <v>189</v>
      </c>
      <c r="X17" s="12">
        <v>-326</v>
      </c>
      <c r="Y17" s="12">
        <v>-155</v>
      </c>
      <c r="Z17" s="12">
        <v>-415</v>
      </c>
      <c r="AA17" s="12">
        <v>-522</v>
      </c>
      <c r="AB17" s="12">
        <v>-1156</v>
      </c>
      <c r="AC17" s="12">
        <v>-1185</v>
      </c>
      <c r="AD17" s="12">
        <v>-1376</v>
      </c>
      <c r="AE17" s="12">
        <v>-1435</v>
      </c>
      <c r="AF17" s="12">
        <v>-2646</v>
      </c>
      <c r="AG17" s="12">
        <v>-1985</v>
      </c>
      <c r="AH17" s="12">
        <v>-1838</v>
      </c>
      <c r="AI17" s="12">
        <v>-721</v>
      </c>
      <c r="AJ17" s="12">
        <v>26</v>
      </c>
      <c r="AK17" s="12">
        <v>334</v>
      </c>
      <c r="AL17" s="12">
        <v>565</v>
      </c>
      <c r="AM17" s="12">
        <v>-269</v>
      </c>
      <c r="AN17" s="12"/>
      <c r="AO17" s="12"/>
    </row>
    <row r="18" spans="1:41" x14ac:dyDescent="0.3">
      <c r="A18" s="80" t="s">
        <v>247</v>
      </c>
      <c r="B18" s="80" t="s">
        <v>248</v>
      </c>
      <c r="C18" s="12" t="s">
        <v>189</v>
      </c>
      <c r="D18" s="12" t="s">
        <v>189</v>
      </c>
      <c r="E18" s="12" t="s">
        <v>189</v>
      </c>
      <c r="F18" s="12" t="s">
        <v>189</v>
      </c>
      <c r="G18" s="12" t="s">
        <v>189</v>
      </c>
      <c r="H18" s="12" t="s">
        <v>189</v>
      </c>
      <c r="I18" s="12" t="s">
        <v>189</v>
      </c>
      <c r="J18" s="12" t="s">
        <v>189</v>
      </c>
      <c r="K18" s="12" t="s">
        <v>189</v>
      </c>
      <c r="L18" s="12" t="s">
        <v>189</v>
      </c>
      <c r="M18" s="12" t="s">
        <v>189</v>
      </c>
      <c r="N18" s="12" t="s">
        <v>189</v>
      </c>
      <c r="O18" s="12" t="s">
        <v>189</v>
      </c>
      <c r="P18" s="12" t="s">
        <v>189</v>
      </c>
      <c r="Q18" s="12">
        <v>-107</v>
      </c>
      <c r="R18" s="12">
        <v>-61</v>
      </c>
      <c r="S18" s="12">
        <v>-61</v>
      </c>
      <c r="T18" s="12">
        <v>-183</v>
      </c>
      <c r="U18" s="12">
        <v>-394</v>
      </c>
      <c r="V18" s="12">
        <v>-647</v>
      </c>
      <c r="W18" s="12">
        <v>-653</v>
      </c>
      <c r="X18" s="12">
        <v>-407</v>
      </c>
      <c r="Y18" s="12">
        <v>-311</v>
      </c>
      <c r="Z18" s="12">
        <v>-519</v>
      </c>
      <c r="AA18" s="12">
        <v>-1088</v>
      </c>
      <c r="AB18" s="12">
        <v>-1480</v>
      </c>
      <c r="AC18" s="12">
        <v>-1411</v>
      </c>
      <c r="AD18" s="12">
        <v>-2188</v>
      </c>
      <c r="AE18" s="12">
        <v>-2543</v>
      </c>
      <c r="AF18" s="12">
        <v>-2878</v>
      </c>
      <c r="AG18" s="12">
        <v>-2446</v>
      </c>
      <c r="AH18" s="12">
        <v>-1385</v>
      </c>
      <c r="AI18" s="12">
        <v>-890</v>
      </c>
      <c r="AJ18" s="12">
        <v>-198</v>
      </c>
      <c r="AK18" s="12">
        <v>106</v>
      </c>
      <c r="AL18" s="12">
        <v>183</v>
      </c>
      <c r="AM18" s="12" t="s">
        <v>189</v>
      </c>
      <c r="AN18" s="12"/>
      <c r="AO18" s="12"/>
    </row>
    <row r="19" spans="1:41" x14ac:dyDescent="0.3">
      <c r="A19" s="81" t="s">
        <v>200</v>
      </c>
      <c r="B19" s="81" t="s">
        <v>249</v>
      </c>
      <c r="C19" s="18" t="s">
        <v>189</v>
      </c>
      <c r="D19" s="18" t="s">
        <v>189</v>
      </c>
      <c r="E19" s="18" t="s">
        <v>189</v>
      </c>
      <c r="F19" s="18" t="s">
        <v>189</v>
      </c>
      <c r="G19" s="18" t="s">
        <v>189</v>
      </c>
      <c r="H19" s="18">
        <v>11.8</v>
      </c>
      <c r="I19" s="18">
        <v>39.652999999999999</v>
      </c>
      <c r="J19" s="18">
        <v>39.9</v>
      </c>
      <c r="K19" s="18">
        <v>60</v>
      </c>
      <c r="L19" s="18">
        <v>71</v>
      </c>
      <c r="M19" s="18">
        <v>62</v>
      </c>
      <c r="N19" s="18">
        <v>47</v>
      </c>
      <c r="O19" s="18">
        <v>21</v>
      </c>
      <c r="P19" s="18">
        <v>16</v>
      </c>
      <c r="Q19" s="18">
        <v>11</v>
      </c>
      <c r="R19" s="18">
        <v>8</v>
      </c>
      <c r="S19" s="18">
        <v>3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136</v>
      </c>
      <c r="AC19" s="18">
        <v>384</v>
      </c>
      <c r="AD19" s="18">
        <v>733</v>
      </c>
      <c r="AE19" s="18">
        <v>1456</v>
      </c>
      <c r="AF19" s="18">
        <v>2323</v>
      </c>
      <c r="AG19" s="18">
        <v>3240</v>
      </c>
      <c r="AH19" s="18">
        <v>3576</v>
      </c>
      <c r="AI19" s="18">
        <v>2873</v>
      </c>
      <c r="AJ19" s="18">
        <v>2645</v>
      </c>
      <c r="AK19" s="18">
        <v>2931</v>
      </c>
      <c r="AL19" s="18">
        <v>3933</v>
      </c>
      <c r="AM19" s="18" t="s">
        <v>189</v>
      </c>
      <c r="AN19" s="18"/>
      <c r="AO19" s="18"/>
    </row>
    <row r="20" spans="1:41" x14ac:dyDescent="0.3">
      <c r="A20" s="81" t="s">
        <v>250</v>
      </c>
      <c r="B20" s="81" t="s">
        <v>251</v>
      </c>
      <c r="C20" s="18" t="s">
        <v>189</v>
      </c>
      <c r="D20" s="18" t="s">
        <v>189</v>
      </c>
      <c r="E20" s="18" t="s">
        <v>189</v>
      </c>
      <c r="F20" s="18" t="s">
        <v>189</v>
      </c>
      <c r="G20" s="18" t="s">
        <v>189</v>
      </c>
      <c r="H20" s="18" t="s">
        <v>189</v>
      </c>
      <c r="I20" s="18" t="s">
        <v>189</v>
      </c>
      <c r="J20" s="18" t="s">
        <v>189</v>
      </c>
      <c r="K20" s="18" t="s">
        <v>189</v>
      </c>
      <c r="L20" s="18" t="s">
        <v>189</v>
      </c>
      <c r="M20" s="18" t="s">
        <v>189</v>
      </c>
      <c r="N20" s="18" t="s">
        <v>189</v>
      </c>
      <c r="O20" s="18">
        <v>210</v>
      </c>
      <c r="P20" s="18">
        <v>218</v>
      </c>
      <c r="Q20" s="18">
        <v>118</v>
      </c>
      <c r="R20" s="18">
        <v>69</v>
      </c>
      <c r="S20" s="18">
        <v>64</v>
      </c>
      <c r="T20" s="18">
        <v>183</v>
      </c>
      <c r="U20" s="18">
        <v>394</v>
      </c>
      <c r="V20" s="18">
        <v>647</v>
      </c>
      <c r="W20" s="18">
        <v>653</v>
      </c>
      <c r="X20" s="18">
        <v>407</v>
      </c>
      <c r="Y20" s="18">
        <v>311</v>
      </c>
      <c r="Z20" s="18">
        <v>519</v>
      </c>
      <c r="AA20" s="18">
        <v>1088</v>
      </c>
      <c r="AB20" s="18">
        <v>1616</v>
      </c>
      <c r="AC20" s="18">
        <v>1795</v>
      </c>
      <c r="AD20" s="18">
        <v>2921</v>
      </c>
      <c r="AE20" s="18">
        <v>3999</v>
      </c>
      <c r="AF20" s="18">
        <v>5201</v>
      </c>
      <c r="AG20" s="18">
        <v>5686</v>
      </c>
      <c r="AH20" s="18">
        <v>4961</v>
      </c>
      <c r="AI20" s="18">
        <v>3763</v>
      </c>
      <c r="AJ20" s="18">
        <v>2843</v>
      </c>
      <c r="AK20" s="18">
        <v>2825</v>
      </c>
      <c r="AL20" s="18">
        <v>3750</v>
      </c>
      <c r="AM20" s="18" t="s">
        <v>189</v>
      </c>
      <c r="AN20" s="18"/>
      <c r="AO20" s="18"/>
    </row>
    <row r="21" spans="1:41" x14ac:dyDescent="0.3">
      <c r="A21" s="80" t="s">
        <v>252</v>
      </c>
      <c r="B21" s="80" t="s">
        <v>253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4</v>
      </c>
      <c r="O21" s="12">
        <v>-1</v>
      </c>
      <c r="P21" s="12">
        <v>0</v>
      </c>
      <c r="Q21" s="12">
        <v>0</v>
      </c>
      <c r="R21" s="12" t="s">
        <v>189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/>
      <c r="AO21" s="12"/>
    </row>
    <row r="22" spans="1:41" x14ac:dyDescent="0.3">
      <c r="A22" s="80" t="s">
        <v>254</v>
      </c>
      <c r="B22" s="80" t="s">
        <v>255</v>
      </c>
      <c r="C22" s="12" t="s">
        <v>189</v>
      </c>
      <c r="D22" s="12" t="s">
        <v>189</v>
      </c>
      <c r="E22" s="12" t="s">
        <v>189</v>
      </c>
      <c r="F22" s="12" t="s">
        <v>189</v>
      </c>
      <c r="G22" s="12" t="s">
        <v>189</v>
      </c>
      <c r="H22" s="12" t="s">
        <v>189</v>
      </c>
      <c r="I22" s="12" t="s">
        <v>189</v>
      </c>
      <c r="J22" s="12" t="s">
        <v>189</v>
      </c>
      <c r="K22" s="12" t="s">
        <v>189</v>
      </c>
      <c r="L22" s="12" t="s">
        <v>189</v>
      </c>
      <c r="M22" s="12" t="s">
        <v>189</v>
      </c>
      <c r="N22" s="12" t="s">
        <v>189</v>
      </c>
      <c r="O22" s="12" t="s">
        <v>189</v>
      </c>
      <c r="P22" s="12" t="s">
        <v>189</v>
      </c>
      <c r="Q22" s="12" t="s">
        <v>189</v>
      </c>
      <c r="R22" s="12" t="s">
        <v>189</v>
      </c>
      <c r="S22" s="12" t="s">
        <v>189</v>
      </c>
      <c r="T22" s="12" t="s">
        <v>189</v>
      </c>
      <c r="U22" s="12" t="s">
        <v>189</v>
      </c>
      <c r="V22" s="12">
        <v>48</v>
      </c>
      <c r="W22" s="12">
        <v>33</v>
      </c>
      <c r="X22" s="12">
        <v>81</v>
      </c>
      <c r="Y22" s="12">
        <v>156</v>
      </c>
      <c r="Z22" s="12">
        <v>104</v>
      </c>
      <c r="AA22" s="12">
        <v>566</v>
      </c>
      <c r="AB22" s="12">
        <v>324</v>
      </c>
      <c r="AC22" s="12">
        <v>226</v>
      </c>
      <c r="AD22" s="12">
        <v>812</v>
      </c>
      <c r="AE22" s="12">
        <v>1108</v>
      </c>
      <c r="AF22" s="12">
        <v>232</v>
      </c>
      <c r="AG22" s="12">
        <v>461</v>
      </c>
      <c r="AH22" s="12">
        <v>-453</v>
      </c>
      <c r="AI22" s="12">
        <v>169</v>
      </c>
      <c r="AJ22" s="12">
        <v>224</v>
      </c>
      <c r="AK22" s="12">
        <v>228</v>
      </c>
      <c r="AL22" s="12">
        <v>382</v>
      </c>
      <c r="AM22" s="12">
        <v>-269</v>
      </c>
      <c r="AN22" s="12"/>
      <c r="AO22" s="12"/>
    </row>
    <row r="23" spans="1:41" x14ac:dyDescent="0.3">
      <c r="A23" s="6" t="s">
        <v>256</v>
      </c>
      <c r="B23" s="6" t="s">
        <v>257</v>
      </c>
      <c r="C23" s="15">
        <v>656.16099999999994</v>
      </c>
      <c r="D23" s="15">
        <v>744.322</v>
      </c>
      <c r="E23" s="15">
        <v>778.51700000000005</v>
      </c>
      <c r="F23" s="15">
        <v>499.74400000000003</v>
      </c>
      <c r="G23" s="15">
        <v>855.44200000000001</v>
      </c>
      <c r="H23" s="15">
        <v>139.65899999999999</v>
      </c>
      <c r="I23" s="15">
        <v>500.286</v>
      </c>
      <c r="J23" s="15">
        <v>674</v>
      </c>
      <c r="K23" s="15">
        <v>-1295</v>
      </c>
      <c r="L23" s="15">
        <v>-1045</v>
      </c>
      <c r="M23" s="15">
        <v>329</v>
      </c>
      <c r="N23" s="15">
        <v>676</v>
      </c>
      <c r="O23" s="15">
        <v>1085</v>
      </c>
      <c r="P23" s="15">
        <v>-52</v>
      </c>
      <c r="Q23" s="15">
        <v>87</v>
      </c>
      <c r="R23" s="15">
        <v>92</v>
      </c>
      <c r="S23" s="15">
        <v>383</v>
      </c>
      <c r="T23" s="15">
        <v>1808</v>
      </c>
      <c r="U23" s="15">
        <v>2818</v>
      </c>
      <c r="V23" s="15">
        <v>5006</v>
      </c>
      <c r="W23" s="15">
        <v>8947</v>
      </c>
      <c r="X23" s="15">
        <v>12066</v>
      </c>
      <c r="Y23" s="15">
        <v>18540</v>
      </c>
      <c r="Z23" s="15">
        <v>34205</v>
      </c>
      <c r="AA23" s="15">
        <v>55763</v>
      </c>
      <c r="AB23" s="15">
        <v>50155</v>
      </c>
      <c r="AC23" s="15">
        <v>53688</v>
      </c>
      <c r="AD23" s="15">
        <v>72606</v>
      </c>
      <c r="AE23" s="15">
        <v>60911</v>
      </c>
      <c r="AF23" s="15">
        <v>63350</v>
      </c>
      <c r="AG23" s="15">
        <v>72647</v>
      </c>
      <c r="AH23" s="15">
        <v>65768</v>
      </c>
      <c r="AI23" s="15">
        <v>67009</v>
      </c>
      <c r="AJ23" s="15">
        <v>108923</v>
      </c>
      <c r="AK23" s="15">
        <v>119103</v>
      </c>
      <c r="AL23" s="15">
        <v>113736</v>
      </c>
      <c r="AM23" s="15">
        <v>123485</v>
      </c>
      <c r="AN23" s="15">
        <v>130262</v>
      </c>
      <c r="AO23" s="15">
        <v>140506.75</v>
      </c>
    </row>
    <row r="24" spans="1:41" x14ac:dyDescent="0.3">
      <c r="A24" s="80" t="s">
        <v>258</v>
      </c>
      <c r="B24" s="80" t="s">
        <v>259</v>
      </c>
      <c r="C24" s="12" t="s">
        <v>189</v>
      </c>
      <c r="D24" s="12" t="s">
        <v>189</v>
      </c>
      <c r="E24" s="12" t="s">
        <v>189</v>
      </c>
      <c r="F24" s="12" t="s">
        <v>189</v>
      </c>
      <c r="G24" s="12" t="s">
        <v>189</v>
      </c>
      <c r="H24" s="12" t="s">
        <v>189</v>
      </c>
      <c r="I24" s="12" t="s">
        <v>189</v>
      </c>
      <c r="J24" s="12" t="s">
        <v>189</v>
      </c>
      <c r="K24" s="12">
        <v>179</v>
      </c>
      <c r="L24" s="12">
        <v>667</v>
      </c>
      <c r="M24" s="12">
        <v>-26</v>
      </c>
      <c r="N24" s="12">
        <v>27</v>
      </c>
      <c r="O24" s="12">
        <v>-269</v>
      </c>
      <c r="P24" s="12">
        <v>-62</v>
      </c>
      <c r="Q24" s="12">
        <v>29</v>
      </c>
      <c r="R24" s="12">
        <v>26</v>
      </c>
      <c r="S24" s="12">
        <v>23</v>
      </c>
      <c r="T24" s="12">
        <v>0</v>
      </c>
      <c r="U24" s="12" t="s">
        <v>189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205</v>
      </c>
      <c r="AD24" s="12">
        <v>91</v>
      </c>
      <c r="AE24" s="12">
        <v>-461</v>
      </c>
      <c r="AF24" s="12">
        <v>-739</v>
      </c>
      <c r="AG24" s="12">
        <v>-256</v>
      </c>
      <c r="AH24" s="12">
        <v>31</v>
      </c>
      <c r="AI24" s="12">
        <v>-82</v>
      </c>
      <c r="AJ24" s="12">
        <v>-284</v>
      </c>
      <c r="AK24" s="12">
        <v>0</v>
      </c>
      <c r="AL24" s="12">
        <v>0</v>
      </c>
      <c r="AM24" s="12">
        <v>0</v>
      </c>
      <c r="AN24" s="12"/>
      <c r="AO24" s="12"/>
    </row>
    <row r="25" spans="1:41" x14ac:dyDescent="0.3">
      <c r="A25" s="80" t="s">
        <v>260</v>
      </c>
      <c r="B25" s="80" t="s">
        <v>261</v>
      </c>
      <c r="C25" s="12" t="s">
        <v>189</v>
      </c>
      <c r="D25" s="12" t="s">
        <v>189</v>
      </c>
      <c r="E25" s="12" t="s">
        <v>189</v>
      </c>
      <c r="F25" s="12" t="s">
        <v>189</v>
      </c>
      <c r="G25" s="12" t="s">
        <v>189</v>
      </c>
      <c r="H25" s="12" t="s">
        <v>189</v>
      </c>
      <c r="I25" s="12" t="s">
        <v>189</v>
      </c>
      <c r="J25" s="12" t="s">
        <v>189</v>
      </c>
      <c r="K25" s="12" t="s">
        <v>189</v>
      </c>
      <c r="L25" s="12" t="s">
        <v>189</v>
      </c>
      <c r="M25" s="12" t="s">
        <v>189</v>
      </c>
      <c r="N25" s="12" t="s">
        <v>189</v>
      </c>
      <c r="O25" s="12" t="s">
        <v>189</v>
      </c>
      <c r="P25" s="12" t="s">
        <v>189</v>
      </c>
      <c r="Q25" s="12" t="s">
        <v>189</v>
      </c>
      <c r="R25" s="12" t="s">
        <v>189</v>
      </c>
      <c r="S25" s="12" t="s">
        <v>189</v>
      </c>
      <c r="T25" s="12">
        <v>0</v>
      </c>
      <c r="U25" s="12" t="s">
        <v>189</v>
      </c>
      <c r="V25" s="12" t="s">
        <v>189</v>
      </c>
      <c r="W25" s="12" t="s">
        <v>189</v>
      </c>
      <c r="X25" s="12" t="s">
        <v>189</v>
      </c>
      <c r="Y25" s="12" t="s">
        <v>189</v>
      </c>
      <c r="Z25" s="12" t="s">
        <v>189</v>
      </c>
      <c r="AA25" s="12" t="s">
        <v>189</v>
      </c>
      <c r="AB25" s="12" t="s">
        <v>189</v>
      </c>
      <c r="AC25" s="12" t="s">
        <v>189</v>
      </c>
      <c r="AD25" s="12" t="s">
        <v>189</v>
      </c>
      <c r="AE25" s="12" t="s">
        <v>189</v>
      </c>
      <c r="AF25" s="12" t="s">
        <v>189</v>
      </c>
      <c r="AG25" s="12" t="s">
        <v>189</v>
      </c>
      <c r="AH25" s="12" t="s">
        <v>189</v>
      </c>
      <c r="AI25" s="12" t="s">
        <v>189</v>
      </c>
      <c r="AJ25" s="12" t="s">
        <v>189</v>
      </c>
      <c r="AK25" s="12" t="s">
        <v>189</v>
      </c>
      <c r="AL25" s="12" t="s">
        <v>189</v>
      </c>
      <c r="AM25" s="12" t="s">
        <v>189</v>
      </c>
      <c r="AN25" s="12"/>
      <c r="AO25" s="12"/>
    </row>
    <row r="26" spans="1:41" x14ac:dyDescent="0.3">
      <c r="A26" s="80" t="s">
        <v>262</v>
      </c>
      <c r="B26" s="80" t="s">
        <v>263</v>
      </c>
      <c r="C26" s="12" t="s">
        <v>189</v>
      </c>
      <c r="D26" s="12" t="s">
        <v>189</v>
      </c>
      <c r="E26" s="12" t="s">
        <v>189</v>
      </c>
      <c r="F26" s="12" t="s">
        <v>189</v>
      </c>
      <c r="G26" s="12" t="s">
        <v>189</v>
      </c>
      <c r="H26" s="12" t="s">
        <v>189</v>
      </c>
      <c r="I26" s="12" t="s">
        <v>189</v>
      </c>
      <c r="J26" s="12" t="s">
        <v>189</v>
      </c>
      <c r="K26" s="12" t="s">
        <v>189</v>
      </c>
      <c r="L26" s="12" t="s">
        <v>189</v>
      </c>
      <c r="M26" s="12" t="s">
        <v>189</v>
      </c>
      <c r="N26" s="12" t="s">
        <v>189</v>
      </c>
      <c r="O26" s="12" t="s">
        <v>189</v>
      </c>
      <c r="P26" s="12" t="s">
        <v>189</v>
      </c>
      <c r="Q26" s="12" t="s">
        <v>189</v>
      </c>
      <c r="R26" s="12" t="s">
        <v>189</v>
      </c>
      <c r="S26" s="12" t="s">
        <v>189</v>
      </c>
      <c r="T26" s="12" t="s">
        <v>189</v>
      </c>
      <c r="U26" s="12" t="s">
        <v>189</v>
      </c>
      <c r="V26" s="12" t="s">
        <v>189</v>
      </c>
      <c r="W26" s="12" t="s">
        <v>189</v>
      </c>
      <c r="X26" s="12" t="s">
        <v>189</v>
      </c>
      <c r="Y26" s="12" t="s">
        <v>189</v>
      </c>
      <c r="Z26" s="12" t="s">
        <v>189</v>
      </c>
      <c r="AA26" s="12" t="s">
        <v>189</v>
      </c>
      <c r="AB26" s="12" t="s">
        <v>189</v>
      </c>
      <c r="AC26" s="12" t="s">
        <v>189</v>
      </c>
      <c r="AD26" s="12" t="s">
        <v>189</v>
      </c>
      <c r="AE26" s="12" t="s">
        <v>189</v>
      </c>
      <c r="AF26" s="12" t="s">
        <v>189</v>
      </c>
      <c r="AG26" s="12">
        <v>-236</v>
      </c>
      <c r="AH26" s="12" t="s">
        <v>189</v>
      </c>
      <c r="AI26" s="12" t="s">
        <v>189</v>
      </c>
      <c r="AJ26" s="12" t="s">
        <v>189</v>
      </c>
      <c r="AK26" s="12" t="s">
        <v>189</v>
      </c>
      <c r="AL26" s="12" t="s">
        <v>189</v>
      </c>
      <c r="AM26" s="12" t="s">
        <v>189</v>
      </c>
      <c r="AN26" s="12"/>
      <c r="AO26" s="12"/>
    </row>
    <row r="27" spans="1:41" x14ac:dyDescent="0.3">
      <c r="A27" s="80" t="s">
        <v>264</v>
      </c>
      <c r="B27" s="80" t="s">
        <v>265</v>
      </c>
      <c r="C27" s="12" t="s">
        <v>189</v>
      </c>
      <c r="D27" s="12" t="s">
        <v>189</v>
      </c>
      <c r="E27" s="12" t="s">
        <v>189</v>
      </c>
      <c r="F27" s="12" t="s">
        <v>189</v>
      </c>
      <c r="G27" s="12" t="s">
        <v>189</v>
      </c>
      <c r="H27" s="12" t="s">
        <v>189</v>
      </c>
      <c r="I27" s="12" t="s">
        <v>189</v>
      </c>
      <c r="J27" s="12" t="s">
        <v>189</v>
      </c>
      <c r="K27" s="12" t="s">
        <v>189</v>
      </c>
      <c r="L27" s="12" t="s">
        <v>189</v>
      </c>
      <c r="M27" s="12" t="s">
        <v>189</v>
      </c>
      <c r="N27" s="12" t="s">
        <v>189</v>
      </c>
      <c r="O27" s="12" t="s">
        <v>189</v>
      </c>
      <c r="P27" s="12" t="s">
        <v>189</v>
      </c>
      <c r="Q27" s="12" t="s">
        <v>189</v>
      </c>
      <c r="R27" s="12" t="s">
        <v>189</v>
      </c>
      <c r="S27" s="12" t="s">
        <v>189</v>
      </c>
      <c r="T27" s="12" t="s">
        <v>189</v>
      </c>
      <c r="U27" s="12" t="s">
        <v>189</v>
      </c>
      <c r="V27" s="12" t="s">
        <v>189</v>
      </c>
      <c r="W27" s="12" t="s">
        <v>189</v>
      </c>
      <c r="X27" s="12" t="s">
        <v>189</v>
      </c>
      <c r="Y27" s="12" t="s">
        <v>189</v>
      </c>
      <c r="Z27" s="12" t="s">
        <v>189</v>
      </c>
      <c r="AA27" s="12" t="s">
        <v>189</v>
      </c>
      <c r="AB27" s="12" t="s">
        <v>189</v>
      </c>
      <c r="AC27" s="12">
        <v>205</v>
      </c>
      <c r="AD27" s="12">
        <v>91</v>
      </c>
      <c r="AE27" s="12">
        <v>87</v>
      </c>
      <c r="AF27" s="12">
        <v>-99</v>
      </c>
      <c r="AG27" s="12">
        <v>-20</v>
      </c>
      <c r="AH27" s="12">
        <v>31</v>
      </c>
      <c r="AI27" s="12">
        <v>-82</v>
      </c>
      <c r="AJ27" s="12">
        <v>-284</v>
      </c>
      <c r="AK27" s="12" t="s">
        <v>189</v>
      </c>
      <c r="AL27" s="12" t="s">
        <v>189</v>
      </c>
      <c r="AM27" s="12" t="s">
        <v>189</v>
      </c>
      <c r="AN27" s="12"/>
      <c r="AO27" s="12"/>
    </row>
    <row r="28" spans="1:41" x14ac:dyDescent="0.3">
      <c r="A28" s="80" t="s">
        <v>266</v>
      </c>
      <c r="B28" s="80" t="s">
        <v>267</v>
      </c>
      <c r="C28" s="12" t="s">
        <v>189</v>
      </c>
      <c r="D28" s="12" t="s">
        <v>189</v>
      </c>
      <c r="E28" s="12" t="s">
        <v>189</v>
      </c>
      <c r="F28" s="12" t="s">
        <v>189</v>
      </c>
      <c r="G28" s="12" t="s">
        <v>189</v>
      </c>
      <c r="H28" s="12" t="s">
        <v>189</v>
      </c>
      <c r="I28" s="12" t="s">
        <v>189</v>
      </c>
      <c r="J28" s="12" t="s">
        <v>189</v>
      </c>
      <c r="K28" s="12" t="s">
        <v>189</v>
      </c>
      <c r="L28" s="12" t="s">
        <v>189</v>
      </c>
      <c r="M28" s="12" t="s">
        <v>189</v>
      </c>
      <c r="N28" s="12" t="s">
        <v>189</v>
      </c>
      <c r="O28" s="12" t="s">
        <v>189</v>
      </c>
      <c r="P28" s="12" t="s">
        <v>189</v>
      </c>
      <c r="Q28" s="12" t="s">
        <v>189</v>
      </c>
      <c r="R28" s="12" t="s">
        <v>189</v>
      </c>
      <c r="S28" s="12" t="s">
        <v>189</v>
      </c>
      <c r="T28" s="12" t="s">
        <v>189</v>
      </c>
      <c r="U28" s="12" t="s">
        <v>189</v>
      </c>
      <c r="V28" s="12" t="s">
        <v>189</v>
      </c>
      <c r="W28" s="12" t="s">
        <v>189</v>
      </c>
      <c r="X28" s="12" t="s">
        <v>189</v>
      </c>
      <c r="Y28" s="12" t="s">
        <v>189</v>
      </c>
      <c r="Z28" s="12" t="s">
        <v>189</v>
      </c>
      <c r="AA28" s="12" t="s">
        <v>189</v>
      </c>
      <c r="AB28" s="12" t="s">
        <v>189</v>
      </c>
      <c r="AC28" s="12" t="s">
        <v>189</v>
      </c>
      <c r="AD28" s="12" t="s">
        <v>189</v>
      </c>
      <c r="AE28" s="12">
        <v>-548</v>
      </c>
      <c r="AF28" s="12">
        <v>-640</v>
      </c>
      <c r="AG28" s="12" t="s">
        <v>189</v>
      </c>
      <c r="AH28" s="12" t="s">
        <v>189</v>
      </c>
      <c r="AI28" s="12" t="s">
        <v>189</v>
      </c>
      <c r="AJ28" s="12" t="s">
        <v>189</v>
      </c>
      <c r="AK28" s="12" t="s">
        <v>189</v>
      </c>
      <c r="AL28" s="12" t="s">
        <v>189</v>
      </c>
      <c r="AM28" s="12" t="s">
        <v>189</v>
      </c>
      <c r="AN28" s="12"/>
      <c r="AO28" s="12"/>
    </row>
    <row r="29" spans="1:41" x14ac:dyDescent="0.3">
      <c r="A29" s="6" t="s">
        <v>268</v>
      </c>
      <c r="B29" s="6" t="s">
        <v>257</v>
      </c>
      <c r="C29" s="15">
        <v>656.16099999999994</v>
      </c>
      <c r="D29" s="15">
        <v>744.322</v>
      </c>
      <c r="E29" s="15">
        <v>778.51700000000005</v>
      </c>
      <c r="F29" s="15">
        <v>499.74400000000003</v>
      </c>
      <c r="G29" s="15">
        <v>855.44200000000001</v>
      </c>
      <c r="H29" s="15">
        <v>139.65899999999999</v>
      </c>
      <c r="I29" s="15">
        <v>500.286</v>
      </c>
      <c r="J29" s="15">
        <v>674</v>
      </c>
      <c r="K29" s="15">
        <v>-1295</v>
      </c>
      <c r="L29" s="15">
        <v>-1045</v>
      </c>
      <c r="M29" s="15">
        <v>329</v>
      </c>
      <c r="N29" s="15">
        <v>676</v>
      </c>
      <c r="O29" s="15">
        <v>1085</v>
      </c>
      <c r="P29" s="15">
        <v>-52</v>
      </c>
      <c r="Q29" s="15">
        <v>87</v>
      </c>
      <c r="R29" s="15">
        <v>92</v>
      </c>
      <c r="S29" s="15">
        <v>383</v>
      </c>
      <c r="T29" s="15">
        <v>1808</v>
      </c>
      <c r="U29" s="15">
        <v>2818</v>
      </c>
      <c r="V29" s="15">
        <v>5006</v>
      </c>
      <c r="W29" s="15">
        <v>8947</v>
      </c>
      <c r="X29" s="15">
        <v>12066</v>
      </c>
      <c r="Y29" s="15">
        <v>18540</v>
      </c>
      <c r="Z29" s="15">
        <v>34205</v>
      </c>
      <c r="AA29" s="15">
        <v>55763</v>
      </c>
      <c r="AB29" s="15">
        <v>50155</v>
      </c>
      <c r="AC29" s="15">
        <v>53483</v>
      </c>
      <c r="AD29" s="15">
        <v>72515</v>
      </c>
      <c r="AE29" s="15">
        <v>61372</v>
      </c>
      <c r="AF29" s="15">
        <v>64089</v>
      </c>
      <c r="AG29" s="15">
        <v>72903</v>
      </c>
      <c r="AH29" s="15">
        <v>65737</v>
      </c>
      <c r="AI29" s="15">
        <v>67091</v>
      </c>
      <c r="AJ29" s="15">
        <v>109207</v>
      </c>
      <c r="AK29" s="15">
        <v>119103</v>
      </c>
      <c r="AL29" s="15">
        <v>113736</v>
      </c>
      <c r="AM29" s="15">
        <v>123485</v>
      </c>
      <c r="AN29" s="15">
        <v>130262</v>
      </c>
      <c r="AO29" s="15">
        <v>140506.75</v>
      </c>
    </row>
    <row r="30" spans="1:41" x14ac:dyDescent="0.3">
      <c r="A30" s="80" t="s">
        <v>269</v>
      </c>
      <c r="B30" s="80" t="s">
        <v>270</v>
      </c>
      <c r="C30" s="12">
        <v>255.90299999999999</v>
      </c>
      <c r="D30" s="12">
        <v>290.28899999999999</v>
      </c>
      <c r="E30" s="12">
        <v>303.62200000000001</v>
      </c>
      <c r="F30" s="12">
        <v>189.90299999999999</v>
      </c>
      <c r="G30" s="12">
        <v>325.06900000000002</v>
      </c>
      <c r="H30" s="12">
        <v>53.07</v>
      </c>
      <c r="I30" s="12">
        <v>190.108</v>
      </c>
      <c r="J30" s="12">
        <v>250</v>
      </c>
      <c r="K30" s="12">
        <v>-479</v>
      </c>
      <c r="L30" s="12">
        <v>0</v>
      </c>
      <c r="M30" s="12">
        <v>20</v>
      </c>
      <c r="N30" s="12">
        <v>75</v>
      </c>
      <c r="O30" s="12">
        <v>306</v>
      </c>
      <c r="P30" s="12">
        <v>-15</v>
      </c>
      <c r="Q30" s="12">
        <v>22</v>
      </c>
      <c r="R30" s="12">
        <v>24</v>
      </c>
      <c r="S30" s="12">
        <v>107</v>
      </c>
      <c r="T30" s="12">
        <v>480</v>
      </c>
      <c r="U30" s="12">
        <v>829</v>
      </c>
      <c r="V30" s="12">
        <v>1511</v>
      </c>
      <c r="W30" s="12">
        <v>2828</v>
      </c>
      <c r="X30" s="12">
        <v>3831</v>
      </c>
      <c r="Y30" s="12">
        <v>4527</v>
      </c>
      <c r="Z30" s="12">
        <v>8283</v>
      </c>
      <c r="AA30" s="12">
        <v>14030</v>
      </c>
      <c r="AB30" s="12">
        <v>13118</v>
      </c>
      <c r="AC30" s="12">
        <v>13973</v>
      </c>
      <c r="AD30" s="12">
        <v>19121</v>
      </c>
      <c r="AE30" s="12">
        <v>15685</v>
      </c>
      <c r="AF30" s="12">
        <v>15738</v>
      </c>
      <c r="AG30" s="12">
        <v>13372</v>
      </c>
      <c r="AH30" s="12">
        <v>10481</v>
      </c>
      <c r="AI30" s="12">
        <v>9680</v>
      </c>
      <c r="AJ30" s="12">
        <v>14527</v>
      </c>
      <c r="AK30" s="12">
        <v>19300</v>
      </c>
      <c r="AL30" s="12">
        <v>16741</v>
      </c>
      <c r="AM30" s="12">
        <v>29749</v>
      </c>
      <c r="AN30" s="12"/>
      <c r="AO30" s="12"/>
    </row>
    <row r="31" spans="1:41" x14ac:dyDescent="0.3">
      <c r="A31" s="80" t="s">
        <v>271</v>
      </c>
      <c r="B31" s="80" t="s">
        <v>272</v>
      </c>
      <c r="C31" s="12" t="s">
        <v>189</v>
      </c>
      <c r="D31" s="12" t="s">
        <v>189</v>
      </c>
      <c r="E31" s="12" t="s">
        <v>189</v>
      </c>
      <c r="F31" s="12" t="s">
        <v>189</v>
      </c>
      <c r="G31" s="12" t="s">
        <v>189</v>
      </c>
      <c r="H31" s="12" t="s">
        <v>189</v>
      </c>
      <c r="I31" s="12" t="s">
        <v>189</v>
      </c>
      <c r="J31" s="12" t="s">
        <v>189</v>
      </c>
      <c r="K31" s="12" t="s">
        <v>189</v>
      </c>
      <c r="L31" s="12" t="s">
        <v>189</v>
      </c>
      <c r="M31" s="12" t="s">
        <v>189</v>
      </c>
      <c r="N31" s="12" t="s">
        <v>189</v>
      </c>
      <c r="O31" s="12" t="s">
        <v>189</v>
      </c>
      <c r="P31" s="12" t="s">
        <v>189</v>
      </c>
      <c r="Q31" s="12" t="s">
        <v>189</v>
      </c>
      <c r="R31" s="12" t="s">
        <v>189</v>
      </c>
      <c r="S31" s="12" t="s">
        <v>189</v>
      </c>
      <c r="T31" s="12" t="s">
        <v>189</v>
      </c>
      <c r="U31" s="12" t="s">
        <v>189</v>
      </c>
      <c r="V31" s="12" t="s">
        <v>189</v>
      </c>
      <c r="W31" s="12" t="s">
        <v>189</v>
      </c>
      <c r="X31" s="12">
        <v>2791</v>
      </c>
      <c r="Y31" s="12">
        <v>3087</v>
      </c>
      <c r="Z31" s="12">
        <v>5415</v>
      </c>
      <c r="AA31" s="12">
        <v>9625</v>
      </c>
      <c r="AB31" s="12">
        <v>11977</v>
      </c>
      <c r="AC31" s="12">
        <v>11626</v>
      </c>
      <c r="AD31" s="12">
        <v>17739</v>
      </c>
      <c r="AE31" s="12">
        <v>10747</v>
      </c>
      <c r="AF31" s="12">
        <v>9772</v>
      </c>
      <c r="AG31" s="12">
        <v>45962</v>
      </c>
      <c r="AH31" s="12">
        <v>10821</v>
      </c>
      <c r="AI31" s="12">
        <v>9895</v>
      </c>
      <c r="AJ31" s="12">
        <v>19301</v>
      </c>
      <c r="AK31" s="12">
        <v>18405</v>
      </c>
      <c r="AL31" s="12">
        <v>19765</v>
      </c>
      <c r="AM31" s="12">
        <v>32780</v>
      </c>
      <c r="AN31" s="12"/>
      <c r="AO31" s="12"/>
    </row>
    <row r="32" spans="1:41" x14ac:dyDescent="0.3">
      <c r="A32" s="80" t="s">
        <v>273</v>
      </c>
      <c r="B32" s="80" t="s">
        <v>274</v>
      </c>
      <c r="C32" s="12" t="s">
        <v>189</v>
      </c>
      <c r="D32" s="12" t="s">
        <v>189</v>
      </c>
      <c r="E32" s="12" t="s">
        <v>189</v>
      </c>
      <c r="F32" s="12" t="s">
        <v>189</v>
      </c>
      <c r="G32" s="12" t="s">
        <v>189</v>
      </c>
      <c r="H32" s="12" t="s">
        <v>189</v>
      </c>
      <c r="I32" s="12" t="s">
        <v>189</v>
      </c>
      <c r="J32" s="12" t="s">
        <v>189</v>
      </c>
      <c r="K32" s="12" t="s">
        <v>189</v>
      </c>
      <c r="L32" s="12" t="s">
        <v>189</v>
      </c>
      <c r="M32" s="12" t="s">
        <v>189</v>
      </c>
      <c r="N32" s="12" t="s">
        <v>189</v>
      </c>
      <c r="O32" s="12" t="s">
        <v>189</v>
      </c>
      <c r="P32" s="12" t="s">
        <v>189</v>
      </c>
      <c r="Q32" s="12" t="s">
        <v>189</v>
      </c>
      <c r="R32" s="12" t="s">
        <v>189</v>
      </c>
      <c r="S32" s="12" t="s">
        <v>189</v>
      </c>
      <c r="T32" s="12" t="s">
        <v>189</v>
      </c>
      <c r="U32" s="12" t="s">
        <v>189</v>
      </c>
      <c r="V32" s="12" t="s">
        <v>189</v>
      </c>
      <c r="W32" s="12" t="s">
        <v>189</v>
      </c>
      <c r="X32" s="12">
        <v>1040</v>
      </c>
      <c r="Y32" s="12">
        <v>1440</v>
      </c>
      <c r="Z32" s="12">
        <v>2868</v>
      </c>
      <c r="AA32" s="12">
        <v>4405</v>
      </c>
      <c r="AB32" s="12">
        <v>1141</v>
      </c>
      <c r="AC32" s="12">
        <v>2347</v>
      </c>
      <c r="AD32" s="12">
        <v>1382</v>
      </c>
      <c r="AE32" s="12">
        <v>4938</v>
      </c>
      <c r="AF32" s="12">
        <v>5966</v>
      </c>
      <c r="AG32" s="12">
        <v>-32590</v>
      </c>
      <c r="AH32" s="12">
        <v>-340</v>
      </c>
      <c r="AI32" s="12">
        <v>-215</v>
      </c>
      <c r="AJ32" s="12">
        <v>-4774</v>
      </c>
      <c r="AK32" s="12">
        <v>895</v>
      </c>
      <c r="AL32" s="12">
        <v>-3024</v>
      </c>
      <c r="AM32" s="12">
        <v>-3031</v>
      </c>
      <c r="AN32" s="12"/>
      <c r="AO32" s="12"/>
    </row>
    <row r="33" spans="1:41" x14ac:dyDescent="0.3">
      <c r="A33" s="6" t="s">
        <v>275</v>
      </c>
      <c r="B33" s="6" t="s">
        <v>276</v>
      </c>
      <c r="C33" s="15">
        <v>400.25799999999998</v>
      </c>
      <c r="D33" s="15">
        <v>454.03300000000002</v>
      </c>
      <c r="E33" s="15">
        <v>474.89499999999998</v>
      </c>
      <c r="F33" s="15">
        <v>309.84100000000001</v>
      </c>
      <c r="G33" s="15">
        <v>530.37300000000005</v>
      </c>
      <c r="H33" s="15">
        <v>86.588999999999999</v>
      </c>
      <c r="I33" s="15">
        <v>310.178</v>
      </c>
      <c r="J33" s="15">
        <v>424</v>
      </c>
      <c r="K33" s="15">
        <v>-816</v>
      </c>
      <c r="L33" s="15">
        <v>-1045</v>
      </c>
      <c r="M33" s="15">
        <v>309</v>
      </c>
      <c r="N33" s="15">
        <v>601</v>
      </c>
      <c r="O33" s="15">
        <v>786</v>
      </c>
      <c r="P33" s="15">
        <v>-37</v>
      </c>
      <c r="Q33" s="15">
        <v>65</v>
      </c>
      <c r="R33" s="15">
        <v>68</v>
      </c>
      <c r="S33" s="15">
        <v>276</v>
      </c>
      <c r="T33" s="15">
        <v>1328</v>
      </c>
      <c r="U33" s="15">
        <v>1989</v>
      </c>
      <c r="V33" s="15">
        <v>3495</v>
      </c>
      <c r="W33" s="15">
        <v>6119</v>
      </c>
      <c r="X33" s="15">
        <v>8235</v>
      </c>
      <c r="Y33" s="15">
        <v>14013</v>
      </c>
      <c r="Z33" s="15">
        <v>25922</v>
      </c>
      <c r="AA33" s="15">
        <v>41733</v>
      </c>
      <c r="AB33" s="15">
        <v>37037</v>
      </c>
      <c r="AC33" s="15">
        <v>39510</v>
      </c>
      <c r="AD33" s="15">
        <v>53394</v>
      </c>
      <c r="AE33" s="15">
        <v>45687</v>
      </c>
      <c r="AF33" s="15">
        <v>48351</v>
      </c>
      <c r="AG33" s="15">
        <v>59531</v>
      </c>
      <c r="AH33" s="15">
        <v>55256</v>
      </c>
      <c r="AI33" s="15">
        <v>57411</v>
      </c>
      <c r="AJ33" s="15">
        <v>94680</v>
      </c>
      <c r="AK33" s="15">
        <v>99803</v>
      </c>
      <c r="AL33" s="15">
        <v>96995</v>
      </c>
      <c r="AM33" s="15">
        <v>93736</v>
      </c>
      <c r="AN33" s="15">
        <v>109983.711</v>
      </c>
      <c r="AO33" s="15">
        <v>118373.178</v>
      </c>
    </row>
    <row r="34" spans="1:41" x14ac:dyDescent="0.3">
      <c r="A34" s="80" t="s">
        <v>277</v>
      </c>
      <c r="B34" s="80" t="s">
        <v>278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-12</v>
      </c>
      <c r="Q34" s="12" t="s">
        <v>189</v>
      </c>
      <c r="R34" s="12">
        <v>-1</v>
      </c>
      <c r="S34" s="12" t="s">
        <v>189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/>
      <c r="AO34" s="12"/>
    </row>
    <row r="35" spans="1:41" x14ac:dyDescent="0.3">
      <c r="A35" s="80" t="s">
        <v>279</v>
      </c>
      <c r="B35" s="80" t="s">
        <v>280</v>
      </c>
      <c r="C35" s="12" t="s">
        <v>189</v>
      </c>
      <c r="D35" s="12" t="s">
        <v>189</v>
      </c>
      <c r="E35" s="12" t="s">
        <v>189</v>
      </c>
      <c r="F35" s="12" t="s">
        <v>189</v>
      </c>
      <c r="G35" s="12" t="s">
        <v>189</v>
      </c>
      <c r="H35" s="12" t="s">
        <v>189</v>
      </c>
      <c r="I35" s="12" t="s">
        <v>189</v>
      </c>
      <c r="J35" s="12" t="s">
        <v>189</v>
      </c>
      <c r="K35" s="12" t="s">
        <v>189</v>
      </c>
      <c r="L35" s="12" t="s">
        <v>189</v>
      </c>
      <c r="M35" s="12" t="s">
        <v>189</v>
      </c>
      <c r="N35" s="12" t="s">
        <v>189</v>
      </c>
      <c r="O35" s="12" t="s">
        <v>189</v>
      </c>
      <c r="P35" s="12" t="s">
        <v>189</v>
      </c>
      <c r="Q35" s="12" t="s">
        <v>189</v>
      </c>
      <c r="R35" s="12" t="s">
        <v>189</v>
      </c>
      <c r="S35" s="12" t="s">
        <v>189</v>
      </c>
      <c r="T35" s="12" t="s">
        <v>189</v>
      </c>
      <c r="U35" s="12" t="s">
        <v>189</v>
      </c>
      <c r="V35" s="12" t="s">
        <v>189</v>
      </c>
      <c r="W35" s="12" t="s">
        <v>189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/>
      <c r="AO35" s="12"/>
    </row>
    <row r="36" spans="1:41" x14ac:dyDescent="0.3">
      <c r="A36" s="80" t="s">
        <v>281</v>
      </c>
      <c r="B36" s="80" t="s">
        <v>282</v>
      </c>
      <c r="C36" s="12" t="s">
        <v>189</v>
      </c>
      <c r="D36" s="12" t="s">
        <v>189</v>
      </c>
      <c r="E36" s="12" t="s">
        <v>189</v>
      </c>
      <c r="F36" s="12" t="s">
        <v>189</v>
      </c>
      <c r="G36" s="12" t="s">
        <v>189</v>
      </c>
      <c r="H36" s="12" t="s">
        <v>189</v>
      </c>
      <c r="I36" s="12" t="s">
        <v>189</v>
      </c>
      <c r="J36" s="12" t="s">
        <v>189</v>
      </c>
      <c r="K36" s="12" t="s">
        <v>189</v>
      </c>
      <c r="L36" s="12" t="s">
        <v>189</v>
      </c>
      <c r="M36" s="12" t="s">
        <v>189</v>
      </c>
      <c r="N36" s="12" t="s">
        <v>189</v>
      </c>
      <c r="O36" s="12" t="s">
        <v>189</v>
      </c>
      <c r="P36" s="12" t="s">
        <v>189</v>
      </c>
      <c r="Q36" s="12" t="s">
        <v>189</v>
      </c>
      <c r="R36" s="12" t="s">
        <v>189</v>
      </c>
      <c r="S36" s="12" t="s">
        <v>189</v>
      </c>
      <c r="T36" s="12" t="s">
        <v>189</v>
      </c>
      <c r="U36" s="12" t="s">
        <v>189</v>
      </c>
      <c r="V36" s="12" t="s">
        <v>189</v>
      </c>
      <c r="W36" s="12" t="s">
        <v>189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/>
      <c r="AO36" s="12"/>
    </row>
    <row r="37" spans="1:41" x14ac:dyDescent="0.3">
      <c r="A37" s="6" t="s">
        <v>283</v>
      </c>
      <c r="B37" s="6" t="s">
        <v>284</v>
      </c>
      <c r="C37" s="15">
        <v>400.25799999999998</v>
      </c>
      <c r="D37" s="15">
        <v>454.03300000000002</v>
      </c>
      <c r="E37" s="15">
        <v>474.89499999999998</v>
      </c>
      <c r="F37" s="15">
        <v>309.84100000000001</v>
      </c>
      <c r="G37" s="15">
        <v>530.37300000000005</v>
      </c>
      <c r="H37" s="15">
        <v>86.588999999999999</v>
      </c>
      <c r="I37" s="15">
        <v>310.178</v>
      </c>
      <c r="J37" s="15">
        <v>424</v>
      </c>
      <c r="K37" s="15">
        <v>-816</v>
      </c>
      <c r="L37" s="15">
        <v>-1045</v>
      </c>
      <c r="M37" s="15">
        <v>309</v>
      </c>
      <c r="N37" s="15">
        <v>601</v>
      </c>
      <c r="O37" s="15">
        <v>779</v>
      </c>
      <c r="P37" s="15">
        <v>-25</v>
      </c>
      <c r="Q37" s="15">
        <v>65</v>
      </c>
      <c r="R37" s="15">
        <v>69</v>
      </c>
      <c r="S37" s="15">
        <v>276</v>
      </c>
      <c r="T37" s="15">
        <v>1328</v>
      </c>
      <c r="U37" s="15">
        <v>1989</v>
      </c>
      <c r="V37" s="15">
        <v>3495</v>
      </c>
      <c r="W37" s="15">
        <v>6119</v>
      </c>
      <c r="X37" s="15">
        <v>8235</v>
      </c>
      <c r="Y37" s="15">
        <v>14013</v>
      </c>
      <c r="Z37" s="15">
        <v>25922</v>
      </c>
      <c r="AA37" s="15">
        <v>41733</v>
      </c>
      <c r="AB37" s="15">
        <v>37037</v>
      </c>
      <c r="AC37" s="15">
        <v>39510</v>
      </c>
      <c r="AD37" s="15">
        <v>53394</v>
      </c>
      <c r="AE37" s="15">
        <v>45687</v>
      </c>
      <c r="AF37" s="15">
        <v>48351</v>
      </c>
      <c r="AG37" s="15">
        <v>59531</v>
      </c>
      <c r="AH37" s="15">
        <v>55256</v>
      </c>
      <c r="AI37" s="15">
        <v>57411</v>
      </c>
      <c r="AJ37" s="15">
        <v>94680</v>
      </c>
      <c r="AK37" s="15">
        <v>99803</v>
      </c>
      <c r="AL37" s="15">
        <v>96995</v>
      </c>
      <c r="AM37" s="15">
        <v>93736</v>
      </c>
      <c r="AN37" s="15"/>
      <c r="AO37" s="15"/>
    </row>
    <row r="38" spans="1:41" x14ac:dyDescent="0.3">
      <c r="A38" s="80" t="s">
        <v>285</v>
      </c>
      <c r="B38" s="80" t="s">
        <v>286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 t="s">
        <v>189</v>
      </c>
      <c r="S38" s="12" t="s">
        <v>189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/>
      <c r="AO38" s="12"/>
    </row>
    <row r="39" spans="1:41" s="84" customFormat="1" x14ac:dyDescent="0.3">
      <c r="A39" s="82" t="s">
        <v>287</v>
      </c>
      <c r="B39" s="82" t="s">
        <v>288</v>
      </c>
      <c r="C39" s="83">
        <v>400.25799999999998</v>
      </c>
      <c r="D39" s="83">
        <v>454.03300000000002</v>
      </c>
      <c r="E39" s="83">
        <v>474.89499999999998</v>
      </c>
      <c r="F39" s="83">
        <v>309.84100000000001</v>
      </c>
      <c r="G39" s="83">
        <v>530.37300000000005</v>
      </c>
      <c r="H39" s="83">
        <v>86.588999999999999</v>
      </c>
      <c r="I39" s="83">
        <v>310.178</v>
      </c>
      <c r="J39" s="83">
        <v>424</v>
      </c>
      <c r="K39" s="83">
        <v>-816</v>
      </c>
      <c r="L39" s="83">
        <v>-1045</v>
      </c>
      <c r="M39" s="83">
        <v>309</v>
      </c>
      <c r="N39" s="83">
        <v>601</v>
      </c>
      <c r="O39" s="83">
        <v>786</v>
      </c>
      <c r="P39" s="83">
        <v>-25</v>
      </c>
      <c r="Q39" s="83">
        <v>65</v>
      </c>
      <c r="R39" s="83">
        <v>69</v>
      </c>
      <c r="S39" s="83">
        <v>276</v>
      </c>
      <c r="T39" s="83">
        <v>1328</v>
      </c>
      <c r="U39" s="83">
        <v>1989</v>
      </c>
      <c r="V39" s="83">
        <v>3495</v>
      </c>
      <c r="W39" s="83">
        <v>6119</v>
      </c>
      <c r="X39" s="83">
        <v>8235</v>
      </c>
      <c r="Y39" s="83">
        <v>14013</v>
      </c>
      <c r="Z39" s="83">
        <v>25922</v>
      </c>
      <c r="AA39" s="83">
        <v>41733</v>
      </c>
      <c r="AB39" s="83">
        <v>37037</v>
      </c>
      <c r="AC39" s="83">
        <v>39510</v>
      </c>
      <c r="AD39" s="83">
        <v>53394</v>
      </c>
      <c r="AE39" s="83">
        <v>45687</v>
      </c>
      <c r="AF39" s="83">
        <v>48351</v>
      </c>
      <c r="AG39" s="83">
        <v>59531</v>
      </c>
      <c r="AH39" s="83">
        <v>55256</v>
      </c>
      <c r="AI39" s="83">
        <v>57411</v>
      </c>
      <c r="AJ39" s="83">
        <v>94680</v>
      </c>
      <c r="AK39" s="83">
        <v>99803</v>
      </c>
      <c r="AL39" s="83">
        <v>96995</v>
      </c>
      <c r="AM39" s="83">
        <v>93736</v>
      </c>
      <c r="AN39" s="83">
        <v>109983.711</v>
      </c>
      <c r="AO39" s="83">
        <v>118373.178</v>
      </c>
    </row>
    <row r="40" spans="1:41" x14ac:dyDescent="0.3">
      <c r="A40" s="80" t="s">
        <v>289</v>
      </c>
      <c r="B40" s="80" t="s">
        <v>290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 t="s">
        <v>189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/>
      <c r="AO40" s="12"/>
    </row>
    <row r="41" spans="1:41" x14ac:dyDescent="0.3">
      <c r="A41" s="80" t="s">
        <v>291</v>
      </c>
      <c r="B41" s="80" t="s">
        <v>292</v>
      </c>
      <c r="C41" s="12" t="s">
        <v>189</v>
      </c>
      <c r="D41" s="12" t="s">
        <v>189</v>
      </c>
      <c r="E41" s="12" t="s">
        <v>189</v>
      </c>
      <c r="F41" s="12" t="s">
        <v>189</v>
      </c>
      <c r="G41" s="12" t="s">
        <v>189</v>
      </c>
      <c r="H41" s="12" t="s">
        <v>189</v>
      </c>
      <c r="I41" s="12" t="s">
        <v>189</v>
      </c>
      <c r="J41" s="12" t="s">
        <v>189</v>
      </c>
      <c r="K41" s="12" t="s">
        <v>189</v>
      </c>
      <c r="L41" s="12" t="s">
        <v>189</v>
      </c>
      <c r="M41" s="12" t="s">
        <v>189</v>
      </c>
      <c r="N41" s="12">
        <v>0</v>
      </c>
      <c r="O41" s="12" t="s">
        <v>189</v>
      </c>
      <c r="P41" s="12">
        <v>0</v>
      </c>
      <c r="Q41" s="12">
        <v>0</v>
      </c>
      <c r="R41" s="12" t="s">
        <v>189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/>
      <c r="AO41" s="12"/>
    </row>
    <row r="42" spans="1:41" x14ac:dyDescent="0.3">
      <c r="A42" s="6" t="s">
        <v>293</v>
      </c>
      <c r="B42" s="6" t="s">
        <v>294</v>
      </c>
      <c r="C42" s="15">
        <v>400.25799999999998</v>
      </c>
      <c r="D42" s="15">
        <v>454.03300000000002</v>
      </c>
      <c r="E42" s="15">
        <v>474.89499999999998</v>
      </c>
      <c r="F42" s="15">
        <v>309.84100000000001</v>
      </c>
      <c r="G42" s="15">
        <v>530.37300000000005</v>
      </c>
      <c r="H42" s="15">
        <v>86.588999999999999</v>
      </c>
      <c r="I42" s="15">
        <v>310.178</v>
      </c>
      <c r="J42" s="15">
        <v>424</v>
      </c>
      <c r="K42" s="15">
        <v>-816</v>
      </c>
      <c r="L42" s="15">
        <v>-1045</v>
      </c>
      <c r="M42" s="15">
        <v>309</v>
      </c>
      <c r="N42" s="15">
        <v>601</v>
      </c>
      <c r="O42" s="15">
        <v>786</v>
      </c>
      <c r="P42" s="15">
        <v>-25</v>
      </c>
      <c r="Q42" s="15">
        <v>65</v>
      </c>
      <c r="R42" s="15">
        <v>69</v>
      </c>
      <c r="S42" s="15">
        <v>276</v>
      </c>
      <c r="T42" s="15">
        <v>1328</v>
      </c>
      <c r="U42" s="15">
        <v>1989</v>
      </c>
      <c r="V42" s="15">
        <v>3495</v>
      </c>
      <c r="W42" s="15">
        <v>6119</v>
      </c>
      <c r="X42" s="15">
        <v>8235</v>
      </c>
      <c r="Y42" s="15">
        <v>14013</v>
      </c>
      <c r="Z42" s="15">
        <v>25922</v>
      </c>
      <c r="AA42" s="15">
        <v>41733</v>
      </c>
      <c r="AB42" s="15">
        <v>37037</v>
      </c>
      <c r="AC42" s="15">
        <v>39510</v>
      </c>
      <c r="AD42" s="15">
        <v>53394</v>
      </c>
      <c r="AE42" s="15">
        <v>45687</v>
      </c>
      <c r="AF42" s="15">
        <v>48351</v>
      </c>
      <c r="AG42" s="15">
        <v>59531</v>
      </c>
      <c r="AH42" s="15">
        <v>55256</v>
      </c>
      <c r="AI42" s="15">
        <v>57411</v>
      </c>
      <c r="AJ42" s="15">
        <v>94680</v>
      </c>
      <c r="AK42" s="15">
        <v>99803</v>
      </c>
      <c r="AL42" s="15">
        <v>96995</v>
      </c>
      <c r="AM42" s="15">
        <v>93736</v>
      </c>
      <c r="AN42" s="15">
        <v>109983.711</v>
      </c>
      <c r="AO42" s="15">
        <v>118373.178</v>
      </c>
    </row>
    <row r="43" spans="1:41" x14ac:dyDescent="0.3">
      <c r="A43" s="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x14ac:dyDescent="0.3">
      <c r="A44" s="6" t="s">
        <v>295</v>
      </c>
      <c r="B44" s="6" t="s">
        <v>294</v>
      </c>
      <c r="C44" s="15">
        <v>400.25799999999998</v>
      </c>
      <c r="D44" s="15">
        <v>454.03300000000002</v>
      </c>
      <c r="E44" s="15">
        <v>474.89499999999998</v>
      </c>
      <c r="F44" s="15">
        <v>309.84100000000001</v>
      </c>
      <c r="G44" s="15">
        <v>530.37300000000005</v>
      </c>
      <c r="H44" s="15">
        <v>86.588999999999999</v>
      </c>
      <c r="I44" s="15">
        <v>310.178</v>
      </c>
      <c r="J44" s="15">
        <v>424</v>
      </c>
      <c r="K44" s="15">
        <v>-816</v>
      </c>
      <c r="L44" s="15">
        <v>-1045</v>
      </c>
      <c r="M44" s="15">
        <v>309</v>
      </c>
      <c r="N44" s="15">
        <v>601</v>
      </c>
      <c r="O44" s="15">
        <v>786</v>
      </c>
      <c r="P44" s="15">
        <v>-25</v>
      </c>
      <c r="Q44" s="15">
        <v>65</v>
      </c>
      <c r="R44" s="15">
        <v>69</v>
      </c>
      <c r="S44" s="15">
        <v>276</v>
      </c>
      <c r="T44" s="15">
        <v>1328</v>
      </c>
      <c r="U44" s="15">
        <v>1989</v>
      </c>
      <c r="V44" s="15">
        <v>3495</v>
      </c>
      <c r="W44" s="15">
        <v>6119</v>
      </c>
      <c r="X44" s="15">
        <v>8235</v>
      </c>
      <c r="Y44" s="15">
        <v>14013</v>
      </c>
      <c r="Z44" s="15">
        <v>25922</v>
      </c>
      <c r="AA44" s="15">
        <v>41733</v>
      </c>
      <c r="AB44" s="15">
        <v>37037</v>
      </c>
      <c r="AC44" s="15">
        <v>39643.25</v>
      </c>
      <c r="AD44" s="15">
        <v>53453.15</v>
      </c>
      <c r="AE44" s="15">
        <v>45387.35</v>
      </c>
      <c r="AF44" s="15">
        <v>47870.65</v>
      </c>
      <c r="AG44" s="15">
        <v>59337.72</v>
      </c>
      <c r="AH44" s="15">
        <v>55280.49</v>
      </c>
      <c r="AI44" s="15">
        <v>57346.22</v>
      </c>
      <c r="AJ44" s="15">
        <v>94455.64</v>
      </c>
      <c r="AK44" s="15">
        <v>99803</v>
      </c>
      <c r="AL44" s="15">
        <v>96995</v>
      </c>
      <c r="AM44" s="15">
        <v>103982</v>
      </c>
      <c r="AN44" s="15">
        <v>109983.711</v>
      </c>
      <c r="AO44" s="15">
        <v>118373.178</v>
      </c>
    </row>
    <row r="45" spans="1:41" x14ac:dyDescent="0.3">
      <c r="A45" s="80" t="s">
        <v>296</v>
      </c>
      <c r="B45" s="80" t="s">
        <v>297</v>
      </c>
      <c r="C45" s="12" t="s">
        <v>189</v>
      </c>
      <c r="D45" s="12" t="s">
        <v>189</v>
      </c>
      <c r="E45" s="12" t="s">
        <v>189</v>
      </c>
      <c r="F45" s="12" t="s">
        <v>189</v>
      </c>
      <c r="G45" s="12" t="s">
        <v>189</v>
      </c>
      <c r="H45" s="12" t="s">
        <v>189</v>
      </c>
      <c r="I45" s="12" t="s">
        <v>189</v>
      </c>
      <c r="J45" s="12" t="s">
        <v>189</v>
      </c>
      <c r="K45" s="12" t="s">
        <v>189</v>
      </c>
      <c r="L45" s="12" t="s">
        <v>189</v>
      </c>
      <c r="M45" s="12" t="s">
        <v>189</v>
      </c>
      <c r="N45" s="12" t="s">
        <v>189</v>
      </c>
      <c r="O45" s="12" t="s">
        <v>189</v>
      </c>
      <c r="P45" s="12" t="s">
        <v>189</v>
      </c>
      <c r="Q45" s="12" t="s">
        <v>189</v>
      </c>
      <c r="R45" s="12">
        <v>26</v>
      </c>
      <c r="S45" s="12" t="s">
        <v>189</v>
      </c>
      <c r="T45" s="12" t="s">
        <v>189</v>
      </c>
      <c r="U45" s="12" t="s">
        <v>189</v>
      </c>
      <c r="V45" s="12" t="s">
        <v>189</v>
      </c>
      <c r="W45" s="12" t="s">
        <v>189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133.25</v>
      </c>
      <c r="AD45" s="12">
        <v>59.15</v>
      </c>
      <c r="AE45" s="12">
        <v>-299.64999999999998</v>
      </c>
      <c r="AF45" s="12">
        <v>-480.35</v>
      </c>
      <c r="AG45" s="12">
        <v>-193.28</v>
      </c>
      <c r="AH45" s="12">
        <v>24.49</v>
      </c>
      <c r="AI45" s="12">
        <v>-64.78</v>
      </c>
      <c r="AJ45" s="12">
        <v>-224.36</v>
      </c>
      <c r="AK45" s="12">
        <v>0</v>
      </c>
      <c r="AL45" s="12">
        <v>0</v>
      </c>
      <c r="AM45" s="12">
        <v>10246</v>
      </c>
      <c r="AN45" s="12"/>
      <c r="AO45" s="12"/>
    </row>
    <row r="46" spans="1:41" x14ac:dyDescent="0.3">
      <c r="A46" s="80" t="s">
        <v>298</v>
      </c>
      <c r="B46" s="80" t="s">
        <v>278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-12</v>
      </c>
      <c r="Q46" s="12" t="s">
        <v>189</v>
      </c>
      <c r="R46" s="12">
        <v>-1</v>
      </c>
      <c r="S46" s="12" t="s">
        <v>189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/>
      <c r="AO46" s="12"/>
    </row>
    <row r="47" spans="1:41" x14ac:dyDescent="0.3">
      <c r="A47" s="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spans="1:41" x14ac:dyDescent="0.3">
      <c r="A48" s="80" t="s">
        <v>299</v>
      </c>
      <c r="B48" s="80" t="s">
        <v>300</v>
      </c>
      <c r="C48" s="12">
        <v>14548.799300000001</v>
      </c>
      <c r="D48" s="12">
        <v>14410.9287</v>
      </c>
      <c r="E48" s="12">
        <v>14091.056399999999</v>
      </c>
      <c r="F48" s="12">
        <v>13471.6957</v>
      </c>
      <c r="G48" s="12">
        <v>13718.879800000001</v>
      </c>
      <c r="H48" s="12">
        <v>13342</v>
      </c>
      <c r="I48" s="12">
        <v>13298.320100000001</v>
      </c>
      <c r="J48" s="12">
        <v>13781.2637</v>
      </c>
      <c r="K48" s="12">
        <v>13858.2081</v>
      </c>
      <c r="L48" s="12">
        <v>14118.943600000001</v>
      </c>
      <c r="M48" s="12">
        <v>14781.0879</v>
      </c>
      <c r="N48" s="12">
        <v>16033.584000000001</v>
      </c>
      <c r="O48" s="12">
        <v>18175.8076</v>
      </c>
      <c r="P48" s="12">
        <v>19354.328399999999</v>
      </c>
      <c r="Q48" s="12">
        <v>19881.232</v>
      </c>
      <c r="R48" s="12">
        <v>20195.335999999999</v>
      </c>
      <c r="S48" s="12">
        <v>20809.04</v>
      </c>
      <c r="T48" s="12">
        <v>22636.292000000001</v>
      </c>
      <c r="U48" s="12">
        <v>23633.624</v>
      </c>
      <c r="V48" s="12">
        <v>24208.66</v>
      </c>
      <c r="W48" s="12">
        <v>24684.576000000001</v>
      </c>
      <c r="X48" s="12">
        <v>25004.448</v>
      </c>
      <c r="Y48" s="12">
        <v>25464.907999999999</v>
      </c>
      <c r="Z48" s="12">
        <v>25879.223999999998</v>
      </c>
      <c r="AA48" s="12">
        <v>26174.903999999999</v>
      </c>
      <c r="AB48" s="12">
        <v>25909.268</v>
      </c>
      <c r="AC48" s="12">
        <v>24342.288</v>
      </c>
      <c r="AD48" s="12">
        <v>23013.684000000001</v>
      </c>
      <c r="AE48" s="12">
        <v>21883.279999999999</v>
      </c>
      <c r="AF48" s="12">
        <v>20868.968000000001</v>
      </c>
      <c r="AG48" s="12">
        <v>19821.508000000002</v>
      </c>
      <c r="AH48" s="12">
        <v>18471.335999999999</v>
      </c>
      <c r="AI48" s="12">
        <v>17352.118999999999</v>
      </c>
      <c r="AJ48" s="12">
        <v>16701.272000000001</v>
      </c>
      <c r="AK48" s="12">
        <v>16215.963</v>
      </c>
      <c r="AL48" s="12">
        <v>15744.231</v>
      </c>
      <c r="AM48" s="12">
        <v>15343.782999999999</v>
      </c>
      <c r="AN48" s="12"/>
      <c r="AO48" s="12"/>
    </row>
    <row r="49" spans="1:45" s="84" customFormat="1" x14ac:dyDescent="0.3">
      <c r="A49" s="82" t="s">
        <v>301</v>
      </c>
      <c r="B49" s="82" t="s">
        <v>302</v>
      </c>
      <c r="C49" s="83">
        <v>2.75E-2</v>
      </c>
      <c r="D49" s="83">
        <v>3.15E-2</v>
      </c>
      <c r="E49" s="83">
        <v>3.3700000000000001E-2</v>
      </c>
      <c r="F49" s="83">
        <v>2.3E-2</v>
      </c>
      <c r="G49" s="83">
        <v>3.8699999999999998E-2</v>
      </c>
      <c r="H49" s="83">
        <v>6.4999999999999997E-3</v>
      </c>
      <c r="I49" s="83">
        <v>2.3300000000000001E-2</v>
      </c>
      <c r="J49" s="83">
        <v>3.0800000000000001E-2</v>
      </c>
      <c r="K49" s="83">
        <v>-5.8799999999999998E-2</v>
      </c>
      <c r="L49" s="83">
        <v>-7.3999999999999996E-2</v>
      </c>
      <c r="M49" s="83">
        <v>2.0899999999999998E-2</v>
      </c>
      <c r="N49" s="83">
        <v>3.7499999999999999E-2</v>
      </c>
      <c r="O49" s="83">
        <v>4.3200000000000002E-2</v>
      </c>
      <c r="P49" s="83">
        <v>-1.2999999999999999E-3</v>
      </c>
      <c r="Q49" s="83">
        <v>3.2000000000000002E-3</v>
      </c>
      <c r="R49" s="83">
        <v>3.3999999999999998E-3</v>
      </c>
      <c r="S49" s="83">
        <v>1.32E-2</v>
      </c>
      <c r="T49" s="83">
        <v>5.8599999999999999E-2</v>
      </c>
      <c r="U49" s="83">
        <v>8.43E-2</v>
      </c>
      <c r="V49" s="83">
        <v>0.14430000000000001</v>
      </c>
      <c r="W49" s="83">
        <v>0.24790000000000001</v>
      </c>
      <c r="X49" s="83">
        <v>0.32929999999999998</v>
      </c>
      <c r="Y49" s="83">
        <v>0.5504</v>
      </c>
      <c r="Z49" s="83">
        <v>1.0018</v>
      </c>
      <c r="AA49" s="83">
        <v>1.5943000000000001</v>
      </c>
      <c r="AB49" s="83">
        <v>1.4296</v>
      </c>
      <c r="AC49" s="83">
        <v>1.6225000000000001</v>
      </c>
      <c r="AD49" s="83">
        <v>2.3199999999999998</v>
      </c>
      <c r="AE49" s="83">
        <v>2.0874999999999999</v>
      </c>
      <c r="AF49" s="83">
        <v>2.3174999999999999</v>
      </c>
      <c r="AG49" s="83">
        <v>3.0024999999999999</v>
      </c>
      <c r="AH49" s="83">
        <v>2.99</v>
      </c>
      <c r="AI49" s="83">
        <v>3.31</v>
      </c>
      <c r="AJ49" s="83">
        <v>5.67</v>
      </c>
      <c r="AK49" s="83">
        <v>6.15</v>
      </c>
      <c r="AL49" s="83">
        <v>6.16</v>
      </c>
      <c r="AM49" s="83">
        <v>6.11</v>
      </c>
      <c r="AN49" s="83">
        <v>7.32</v>
      </c>
      <c r="AO49" s="83">
        <v>8.1929999999999996</v>
      </c>
    </row>
    <row r="50" spans="1:45" x14ac:dyDescent="0.3">
      <c r="A50" s="6" t="s">
        <v>303</v>
      </c>
      <c r="B50" s="6" t="s">
        <v>304</v>
      </c>
      <c r="C50" s="15">
        <v>2.75E-2</v>
      </c>
      <c r="D50" s="15">
        <v>3.15E-2</v>
      </c>
      <c r="E50" s="15">
        <v>3.3700000000000001E-2</v>
      </c>
      <c r="F50" s="15">
        <v>2.3E-2</v>
      </c>
      <c r="G50" s="15">
        <v>3.8699999999999998E-2</v>
      </c>
      <c r="H50" s="15">
        <v>6.4999999999999997E-3</v>
      </c>
      <c r="I50" s="15">
        <v>2.3300000000000001E-2</v>
      </c>
      <c r="J50" s="15">
        <v>3.0800000000000001E-2</v>
      </c>
      <c r="K50" s="15">
        <v>-5.8799999999999998E-2</v>
      </c>
      <c r="L50" s="15">
        <v>-7.3999999999999996E-2</v>
      </c>
      <c r="M50" s="15">
        <v>2.0899999999999998E-2</v>
      </c>
      <c r="N50" s="15">
        <v>3.7499999999999999E-2</v>
      </c>
      <c r="O50" s="15">
        <v>4.3200000000000002E-2</v>
      </c>
      <c r="P50" s="15">
        <v>-2E-3</v>
      </c>
      <c r="Q50" s="15">
        <v>3.2000000000000002E-3</v>
      </c>
      <c r="R50" s="15">
        <v>3.3999999999999998E-3</v>
      </c>
      <c r="S50" s="15">
        <v>1.32E-2</v>
      </c>
      <c r="T50" s="15">
        <v>5.8599999999999999E-2</v>
      </c>
      <c r="U50" s="15">
        <v>8.43E-2</v>
      </c>
      <c r="V50" s="15">
        <v>0.14430000000000001</v>
      </c>
      <c r="W50" s="15">
        <v>0.24790000000000001</v>
      </c>
      <c r="X50" s="15">
        <v>0.32929999999999998</v>
      </c>
      <c r="Y50" s="15">
        <v>0.5504</v>
      </c>
      <c r="Z50" s="15">
        <v>1.0018</v>
      </c>
      <c r="AA50" s="15">
        <v>1.5943000000000001</v>
      </c>
      <c r="AB50" s="15">
        <v>1.4296</v>
      </c>
      <c r="AC50" s="15">
        <v>1.6225000000000001</v>
      </c>
      <c r="AD50" s="15">
        <v>2.3199999999999998</v>
      </c>
      <c r="AE50" s="15">
        <v>2.0874999999999999</v>
      </c>
      <c r="AF50" s="15">
        <v>2.3174999999999999</v>
      </c>
      <c r="AG50" s="15">
        <v>3.0024999999999999</v>
      </c>
      <c r="AH50" s="15">
        <v>2.99</v>
      </c>
      <c r="AI50" s="15">
        <v>3.31</v>
      </c>
      <c r="AJ50" s="15">
        <v>5.67</v>
      </c>
      <c r="AK50" s="15">
        <v>6.15</v>
      </c>
      <c r="AL50" s="15">
        <v>6.16</v>
      </c>
      <c r="AM50" s="15">
        <v>6.11</v>
      </c>
      <c r="AN50" s="15">
        <v>7.32</v>
      </c>
      <c r="AO50" s="15">
        <v>8.1929999999999996</v>
      </c>
    </row>
    <row r="51" spans="1:45" x14ac:dyDescent="0.3">
      <c r="A51" s="6" t="s">
        <v>305</v>
      </c>
      <c r="B51" s="6" t="s">
        <v>306</v>
      </c>
      <c r="C51" s="15">
        <v>2.75E-2</v>
      </c>
      <c r="D51" s="15">
        <v>3.15E-2</v>
      </c>
      <c r="E51" s="15">
        <v>3.3700000000000001E-2</v>
      </c>
      <c r="F51" s="15">
        <v>2.3E-2</v>
      </c>
      <c r="G51" s="15">
        <v>3.8699999999999998E-2</v>
      </c>
      <c r="H51" s="15">
        <v>6.4999999999999997E-3</v>
      </c>
      <c r="I51" s="15">
        <v>2.3300000000000001E-2</v>
      </c>
      <c r="J51" s="15">
        <v>3.0800000000000001E-2</v>
      </c>
      <c r="K51" s="15">
        <v>-4.5900000000000003E-2</v>
      </c>
      <c r="L51" s="15">
        <v>-2.6800000000000001E-2</v>
      </c>
      <c r="M51" s="15">
        <v>1.9099999999999999E-2</v>
      </c>
      <c r="N51" s="15">
        <v>3.9100000000000003E-2</v>
      </c>
      <c r="O51" s="15">
        <v>3.3599999999999998E-2</v>
      </c>
      <c r="P51" s="15">
        <v>-4.7999999999999996E-3</v>
      </c>
      <c r="Q51" s="15">
        <v>3.2000000000000002E-3</v>
      </c>
      <c r="R51" s="15">
        <v>3.3999999999999998E-3</v>
      </c>
      <c r="S51" s="15">
        <v>1.43E-2</v>
      </c>
      <c r="T51" s="15">
        <v>5.8599999999999999E-2</v>
      </c>
      <c r="U51" s="15">
        <v>8.43E-2</v>
      </c>
      <c r="V51" s="15">
        <v>0.14430000000000001</v>
      </c>
      <c r="W51" s="15">
        <v>0.24790000000000001</v>
      </c>
      <c r="X51" s="15">
        <v>0.32929999999999998</v>
      </c>
      <c r="Y51" s="15">
        <v>0.5504</v>
      </c>
      <c r="Z51" s="15">
        <v>1.0018</v>
      </c>
      <c r="AA51" s="15">
        <v>1.5943000000000001</v>
      </c>
      <c r="AB51" s="15">
        <v>1.4296</v>
      </c>
      <c r="AC51" s="15">
        <v>1.6286</v>
      </c>
      <c r="AD51" s="15">
        <v>2.3227000000000002</v>
      </c>
      <c r="AE51" s="15">
        <v>2.0741000000000001</v>
      </c>
      <c r="AF51" s="15">
        <v>2.2938999999999998</v>
      </c>
      <c r="AG51" s="15">
        <v>2.9935999999999998</v>
      </c>
      <c r="AH51" s="15">
        <v>2.9927999999999999</v>
      </c>
      <c r="AI51" s="15">
        <v>3.3048999999999999</v>
      </c>
      <c r="AJ51" s="15">
        <v>5.6555999999999997</v>
      </c>
      <c r="AK51" s="15">
        <v>6.15</v>
      </c>
      <c r="AL51" s="15">
        <v>6.16</v>
      </c>
      <c r="AM51" s="15">
        <v>6.7767999999999997</v>
      </c>
      <c r="AN51" s="15">
        <v>7.32</v>
      </c>
      <c r="AO51" s="15">
        <v>8.1929999999999996</v>
      </c>
    </row>
    <row r="52" spans="1:45" x14ac:dyDescent="0.3">
      <c r="A52" s="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5" x14ac:dyDescent="0.3">
      <c r="A53" s="80" t="s">
        <v>307</v>
      </c>
      <c r="B53" s="80" t="s">
        <v>308</v>
      </c>
      <c r="C53" s="12">
        <v>14548.799300000001</v>
      </c>
      <c r="D53" s="12">
        <v>14410.9287</v>
      </c>
      <c r="E53" s="12">
        <v>14091.056399999999</v>
      </c>
      <c r="F53" s="12">
        <v>13471.6957</v>
      </c>
      <c r="G53" s="12">
        <v>13718.879800000001</v>
      </c>
      <c r="H53" s="12">
        <v>13342</v>
      </c>
      <c r="I53" s="12">
        <v>13298.320100000001</v>
      </c>
      <c r="J53" s="12">
        <v>13781.2637</v>
      </c>
      <c r="K53" s="12">
        <v>13858.2081</v>
      </c>
      <c r="L53" s="12">
        <v>14118.943600000001</v>
      </c>
      <c r="M53" s="12">
        <v>18806.7048</v>
      </c>
      <c r="N53" s="12">
        <v>19506.367999999999</v>
      </c>
      <c r="O53" s="12">
        <v>20178.1443</v>
      </c>
      <c r="P53" s="12">
        <v>19354.328399999999</v>
      </c>
      <c r="Q53" s="12">
        <v>20259.96</v>
      </c>
      <c r="R53" s="12">
        <v>20354.096000000001</v>
      </c>
      <c r="S53" s="12">
        <v>21689.416000000001</v>
      </c>
      <c r="T53" s="12">
        <v>23992.583999999999</v>
      </c>
      <c r="U53" s="12">
        <v>24570.727999999999</v>
      </c>
      <c r="V53" s="12">
        <v>24900.175999999999</v>
      </c>
      <c r="W53" s="12">
        <v>25259.892</v>
      </c>
      <c r="X53" s="12">
        <v>25396.14</v>
      </c>
      <c r="Y53" s="12">
        <v>25891.936000000002</v>
      </c>
      <c r="Z53" s="12">
        <v>26226.06</v>
      </c>
      <c r="AA53" s="12">
        <v>26469.94</v>
      </c>
      <c r="AB53" s="12">
        <v>26086.536</v>
      </c>
      <c r="AC53" s="12">
        <v>24490.651999999998</v>
      </c>
      <c r="AD53" s="12">
        <v>23172.276000000002</v>
      </c>
      <c r="AE53" s="12">
        <v>22001.124</v>
      </c>
      <c r="AF53" s="12">
        <v>21006.768</v>
      </c>
      <c r="AG53" s="12">
        <v>20000.436000000002</v>
      </c>
      <c r="AH53" s="12">
        <v>18595.651000000002</v>
      </c>
      <c r="AI53" s="12">
        <v>17528.214</v>
      </c>
      <c r="AJ53" s="12">
        <v>16864.919000000002</v>
      </c>
      <c r="AK53" s="12">
        <v>16325.819</v>
      </c>
      <c r="AL53" s="12">
        <v>15812.547</v>
      </c>
      <c r="AM53" s="12">
        <v>15408.094999999999</v>
      </c>
      <c r="AN53" s="12"/>
      <c r="AO53" s="12"/>
    </row>
    <row r="54" spans="1:45" x14ac:dyDescent="0.3">
      <c r="A54" s="6" t="s">
        <v>309</v>
      </c>
      <c r="B54" s="6" t="s">
        <v>310</v>
      </c>
      <c r="C54" s="15">
        <v>2.75E-2</v>
      </c>
      <c r="D54" s="15">
        <v>3.15E-2</v>
      </c>
      <c r="E54" s="15">
        <v>3.3700000000000001E-2</v>
      </c>
      <c r="F54" s="15">
        <v>2.3E-2</v>
      </c>
      <c r="G54" s="15">
        <v>3.8699999999999998E-2</v>
      </c>
      <c r="H54" s="15">
        <v>6.4999999999999997E-3</v>
      </c>
      <c r="I54" s="15">
        <v>2.3300000000000001E-2</v>
      </c>
      <c r="J54" s="15">
        <v>3.0800000000000001E-2</v>
      </c>
      <c r="K54" s="15">
        <v>-5.8799999999999998E-2</v>
      </c>
      <c r="L54" s="15">
        <v>-7.3999999999999996E-2</v>
      </c>
      <c r="M54" s="15">
        <v>1.8700000000000001E-2</v>
      </c>
      <c r="N54" s="15">
        <v>3.0800000000000001E-2</v>
      </c>
      <c r="O54" s="15">
        <v>3.8899999999999997E-2</v>
      </c>
      <c r="P54" s="15">
        <v>-1.2999999999999999E-3</v>
      </c>
      <c r="Q54" s="15">
        <v>3.2000000000000002E-3</v>
      </c>
      <c r="R54" s="15">
        <v>3.3999999999999998E-3</v>
      </c>
      <c r="S54" s="15">
        <v>1.2699999999999999E-2</v>
      </c>
      <c r="T54" s="15">
        <v>5.5399999999999998E-2</v>
      </c>
      <c r="U54" s="15">
        <v>8.1100000000000005E-2</v>
      </c>
      <c r="V54" s="15">
        <v>0.1404</v>
      </c>
      <c r="W54" s="15">
        <v>0.24210000000000001</v>
      </c>
      <c r="X54" s="15">
        <v>0.32429999999999998</v>
      </c>
      <c r="Y54" s="15">
        <v>0.54110000000000003</v>
      </c>
      <c r="Z54" s="15">
        <v>0.98860000000000003</v>
      </c>
      <c r="AA54" s="15">
        <v>1.5768</v>
      </c>
      <c r="AB54" s="15">
        <v>1.4196</v>
      </c>
      <c r="AC54" s="15">
        <v>1.6125</v>
      </c>
      <c r="AD54" s="15">
        <v>2.3050000000000002</v>
      </c>
      <c r="AE54" s="15">
        <v>2.0775000000000001</v>
      </c>
      <c r="AF54" s="15">
        <v>2.3025000000000002</v>
      </c>
      <c r="AG54" s="15">
        <v>2.9775</v>
      </c>
      <c r="AH54" s="15">
        <v>2.97</v>
      </c>
      <c r="AI54" s="15">
        <v>3.28</v>
      </c>
      <c r="AJ54" s="15">
        <v>5.61</v>
      </c>
      <c r="AK54" s="15">
        <v>6.11</v>
      </c>
      <c r="AL54" s="15">
        <v>6.13</v>
      </c>
      <c r="AM54" s="15">
        <v>6.08</v>
      </c>
      <c r="AN54" s="15">
        <v>7.32</v>
      </c>
      <c r="AO54" s="15">
        <v>8.1929999999999996</v>
      </c>
      <c r="AS54" s="73"/>
    </row>
    <row r="55" spans="1:45" x14ac:dyDescent="0.3">
      <c r="A55" s="6" t="s">
        <v>311</v>
      </c>
      <c r="B55" s="6" t="s">
        <v>312</v>
      </c>
      <c r="C55" s="15">
        <v>2.75E-2</v>
      </c>
      <c r="D55" s="15">
        <v>3.15E-2</v>
      </c>
      <c r="E55" s="15">
        <v>3.3700000000000001E-2</v>
      </c>
      <c r="F55" s="15">
        <v>2.3E-2</v>
      </c>
      <c r="G55" s="15">
        <v>3.8699999999999998E-2</v>
      </c>
      <c r="H55" s="15">
        <v>6.4999999999999997E-3</v>
      </c>
      <c r="I55" s="15">
        <v>2.3300000000000001E-2</v>
      </c>
      <c r="J55" s="15">
        <v>3.0800000000000001E-2</v>
      </c>
      <c r="K55" s="15">
        <v>-5.8799999999999998E-2</v>
      </c>
      <c r="L55" s="15">
        <v>-7.3999999999999996E-2</v>
      </c>
      <c r="M55" s="15">
        <v>1.8700000000000001E-2</v>
      </c>
      <c r="N55" s="15">
        <v>3.0800000000000001E-2</v>
      </c>
      <c r="O55" s="15">
        <v>3.8899999999999997E-2</v>
      </c>
      <c r="P55" s="15">
        <v>-2E-3</v>
      </c>
      <c r="Q55" s="15">
        <v>3.2000000000000002E-3</v>
      </c>
      <c r="R55" s="15">
        <v>3.3999999999999998E-3</v>
      </c>
      <c r="S55" s="15">
        <v>1.2699999999999999E-2</v>
      </c>
      <c r="T55" s="15">
        <v>5.57E-2</v>
      </c>
      <c r="U55" s="15">
        <v>8.1100000000000005E-2</v>
      </c>
      <c r="V55" s="15">
        <v>0.1404</v>
      </c>
      <c r="W55" s="15">
        <v>0.24210000000000001</v>
      </c>
      <c r="X55" s="15">
        <v>0.32429999999999998</v>
      </c>
      <c r="Y55" s="15">
        <v>0.54110000000000003</v>
      </c>
      <c r="Z55" s="15">
        <v>0.98860000000000003</v>
      </c>
      <c r="AA55" s="15">
        <v>1.5768</v>
      </c>
      <c r="AB55" s="15">
        <v>1.4196</v>
      </c>
      <c r="AC55" s="15">
        <v>1.6125</v>
      </c>
      <c r="AD55" s="15">
        <v>2.3050000000000002</v>
      </c>
      <c r="AE55" s="15">
        <v>2.0775000000000001</v>
      </c>
      <c r="AF55" s="15">
        <v>2.3025000000000002</v>
      </c>
      <c r="AG55" s="15">
        <v>2.9775</v>
      </c>
      <c r="AH55" s="15">
        <v>2.97</v>
      </c>
      <c r="AI55" s="15">
        <v>3.28</v>
      </c>
      <c r="AJ55" s="15">
        <v>5.61</v>
      </c>
      <c r="AK55" s="15">
        <v>6.11</v>
      </c>
      <c r="AL55" s="15">
        <v>6.13</v>
      </c>
      <c r="AM55" s="15">
        <v>6.08</v>
      </c>
      <c r="AN55" s="15">
        <v>7.32</v>
      </c>
      <c r="AO55" s="15">
        <v>8.1929999999999996</v>
      </c>
    </row>
    <row r="56" spans="1:45" ht="21" x14ac:dyDescent="0.4">
      <c r="A56" s="6" t="s">
        <v>313</v>
      </c>
      <c r="B56" s="6" t="s">
        <v>314</v>
      </c>
      <c r="C56" s="15">
        <v>2.75E-2</v>
      </c>
      <c r="D56" s="15">
        <v>3.15E-2</v>
      </c>
      <c r="E56" s="15">
        <v>3.3700000000000001E-2</v>
      </c>
      <c r="F56" s="15">
        <v>2.3E-2</v>
      </c>
      <c r="G56" s="15">
        <v>3.8699999999999998E-2</v>
      </c>
      <c r="H56" s="15">
        <v>6.4999999999999997E-3</v>
      </c>
      <c r="I56" s="15">
        <v>2.3300000000000001E-2</v>
      </c>
      <c r="J56" s="15">
        <v>3.0800000000000001E-2</v>
      </c>
      <c r="K56" s="15">
        <v>-4.5900000000000003E-2</v>
      </c>
      <c r="L56" s="15">
        <v>-2.6800000000000001E-2</v>
      </c>
      <c r="M56" s="15">
        <v>1.6899999999999998E-2</v>
      </c>
      <c r="N56" s="15">
        <v>3.2199999999999999E-2</v>
      </c>
      <c r="O56" s="15">
        <v>3.0200000000000001E-2</v>
      </c>
      <c r="P56" s="15">
        <v>-4.7999999999999996E-3</v>
      </c>
      <c r="Q56" s="15">
        <v>3.2000000000000002E-3</v>
      </c>
      <c r="R56" s="15">
        <v>3.3999999999999998E-3</v>
      </c>
      <c r="S56" s="15">
        <v>1.38E-2</v>
      </c>
      <c r="T56" s="15">
        <v>5.57E-2</v>
      </c>
      <c r="U56" s="15">
        <v>8.1100000000000005E-2</v>
      </c>
      <c r="V56" s="15">
        <v>0.1404</v>
      </c>
      <c r="W56" s="15">
        <v>0.24210000000000001</v>
      </c>
      <c r="X56" s="15">
        <v>0.32429999999999998</v>
      </c>
      <c r="Y56" s="15">
        <v>0.54110000000000003</v>
      </c>
      <c r="Z56" s="15">
        <v>0.98860000000000003</v>
      </c>
      <c r="AA56" s="15">
        <v>1.5768</v>
      </c>
      <c r="AB56" s="15">
        <v>1.4196</v>
      </c>
      <c r="AC56" s="15">
        <v>1.6178999999999999</v>
      </c>
      <c r="AD56" s="15">
        <v>2.3075999999999999</v>
      </c>
      <c r="AE56" s="15">
        <v>2.0638999999999998</v>
      </c>
      <c r="AF56" s="15">
        <v>2.2795999999999998</v>
      </c>
      <c r="AG56" s="15">
        <v>2.9678</v>
      </c>
      <c r="AH56" s="15">
        <v>2.9712999999999998</v>
      </c>
      <c r="AI56" s="15">
        <v>3.2763</v>
      </c>
      <c r="AJ56" s="15">
        <v>5.5967000000000002</v>
      </c>
      <c r="AK56" s="15">
        <v>6.11</v>
      </c>
      <c r="AL56" s="15">
        <v>6.13</v>
      </c>
      <c r="AM56" s="15">
        <v>6.7450000000000001</v>
      </c>
      <c r="AN56" s="15">
        <v>7.32</v>
      </c>
      <c r="AO56" s="15">
        <v>8.1929999999999996</v>
      </c>
      <c r="AP56" s="85"/>
    </row>
    <row r="57" spans="1:45" x14ac:dyDescent="0.3">
      <c r="A57" s="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spans="1:45" x14ac:dyDescent="0.3">
      <c r="A58" s="6" t="s">
        <v>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spans="1:45" x14ac:dyDescent="0.3">
      <c r="A59" s="80" t="s">
        <v>315</v>
      </c>
      <c r="B59" s="80" t="s">
        <v>316</v>
      </c>
      <c r="C59" s="86" t="s">
        <v>317</v>
      </c>
      <c r="D59" s="86" t="s">
        <v>317</v>
      </c>
      <c r="E59" s="86" t="s">
        <v>317</v>
      </c>
      <c r="F59" s="86" t="s">
        <v>317</v>
      </c>
      <c r="G59" s="86" t="s">
        <v>317</v>
      </c>
      <c r="H59" s="86" t="s">
        <v>317</v>
      </c>
      <c r="I59" s="86" t="s">
        <v>317</v>
      </c>
      <c r="J59" s="86" t="s">
        <v>317</v>
      </c>
      <c r="K59" s="86" t="s">
        <v>317</v>
      </c>
      <c r="L59" s="86" t="s">
        <v>317</v>
      </c>
      <c r="M59" s="86" t="s">
        <v>317</v>
      </c>
      <c r="N59" s="86" t="s">
        <v>317</v>
      </c>
      <c r="O59" s="86" t="s">
        <v>317</v>
      </c>
      <c r="P59" s="86" t="s">
        <v>317</v>
      </c>
      <c r="Q59" s="86" t="s">
        <v>317</v>
      </c>
      <c r="R59" s="86" t="s">
        <v>317</v>
      </c>
      <c r="S59" s="86" t="s">
        <v>317</v>
      </c>
      <c r="T59" s="86" t="s">
        <v>317</v>
      </c>
      <c r="U59" s="86" t="s">
        <v>317</v>
      </c>
      <c r="V59" s="86" t="s">
        <v>317</v>
      </c>
      <c r="W59" s="86" t="s">
        <v>317</v>
      </c>
      <c r="X59" s="86" t="s">
        <v>317</v>
      </c>
      <c r="Y59" s="86" t="s">
        <v>317</v>
      </c>
      <c r="Z59" s="86" t="s">
        <v>317</v>
      </c>
      <c r="AA59" s="86" t="s">
        <v>317</v>
      </c>
      <c r="AB59" s="86" t="s">
        <v>317</v>
      </c>
      <c r="AC59" s="86" t="s">
        <v>317</v>
      </c>
      <c r="AD59" s="86" t="s">
        <v>317</v>
      </c>
      <c r="AE59" s="86" t="s">
        <v>317</v>
      </c>
      <c r="AF59" s="86" t="s">
        <v>317</v>
      </c>
      <c r="AG59" s="86" t="s">
        <v>317</v>
      </c>
      <c r="AH59" s="86" t="s">
        <v>317</v>
      </c>
      <c r="AI59" s="86" t="s">
        <v>317</v>
      </c>
      <c r="AJ59" s="86" t="s">
        <v>317</v>
      </c>
      <c r="AK59" s="86" t="s">
        <v>317</v>
      </c>
      <c r="AL59" s="86" t="s">
        <v>317</v>
      </c>
      <c r="AM59" s="86" t="s">
        <v>317</v>
      </c>
      <c r="AN59" s="86"/>
      <c r="AO59" s="86"/>
    </row>
    <row r="60" spans="1:45" x14ac:dyDescent="0.3">
      <c r="A60" s="80" t="s">
        <v>169</v>
      </c>
      <c r="B60" s="80" t="s">
        <v>169</v>
      </c>
      <c r="C60" s="12">
        <v>698.01499999999999</v>
      </c>
      <c r="D60" s="12">
        <v>759.11300000000006</v>
      </c>
      <c r="E60" s="12">
        <v>914.69799999999998</v>
      </c>
      <c r="F60" s="12">
        <v>875.82500000000005</v>
      </c>
      <c r="G60" s="12">
        <v>1022.99</v>
      </c>
      <c r="H60" s="12">
        <v>597.30700000000002</v>
      </c>
      <c r="I60" s="12">
        <v>563.37699999999995</v>
      </c>
      <c r="J60" s="12">
        <v>788</v>
      </c>
      <c r="K60" s="12">
        <v>-1048</v>
      </c>
      <c r="L60" s="12">
        <v>-285</v>
      </c>
      <c r="M60" s="12">
        <v>379</v>
      </c>
      <c r="N60" s="12">
        <v>471</v>
      </c>
      <c r="O60" s="12">
        <v>704</v>
      </c>
      <c r="P60" s="12">
        <v>-231</v>
      </c>
      <c r="Q60" s="12">
        <v>164</v>
      </c>
      <c r="R60" s="12">
        <v>138</v>
      </c>
      <c r="S60" s="12">
        <v>499</v>
      </c>
      <c r="T60" s="12">
        <v>1822</v>
      </c>
      <c r="U60" s="12">
        <v>2678</v>
      </c>
      <c r="V60" s="12">
        <v>4734</v>
      </c>
      <c r="W60" s="12">
        <v>8823</v>
      </c>
      <c r="X60" s="12">
        <v>12474</v>
      </c>
      <c r="Y60" s="12">
        <v>19412</v>
      </c>
      <c r="Z60" s="12">
        <v>35604</v>
      </c>
      <c r="AA60" s="12">
        <v>58518</v>
      </c>
      <c r="AB60" s="12">
        <v>55756</v>
      </c>
      <c r="AC60" s="12">
        <v>60449</v>
      </c>
      <c r="AD60" s="12">
        <v>82487</v>
      </c>
      <c r="AE60" s="12">
        <v>69981</v>
      </c>
      <c r="AF60" s="12">
        <v>70861</v>
      </c>
      <c r="AG60" s="12">
        <v>81565</v>
      </c>
      <c r="AH60" s="12">
        <v>76477</v>
      </c>
      <c r="AI60" s="12">
        <v>78844</v>
      </c>
      <c r="AJ60" s="12">
        <v>121933</v>
      </c>
      <c r="AK60" s="12">
        <v>132441</v>
      </c>
      <c r="AL60" s="12">
        <v>127820</v>
      </c>
      <c r="AM60" s="12">
        <v>136661</v>
      </c>
      <c r="AN60" s="12">
        <v>142771.45199999999</v>
      </c>
      <c r="AO60" s="12">
        <v>155474.70000000001</v>
      </c>
    </row>
    <row r="61" spans="1:45" x14ac:dyDescent="0.3">
      <c r="A61" s="80" t="s">
        <v>318</v>
      </c>
      <c r="B61" s="80" t="s">
        <v>171</v>
      </c>
      <c r="C61" s="12">
        <v>17.144500000000001</v>
      </c>
      <c r="D61" s="12">
        <v>14.366199999999999</v>
      </c>
      <c r="E61" s="12">
        <v>16.456</v>
      </c>
      <c r="F61" s="12">
        <v>13.8825</v>
      </c>
      <c r="G61" s="12">
        <v>14.435700000000001</v>
      </c>
      <c r="H61" s="12">
        <v>7.4878999999999998</v>
      </c>
      <c r="I61" s="12">
        <v>6.1311999999999998</v>
      </c>
      <c r="J61" s="12">
        <v>7.1234999999999999</v>
      </c>
      <c r="K61" s="12">
        <v>-10.657999999999999</v>
      </c>
      <c r="L61" s="12">
        <v>-4.0248999999999997</v>
      </c>
      <c r="M61" s="12">
        <v>6.3794000000000004</v>
      </c>
      <c r="N61" s="12">
        <v>7.6784999999999997</v>
      </c>
      <c r="O61" s="12">
        <v>8.8186999999999998</v>
      </c>
      <c r="P61" s="12">
        <v>-4.3072999999999997</v>
      </c>
      <c r="Q61" s="12">
        <v>2.8561000000000001</v>
      </c>
      <c r="R61" s="12">
        <v>2.2233000000000001</v>
      </c>
      <c r="S61" s="12">
        <v>6.0273000000000003</v>
      </c>
      <c r="T61" s="12">
        <v>13.0787</v>
      </c>
      <c r="U61" s="12">
        <v>13.8649</v>
      </c>
      <c r="V61" s="12">
        <v>19.261099999999999</v>
      </c>
      <c r="W61" s="12">
        <v>23.5336</v>
      </c>
      <c r="X61" s="12">
        <v>29.073499999999999</v>
      </c>
      <c r="Y61" s="12">
        <v>29.761600000000001</v>
      </c>
      <c r="Z61" s="12">
        <v>32.890799999999999</v>
      </c>
      <c r="AA61" s="12">
        <v>37.389800000000001</v>
      </c>
      <c r="AB61" s="12">
        <v>32.622999999999998</v>
      </c>
      <c r="AC61" s="12">
        <v>33.069299999999998</v>
      </c>
      <c r="AD61" s="12">
        <v>35.293799999999997</v>
      </c>
      <c r="AE61" s="12">
        <v>32.535499999999999</v>
      </c>
      <c r="AF61" s="12">
        <v>30.9986</v>
      </c>
      <c r="AG61" s="12">
        <v>30.7103</v>
      </c>
      <c r="AH61" s="12">
        <v>29.394600000000001</v>
      </c>
      <c r="AI61" s="12">
        <v>28.7212</v>
      </c>
      <c r="AJ61" s="12">
        <v>33.331699999999998</v>
      </c>
      <c r="AK61" s="12">
        <v>33.586500000000001</v>
      </c>
      <c r="AL61" s="12">
        <v>33.348599999999998</v>
      </c>
      <c r="AM61" s="12">
        <v>34.948500000000003</v>
      </c>
      <c r="AN61" s="12">
        <v>34.859100506793702</v>
      </c>
      <c r="AO61" s="12">
        <v>35.191484895024999</v>
      </c>
    </row>
    <row r="62" spans="1:45" x14ac:dyDescent="0.3">
      <c r="A62" s="80" t="s">
        <v>319</v>
      </c>
      <c r="B62" s="80" t="s">
        <v>319</v>
      </c>
      <c r="C62" s="12" t="s">
        <v>189</v>
      </c>
      <c r="D62" s="12" t="s">
        <v>189</v>
      </c>
      <c r="E62" s="12" t="s">
        <v>189</v>
      </c>
      <c r="F62" s="12" t="s">
        <v>189</v>
      </c>
      <c r="G62" s="12" t="s">
        <v>189</v>
      </c>
      <c r="H62" s="12" t="s">
        <v>189</v>
      </c>
      <c r="I62" s="12" t="s">
        <v>189</v>
      </c>
      <c r="J62" s="12" t="s">
        <v>189</v>
      </c>
      <c r="K62" s="12" t="s">
        <v>189</v>
      </c>
      <c r="L62" s="12" t="s">
        <v>189</v>
      </c>
      <c r="M62" s="12" t="s">
        <v>189</v>
      </c>
      <c r="N62" s="12" t="s">
        <v>189</v>
      </c>
      <c r="O62" s="12" t="s">
        <v>189</v>
      </c>
      <c r="P62" s="12" t="s">
        <v>189</v>
      </c>
      <c r="Q62" s="12" t="s">
        <v>189</v>
      </c>
      <c r="R62" s="12" t="s">
        <v>189</v>
      </c>
      <c r="S62" s="12" t="s">
        <v>189</v>
      </c>
      <c r="T62" s="12">
        <v>1681</v>
      </c>
      <c r="U62" s="12">
        <v>2498</v>
      </c>
      <c r="V62" s="12">
        <v>4475</v>
      </c>
      <c r="W62" s="12">
        <v>8436</v>
      </c>
      <c r="X62" s="12">
        <v>11868</v>
      </c>
      <c r="Y62" s="12">
        <v>18597</v>
      </c>
      <c r="Z62" s="12">
        <v>34004</v>
      </c>
      <c r="AA62" s="12">
        <v>55918</v>
      </c>
      <c r="AB62" s="12">
        <v>49956</v>
      </c>
      <c r="AC62" s="12">
        <v>53549</v>
      </c>
      <c r="AD62" s="12">
        <v>73287</v>
      </c>
      <c r="AE62" s="12">
        <v>61681</v>
      </c>
      <c r="AF62" s="12">
        <v>62661</v>
      </c>
      <c r="AG62" s="12">
        <v>70662</v>
      </c>
      <c r="AH62" s="12">
        <v>63930</v>
      </c>
      <c r="AI62" s="12">
        <v>67788</v>
      </c>
      <c r="AJ62" s="12">
        <v>110649</v>
      </c>
      <c r="AK62" s="12">
        <v>121337</v>
      </c>
      <c r="AL62" s="12">
        <v>116301</v>
      </c>
      <c r="AM62" s="12">
        <v>125216</v>
      </c>
      <c r="AN62" s="12"/>
      <c r="AO62" s="12"/>
    </row>
    <row r="63" spans="1:45" x14ac:dyDescent="0.3">
      <c r="A63" s="80" t="s">
        <v>199</v>
      </c>
      <c r="B63" s="80" t="s">
        <v>199</v>
      </c>
      <c r="C63" s="12">
        <v>620.33799999999997</v>
      </c>
      <c r="D63" s="12">
        <v>634.31299999999999</v>
      </c>
      <c r="E63" s="12">
        <v>712.01199999999994</v>
      </c>
      <c r="F63" s="12">
        <v>671.39200000000005</v>
      </c>
      <c r="G63" s="12">
        <v>805.80799999999999</v>
      </c>
      <c r="H63" s="12">
        <v>431.19400000000002</v>
      </c>
      <c r="I63" s="12">
        <v>395.41899999999998</v>
      </c>
      <c r="J63" s="12">
        <v>661</v>
      </c>
      <c r="K63" s="12">
        <v>-1204</v>
      </c>
      <c r="L63" s="12">
        <v>-403</v>
      </c>
      <c r="M63" s="12">
        <v>268</v>
      </c>
      <c r="N63" s="12">
        <v>386</v>
      </c>
      <c r="O63" s="12">
        <v>620</v>
      </c>
      <c r="P63" s="12">
        <v>-333</v>
      </c>
      <c r="Q63" s="12">
        <v>46</v>
      </c>
      <c r="R63" s="12">
        <v>25</v>
      </c>
      <c r="S63" s="12">
        <v>349</v>
      </c>
      <c r="T63" s="12">
        <v>1643</v>
      </c>
      <c r="U63" s="12">
        <v>2453</v>
      </c>
      <c r="V63" s="12">
        <v>4407</v>
      </c>
      <c r="W63" s="12">
        <v>8327</v>
      </c>
      <c r="X63" s="12">
        <v>11740</v>
      </c>
      <c r="Y63" s="12">
        <v>18385</v>
      </c>
      <c r="Z63" s="12">
        <v>33790</v>
      </c>
      <c r="AA63" s="12">
        <v>55241</v>
      </c>
      <c r="AB63" s="12">
        <v>48999</v>
      </c>
      <c r="AC63" s="12">
        <v>52503</v>
      </c>
      <c r="AD63" s="12">
        <v>71230</v>
      </c>
      <c r="AE63" s="12">
        <v>59476</v>
      </c>
      <c r="AF63" s="12">
        <v>60704</v>
      </c>
      <c r="AG63" s="12">
        <v>70662</v>
      </c>
      <c r="AH63" s="12">
        <v>63930</v>
      </c>
      <c r="AI63" s="12">
        <v>66288</v>
      </c>
      <c r="AJ63" s="12">
        <v>108949</v>
      </c>
      <c r="AK63" s="12">
        <v>119437</v>
      </c>
      <c r="AL63" s="12">
        <v>114301</v>
      </c>
      <c r="AM63" s="12">
        <v>123216</v>
      </c>
      <c r="AN63" s="12">
        <v>130848.77800000001</v>
      </c>
      <c r="AO63" s="12">
        <v>141045.622</v>
      </c>
    </row>
    <row r="64" spans="1:45" x14ac:dyDescent="0.3">
      <c r="A64" s="80" t="s">
        <v>320</v>
      </c>
      <c r="B64" s="80" t="s">
        <v>321</v>
      </c>
      <c r="C64" s="12">
        <v>51.100499999999997</v>
      </c>
      <c r="D64" s="12">
        <v>49.000399999999999</v>
      </c>
      <c r="E64" s="12">
        <v>53.112299999999998</v>
      </c>
      <c r="F64" s="12">
        <v>47.468699999999998</v>
      </c>
      <c r="G64" s="12">
        <v>43.677199999999999</v>
      </c>
      <c r="H64" s="12">
        <v>34.200000000000003</v>
      </c>
      <c r="I64" s="12">
        <v>25.5076</v>
      </c>
      <c r="J64" s="12">
        <v>25.836200000000002</v>
      </c>
      <c r="K64" s="12">
        <v>9.8444000000000003</v>
      </c>
      <c r="L64" s="12">
        <v>19.319299999999998</v>
      </c>
      <c r="M64" s="12">
        <v>24.8948</v>
      </c>
      <c r="N64" s="12">
        <v>27.6492</v>
      </c>
      <c r="O64" s="12">
        <v>27.1327</v>
      </c>
      <c r="P64" s="12">
        <v>23.028199999999998</v>
      </c>
      <c r="Q64" s="12">
        <v>27.917100000000001</v>
      </c>
      <c r="R64" s="12">
        <v>27.517299999999999</v>
      </c>
      <c r="S64" s="12">
        <v>27.285900000000002</v>
      </c>
      <c r="T64" s="12">
        <v>29.014399999999998</v>
      </c>
      <c r="U64" s="12">
        <v>28.982700000000001</v>
      </c>
      <c r="V64" s="12">
        <v>33.167900000000003</v>
      </c>
      <c r="W64" s="12">
        <v>35.200400000000002</v>
      </c>
      <c r="X64" s="12">
        <v>40.139800000000001</v>
      </c>
      <c r="Y64" s="12">
        <v>39.377499999999998</v>
      </c>
      <c r="Z64" s="12">
        <v>40.478900000000003</v>
      </c>
      <c r="AA64" s="12">
        <v>43.871200000000002</v>
      </c>
      <c r="AB64" s="12">
        <v>37.624499999999998</v>
      </c>
      <c r="AC64" s="12">
        <v>38.588000000000001</v>
      </c>
      <c r="AD64" s="12">
        <v>40.059899999999999</v>
      </c>
      <c r="AE64" s="12">
        <v>38.920699999999997</v>
      </c>
      <c r="AF64" s="12">
        <v>38.297600000000003</v>
      </c>
      <c r="AG64" s="12">
        <v>38.343699999999998</v>
      </c>
      <c r="AH64" s="12">
        <v>37.817799999999998</v>
      </c>
      <c r="AI64" s="12">
        <v>38.233199999999997</v>
      </c>
      <c r="AJ64" s="12">
        <v>41.779400000000003</v>
      </c>
      <c r="AK64" s="12">
        <v>43.309600000000003</v>
      </c>
      <c r="AL64" s="12">
        <v>44.131100000000004</v>
      </c>
      <c r="AM64" s="12">
        <v>46.206299999999999</v>
      </c>
      <c r="AN64" s="12">
        <v>46.853999999999999</v>
      </c>
      <c r="AO64" s="12">
        <v>47.122</v>
      </c>
    </row>
    <row r="65" spans="1:71" x14ac:dyDescent="0.3">
      <c r="A65" s="80" t="s">
        <v>322</v>
      </c>
      <c r="B65" s="80" t="s">
        <v>323</v>
      </c>
      <c r="C65" s="12">
        <v>15.236599999999999</v>
      </c>
      <c r="D65" s="12">
        <v>12.0044</v>
      </c>
      <c r="E65" s="12">
        <v>12.8096</v>
      </c>
      <c r="F65" s="12">
        <v>10.642099999999999</v>
      </c>
      <c r="G65" s="12">
        <v>11.371</v>
      </c>
      <c r="H65" s="12">
        <v>5.4055</v>
      </c>
      <c r="I65" s="12">
        <v>4.3033000000000001</v>
      </c>
      <c r="J65" s="12">
        <v>5.9753999999999996</v>
      </c>
      <c r="K65" s="12">
        <v>-12.2445</v>
      </c>
      <c r="L65" s="12">
        <v>-5.6913</v>
      </c>
      <c r="M65" s="12">
        <v>4.5110000000000001</v>
      </c>
      <c r="N65" s="12">
        <v>6.2927999999999997</v>
      </c>
      <c r="O65" s="12">
        <v>7.7664999999999997</v>
      </c>
      <c r="P65" s="12">
        <v>-6.2092000000000001</v>
      </c>
      <c r="Q65" s="12">
        <v>0.80110000000000003</v>
      </c>
      <c r="R65" s="12">
        <v>0.40279999999999999</v>
      </c>
      <c r="S65" s="12">
        <v>4.2154999999999996</v>
      </c>
      <c r="T65" s="12">
        <v>11.793799999999999</v>
      </c>
      <c r="U65" s="12">
        <v>12.7</v>
      </c>
      <c r="V65" s="12">
        <v>17.930700000000002</v>
      </c>
      <c r="W65" s="12">
        <v>22.210699999999999</v>
      </c>
      <c r="X65" s="12">
        <v>27.3628</v>
      </c>
      <c r="Y65" s="12">
        <v>28.187000000000001</v>
      </c>
      <c r="Z65" s="12">
        <v>31.2151</v>
      </c>
      <c r="AA65" s="12">
        <v>35.295999999999999</v>
      </c>
      <c r="AB65" s="12">
        <v>28.669499999999999</v>
      </c>
      <c r="AC65" s="12">
        <v>28.722300000000001</v>
      </c>
      <c r="AD65" s="12">
        <v>30.4773</v>
      </c>
      <c r="AE65" s="12">
        <v>27.651599999999998</v>
      </c>
      <c r="AF65" s="12">
        <v>26.555399999999999</v>
      </c>
      <c r="AG65" s="12">
        <v>26.6052</v>
      </c>
      <c r="AH65" s="12">
        <v>24.571999999999999</v>
      </c>
      <c r="AI65" s="12">
        <v>24.147300000000001</v>
      </c>
      <c r="AJ65" s="12">
        <v>29.782399999999999</v>
      </c>
      <c r="AK65" s="12">
        <v>30.288699999999999</v>
      </c>
      <c r="AL65" s="12">
        <v>29.821400000000001</v>
      </c>
      <c r="AM65" s="12">
        <v>31.510200000000001</v>
      </c>
      <c r="AN65" s="12">
        <v>31.948058520082402</v>
      </c>
      <c r="AO65" s="12">
        <v>31.925482899291101</v>
      </c>
      <c r="AR65" s="87" t="s">
        <v>324</v>
      </c>
      <c r="AV65" s="88">
        <v>0.15</v>
      </c>
      <c r="AW65" s="89">
        <v>8.4000000000000005E-2</v>
      </c>
      <c r="BA65" s="65" t="s">
        <v>209</v>
      </c>
      <c r="BB65" s="66">
        <v>4.2999999999999997E-2</v>
      </c>
    </row>
    <row r="66" spans="1:71" x14ac:dyDescent="0.3">
      <c r="A66" s="80" t="s">
        <v>325</v>
      </c>
      <c r="B66" s="80" t="s">
        <v>326</v>
      </c>
      <c r="C66" s="12">
        <v>9.8309999999999995</v>
      </c>
      <c r="D66" s="12">
        <v>8.5925999999999991</v>
      </c>
      <c r="E66" s="12">
        <v>8.5436999999999994</v>
      </c>
      <c r="F66" s="12">
        <v>4.9112</v>
      </c>
      <c r="G66" s="12">
        <v>7.4842000000000004</v>
      </c>
      <c r="H66" s="12">
        <v>1.0854999999999999</v>
      </c>
      <c r="I66" s="12">
        <v>3.3755999999999999</v>
      </c>
      <c r="J66" s="12">
        <v>3.8329</v>
      </c>
      <c r="K66" s="12">
        <v>-8.2986000000000004</v>
      </c>
      <c r="L66" s="12">
        <v>-14.7578</v>
      </c>
      <c r="M66" s="12">
        <v>5.2011000000000003</v>
      </c>
      <c r="N66" s="12">
        <v>9.7978000000000005</v>
      </c>
      <c r="O66" s="12">
        <v>9.8459000000000003</v>
      </c>
      <c r="P66" s="12">
        <v>-0.4662</v>
      </c>
      <c r="Q66" s="12">
        <v>1.1319999999999999</v>
      </c>
      <c r="R66" s="12">
        <v>1.1115999999999999</v>
      </c>
      <c r="S66" s="12">
        <v>3.3336999999999999</v>
      </c>
      <c r="T66" s="12">
        <v>9.5327000000000002</v>
      </c>
      <c r="U66" s="12">
        <v>10.297700000000001</v>
      </c>
      <c r="V66" s="12">
        <v>14.22</v>
      </c>
      <c r="W66" s="12">
        <v>16.321300000000001</v>
      </c>
      <c r="X66" s="12">
        <v>19.1936</v>
      </c>
      <c r="Y66" s="12">
        <v>21.484100000000002</v>
      </c>
      <c r="Z66" s="12">
        <v>23.9466</v>
      </c>
      <c r="AA66" s="12">
        <v>26.665099999999999</v>
      </c>
      <c r="AB66" s="12">
        <v>21.670500000000001</v>
      </c>
      <c r="AC66" s="12">
        <v>21.6873</v>
      </c>
      <c r="AD66" s="12">
        <v>22.871099999999998</v>
      </c>
      <c r="AE66" s="12">
        <v>21.101500000000001</v>
      </c>
      <c r="AF66" s="12">
        <v>20.941299999999998</v>
      </c>
      <c r="AG66" s="12">
        <v>22.3414</v>
      </c>
      <c r="AH66" s="12">
        <v>21.247499999999999</v>
      </c>
      <c r="AI66" s="12">
        <v>20.89</v>
      </c>
      <c r="AJ66" s="12">
        <v>25.820499999999999</v>
      </c>
      <c r="AK66" s="12">
        <v>25.3096</v>
      </c>
      <c r="AL66" s="12">
        <v>25.3062</v>
      </c>
      <c r="AM66" s="12">
        <v>26.5915</v>
      </c>
      <c r="AN66" s="12">
        <v>26.853640431275799</v>
      </c>
      <c r="AO66" s="12">
        <v>26.793606326708499</v>
      </c>
      <c r="AR66" s="87" t="s">
        <v>327</v>
      </c>
      <c r="AV66" s="90">
        <v>10</v>
      </c>
      <c r="AW66" t="s">
        <v>328</v>
      </c>
      <c r="BA66" s="67" t="s">
        <v>210</v>
      </c>
      <c r="BB66" s="68">
        <v>4.3499999999999997E-2</v>
      </c>
    </row>
    <row r="67" spans="1:71" x14ac:dyDescent="0.3">
      <c r="A67" s="80" t="s">
        <v>329</v>
      </c>
      <c r="B67" s="80" t="s">
        <v>330</v>
      </c>
      <c r="C67" s="12">
        <v>375726.56390000001</v>
      </c>
      <c r="D67" s="12">
        <v>363987.95779999997</v>
      </c>
      <c r="E67" s="12">
        <v>382601.53210000001</v>
      </c>
      <c r="F67" s="12">
        <v>437143.0932</v>
      </c>
      <c r="G67" s="12">
        <v>478885.11910000001</v>
      </c>
      <c r="H67" s="12">
        <v>666802.14839999995</v>
      </c>
      <c r="I67" s="12">
        <v>814100.11930000002</v>
      </c>
      <c r="J67" s="12">
        <v>838602.07720000006</v>
      </c>
      <c r="K67" s="12">
        <v>902441.26280000003</v>
      </c>
      <c r="L67" s="12">
        <v>839279.36470000003</v>
      </c>
      <c r="M67" s="12">
        <v>892310.00300000003</v>
      </c>
      <c r="N67" s="12">
        <v>630032.86769999994</v>
      </c>
      <c r="O67" s="12">
        <v>931722.68909999996</v>
      </c>
      <c r="P67" s="12">
        <v>558471.31099999999</v>
      </c>
      <c r="Q67" s="12">
        <v>469079.3236</v>
      </c>
      <c r="R67" s="12">
        <v>457540.91110000003</v>
      </c>
      <c r="S67" s="12" t="s">
        <v>189</v>
      </c>
      <c r="T67" s="12">
        <v>941283.78379999998</v>
      </c>
      <c r="U67" s="12" t="s">
        <v>189</v>
      </c>
      <c r="V67" s="12">
        <v>1137870.3703999999</v>
      </c>
      <c r="W67" s="12">
        <v>1171593.75</v>
      </c>
      <c r="X67" s="12">
        <v>1250874.6355999999</v>
      </c>
      <c r="Y67" s="12">
        <v>1399678.1115999999</v>
      </c>
      <c r="Z67" s="12">
        <v>1792201.9868000001</v>
      </c>
      <c r="AA67" s="12">
        <v>2149835.1647999999</v>
      </c>
      <c r="AB67" s="12">
        <v>2128393.5243000002</v>
      </c>
      <c r="AC67" s="12">
        <v>1974028.0778000001</v>
      </c>
      <c r="AD67" s="12">
        <v>2124681.8182000001</v>
      </c>
      <c r="AE67" s="12">
        <v>1854232.7586000001</v>
      </c>
      <c r="AF67" s="12">
        <v>1858487.8049000001</v>
      </c>
      <c r="AG67" s="12">
        <v>2012083.3333000001</v>
      </c>
      <c r="AH67" s="12">
        <v>1899080.2919999999</v>
      </c>
      <c r="AI67" s="12">
        <v>1867448.9796</v>
      </c>
      <c r="AJ67" s="12">
        <v>2375435.0649000001</v>
      </c>
      <c r="AK67" s="12">
        <v>2404439.0244</v>
      </c>
      <c r="AL67" s="12">
        <v>2380652.1738999998</v>
      </c>
      <c r="AM67" s="12">
        <v>2384359.7560999999</v>
      </c>
      <c r="AN67" s="12"/>
      <c r="AO67" s="12"/>
      <c r="AR67" s="91" t="s">
        <v>331</v>
      </c>
      <c r="AV67" s="90">
        <v>0.9</v>
      </c>
      <c r="BA67" s="69" t="s">
        <v>211</v>
      </c>
      <c r="BB67" s="65">
        <v>1.1599999999999999</v>
      </c>
    </row>
    <row r="68" spans="1:71" s="94" customFormat="1" x14ac:dyDescent="0.3">
      <c r="A68" s="92" t="s">
        <v>332</v>
      </c>
      <c r="B68" s="92" t="s">
        <v>333</v>
      </c>
      <c r="C68" s="93">
        <v>2.8999999999999998E-3</v>
      </c>
      <c r="D68" s="93">
        <v>3.5999999999999999E-3</v>
      </c>
      <c r="E68" s="93">
        <v>3.8999999999999998E-3</v>
      </c>
      <c r="F68" s="93">
        <v>4.3E-3</v>
      </c>
      <c r="G68" s="93">
        <v>4.3E-3</v>
      </c>
      <c r="H68" s="93">
        <v>4.3E-3</v>
      </c>
      <c r="I68" s="93">
        <v>4.3E-3</v>
      </c>
      <c r="J68" s="93">
        <v>1.1000000000000001E-3</v>
      </c>
      <c r="K68" s="93">
        <v>2.9999999999999997E-4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9.4600000000000004E-2</v>
      </c>
      <c r="AB68" s="93">
        <v>0.40710000000000002</v>
      </c>
      <c r="AC68" s="93">
        <v>0.45500000000000002</v>
      </c>
      <c r="AD68" s="93">
        <v>0.495</v>
      </c>
      <c r="AE68" s="93">
        <v>0.54500000000000004</v>
      </c>
      <c r="AF68" s="93">
        <v>0.6</v>
      </c>
      <c r="AG68" s="93">
        <v>0.68</v>
      </c>
      <c r="AH68" s="93">
        <v>0.75</v>
      </c>
      <c r="AI68" s="93">
        <v>0.79500000000000004</v>
      </c>
      <c r="AJ68" s="93">
        <v>0.86499999999999999</v>
      </c>
      <c r="AK68" s="93">
        <v>0.9</v>
      </c>
      <c r="AL68" s="93">
        <v>0.94</v>
      </c>
      <c r="AM68" s="93">
        <v>0.98</v>
      </c>
      <c r="AN68" s="93">
        <v>1.034</v>
      </c>
      <c r="AO68" s="93">
        <v>1.095</v>
      </c>
      <c r="AR68" s="95"/>
      <c r="BA68" s="65" t="s">
        <v>212</v>
      </c>
      <c r="BB68" s="70">
        <v>0</v>
      </c>
    </row>
    <row r="69" spans="1:71" ht="15.6" x14ac:dyDescent="0.35">
      <c r="A69" s="80" t="s">
        <v>334</v>
      </c>
      <c r="B69" s="80" t="s">
        <v>335</v>
      </c>
      <c r="C69" s="12">
        <v>39.646000000000001</v>
      </c>
      <c r="D69" s="12">
        <v>50.311</v>
      </c>
      <c r="E69" s="12">
        <v>53.783000000000001</v>
      </c>
      <c r="F69" s="12">
        <v>56.509</v>
      </c>
      <c r="G69" s="12">
        <v>57.195999999999998</v>
      </c>
      <c r="H69" s="12">
        <v>55.593000000000004</v>
      </c>
      <c r="I69" s="12">
        <v>56.572000000000003</v>
      </c>
      <c r="J69" s="12">
        <v>14.77</v>
      </c>
      <c r="K69" s="12">
        <v>3.71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 t="s">
        <v>189</v>
      </c>
      <c r="R69" s="12">
        <v>0</v>
      </c>
      <c r="S69" s="12" t="s">
        <v>189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2477.2676999999999</v>
      </c>
      <c r="AB69" s="12">
        <v>10548.7734</v>
      </c>
      <c r="AC69" s="12">
        <v>11031</v>
      </c>
      <c r="AD69" s="12">
        <v>11431</v>
      </c>
      <c r="AE69" s="12">
        <v>11965</v>
      </c>
      <c r="AF69" s="12">
        <v>12521.380800000001</v>
      </c>
      <c r="AG69" s="12">
        <v>13478.625400000001</v>
      </c>
      <c r="AH69" s="12">
        <v>13853.502</v>
      </c>
      <c r="AI69" s="12">
        <v>13794.934600000001</v>
      </c>
      <c r="AJ69" s="12">
        <v>14446.6003</v>
      </c>
      <c r="AK69" s="12">
        <v>14594.3667</v>
      </c>
      <c r="AL69" s="12">
        <v>14799.5771</v>
      </c>
      <c r="AM69" s="12">
        <v>15036.907300000001</v>
      </c>
      <c r="AN69" s="12"/>
      <c r="AO69" s="12"/>
      <c r="AR69" s="87" t="s">
        <v>336</v>
      </c>
      <c r="AV69" s="96">
        <f>AY71</f>
        <v>4.6299999999999994E-2</v>
      </c>
      <c r="BA69" s="71" t="s">
        <v>213</v>
      </c>
      <c r="BB69" s="72">
        <f>BB65+BB67*BB66+BB68</f>
        <v>9.3459999999999988E-2</v>
      </c>
    </row>
    <row r="70" spans="1:71" x14ac:dyDescent="0.3">
      <c r="A70" s="80" t="s">
        <v>337</v>
      </c>
      <c r="B70" s="80" t="s">
        <v>338</v>
      </c>
      <c r="C70" s="12" t="s">
        <v>189</v>
      </c>
      <c r="D70" s="12" t="s">
        <v>189</v>
      </c>
      <c r="E70" s="12" t="s">
        <v>189</v>
      </c>
      <c r="F70" s="12" t="s">
        <v>189</v>
      </c>
      <c r="G70" s="12" t="s">
        <v>189</v>
      </c>
      <c r="H70" s="12" t="s">
        <v>189</v>
      </c>
      <c r="I70" s="12" t="s">
        <v>189</v>
      </c>
      <c r="J70" s="12" t="s">
        <v>189</v>
      </c>
      <c r="K70" s="12" t="s">
        <v>189</v>
      </c>
      <c r="L70" s="12" t="s">
        <v>189</v>
      </c>
      <c r="M70" s="12" t="s">
        <v>189</v>
      </c>
      <c r="N70" s="12" t="s">
        <v>189</v>
      </c>
      <c r="O70" s="12" t="s">
        <v>189</v>
      </c>
      <c r="P70" s="12" t="s">
        <v>189</v>
      </c>
      <c r="Q70" s="12" t="s">
        <v>189</v>
      </c>
      <c r="R70" s="12" t="s">
        <v>189</v>
      </c>
      <c r="S70" s="12" t="s">
        <v>189</v>
      </c>
      <c r="T70" s="12" t="s">
        <v>189</v>
      </c>
      <c r="U70" s="12" t="s">
        <v>189</v>
      </c>
      <c r="V70" s="12" t="s">
        <v>189</v>
      </c>
      <c r="W70" s="12" t="s">
        <v>189</v>
      </c>
      <c r="X70" s="12">
        <v>0</v>
      </c>
      <c r="Y70" s="12">
        <v>0</v>
      </c>
      <c r="Z70" s="12">
        <v>0</v>
      </c>
      <c r="AA70" s="12">
        <v>0</v>
      </c>
      <c r="AB70" s="12" t="s">
        <v>189</v>
      </c>
      <c r="AC70" s="12" t="s">
        <v>189</v>
      </c>
      <c r="AD70" s="12" t="s">
        <v>189</v>
      </c>
      <c r="AE70" s="12" t="s">
        <v>189</v>
      </c>
      <c r="AF70" s="12" t="s">
        <v>189</v>
      </c>
      <c r="AG70" s="12" t="s">
        <v>189</v>
      </c>
      <c r="AH70" s="12" t="s">
        <v>189</v>
      </c>
      <c r="AI70" s="12" t="s">
        <v>189</v>
      </c>
      <c r="AJ70" s="12" t="s">
        <v>189</v>
      </c>
      <c r="AK70" s="12" t="s">
        <v>189</v>
      </c>
      <c r="AL70" s="12" t="s">
        <v>189</v>
      </c>
      <c r="AM70" s="12" t="s">
        <v>189</v>
      </c>
      <c r="AN70" s="12"/>
      <c r="AO70" s="12"/>
      <c r="AW70" t="s">
        <v>339</v>
      </c>
      <c r="AX70" s="73">
        <v>4.2999999999999997E-2</v>
      </c>
    </row>
    <row r="71" spans="1:71" x14ac:dyDescent="0.3">
      <c r="A71" s="80" t="s">
        <v>340</v>
      </c>
      <c r="B71" s="80" t="s">
        <v>341</v>
      </c>
      <c r="C71" s="12" t="s">
        <v>189</v>
      </c>
      <c r="D71" s="12" t="s">
        <v>189</v>
      </c>
      <c r="E71" s="12" t="s">
        <v>189</v>
      </c>
      <c r="F71" s="12" t="s">
        <v>189</v>
      </c>
      <c r="G71" s="12" t="s">
        <v>189</v>
      </c>
      <c r="H71" s="12" t="s">
        <v>189</v>
      </c>
      <c r="I71" s="12" t="s">
        <v>189</v>
      </c>
      <c r="J71" s="12" t="s">
        <v>189</v>
      </c>
      <c r="K71" s="12" t="s">
        <v>189</v>
      </c>
      <c r="L71" s="12" t="s">
        <v>189</v>
      </c>
      <c r="M71" s="12" t="s">
        <v>189</v>
      </c>
      <c r="N71" s="12" t="s">
        <v>189</v>
      </c>
      <c r="O71" s="12" t="s">
        <v>189</v>
      </c>
      <c r="P71" s="12" t="s">
        <v>189</v>
      </c>
      <c r="Q71" s="12" t="s">
        <v>189</v>
      </c>
      <c r="R71" s="12" t="s">
        <v>189</v>
      </c>
      <c r="S71" s="12" t="s">
        <v>189</v>
      </c>
      <c r="T71" s="12">
        <v>141</v>
      </c>
      <c r="U71" s="12">
        <v>180</v>
      </c>
      <c r="V71" s="12">
        <v>259</v>
      </c>
      <c r="W71" s="12">
        <v>387</v>
      </c>
      <c r="X71" s="12">
        <v>606</v>
      </c>
      <c r="Y71" s="12">
        <v>815</v>
      </c>
      <c r="Z71" s="12">
        <v>1600</v>
      </c>
      <c r="AA71" s="12">
        <v>2600</v>
      </c>
      <c r="AB71" s="12">
        <v>5800</v>
      </c>
      <c r="AC71" s="12">
        <v>6900</v>
      </c>
      <c r="AD71" s="12">
        <v>9200</v>
      </c>
      <c r="AE71" s="12">
        <v>8300</v>
      </c>
      <c r="AF71" s="12">
        <v>8200</v>
      </c>
      <c r="AG71" s="12">
        <v>10903</v>
      </c>
      <c r="AH71" s="12">
        <v>12547</v>
      </c>
      <c r="AI71" s="12">
        <v>11056</v>
      </c>
      <c r="AJ71" s="12">
        <v>11284</v>
      </c>
      <c r="AK71" s="12">
        <v>11104</v>
      </c>
      <c r="AL71" s="12">
        <v>11519</v>
      </c>
      <c r="AM71" s="12">
        <v>11445</v>
      </c>
      <c r="AN71" s="12"/>
      <c r="AO71" s="12"/>
      <c r="AX71" s="73">
        <v>4.9599999999999998E-2</v>
      </c>
      <c r="AY71" s="73">
        <f>AVERAGE(AX70:AX71)</f>
        <v>4.6299999999999994E-2</v>
      </c>
    </row>
    <row r="72" spans="1:71" ht="21" x14ac:dyDescent="0.4">
      <c r="A72" s="80" t="s">
        <v>342</v>
      </c>
      <c r="B72" s="80" t="s">
        <v>343</v>
      </c>
      <c r="C72" s="12" t="s">
        <v>189</v>
      </c>
      <c r="D72" s="12" t="s">
        <v>189</v>
      </c>
      <c r="E72" s="12" t="s">
        <v>189</v>
      </c>
      <c r="F72" s="12" t="s">
        <v>189</v>
      </c>
      <c r="G72" s="12" t="s">
        <v>189</v>
      </c>
      <c r="H72" s="12" t="s">
        <v>189</v>
      </c>
      <c r="I72" s="12" t="s">
        <v>189</v>
      </c>
      <c r="J72" s="12" t="s">
        <v>189</v>
      </c>
      <c r="K72" s="12" t="s">
        <v>189</v>
      </c>
      <c r="L72" s="12" t="s">
        <v>189</v>
      </c>
      <c r="M72" s="12" t="s">
        <v>189</v>
      </c>
      <c r="N72" s="12" t="s">
        <v>189</v>
      </c>
      <c r="O72" s="12">
        <v>72</v>
      </c>
      <c r="P72" s="12">
        <v>80</v>
      </c>
      <c r="Q72" s="12">
        <v>92</v>
      </c>
      <c r="R72" s="12">
        <v>97</v>
      </c>
      <c r="S72" s="12">
        <v>103</v>
      </c>
      <c r="T72" s="12">
        <v>140</v>
      </c>
      <c r="U72" s="12">
        <v>138</v>
      </c>
      <c r="V72" s="12">
        <v>151</v>
      </c>
      <c r="W72" s="12">
        <v>207</v>
      </c>
      <c r="X72" s="12">
        <v>231</v>
      </c>
      <c r="Y72" s="12">
        <v>271</v>
      </c>
      <c r="Z72" s="12">
        <v>338</v>
      </c>
      <c r="AA72" s="12">
        <v>488</v>
      </c>
      <c r="AB72" s="12">
        <v>645</v>
      </c>
      <c r="AC72" s="12">
        <v>717</v>
      </c>
      <c r="AD72" s="12">
        <v>794</v>
      </c>
      <c r="AE72" s="12">
        <v>939</v>
      </c>
      <c r="AF72" s="12">
        <v>1100</v>
      </c>
      <c r="AG72" s="12">
        <v>1200</v>
      </c>
      <c r="AH72" s="12">
        <v>1300</v>
      </c>
      <c r="AI72" s="12">
        <v>10800</v>
      </c>
      <c r="AJ72" s="12">
        <v>14600</v>
      </c>
      <c r="AK72" s="12">
        <v>16800</v>
      </c>
      <c r="AL72" s="12">
        <v>15900</v>
      </c>
      <c r="AM72" s="12">
        <v>15800</v>
      </c>
      <c r="AN72" s="12"/>
      <c r="AO72" s="12"/>
      <c r="AS72" s="85"/>
    </row>
    <row r="73" spans="1:71" s="94" customFormat="1" x14ac:dyDescent="0.3">
      <c r="A73" s="92" t="s">
        <v>206</v>
      </c>
      <c r="B73" s="92" t="s">
        <v>207</v>
      </c>
      <c r="C73" s="97">
        <v>13750.0157</v>
      </c>
      <c r="D73" s="97">
        <v>14142.239600000001</v>
      </c>
      <c r="E73" s="97">
        <v>12920.2081</v>
      </c>
      <c r="F73" s="97">
        <v>13259.2322</v>
      </c>
      <c r="G73" s="97">
        <v>13269.628699999999</v>
      </c>
      <c r="H73" s="97">
        <v>13008.464400000001</v>
      </c>
      <c r="I73" s="97">
        <v>13388.8159</v>
      </c>
      <c r="J73" s="97">
        <v>13767.2637</v>
      </c>
      <c r="K73" s="97">
        <v>13943.664199999999</v>
      </c>
      <c r="L73" s="97">
        <v>14330.287700000001</v>
      </c>
      <c r="M73" s="97">
        <v>15141.6152</v>
      </c>
      <c r="N73" s="97">
        <v>18009.4948</v>
      </c>
      <c r="O73" s="97">
        <v>18797.912100000001</v>
      </c>
      <c r="P73" s="97">
        <v>19651.631799999999</v>
      </c>
      <c r="Q73" s="97">
        <v>20101.703399999999</v>
      </c>
      <c r="R73" s="97">
        <v>20536.688699999999</v>
      </c>
      <c r="S73" s="97">
        <v>21920.8426</v>
      </c>
      <c r="T73" s="97">
        <v>23380.5422</v>
      </c>
      <c r="U73" s="97">
        <v>23947.351900000001</v>
      </c>
      <c r="V73" s="97">
        <v>24425.211200000002</v>
      </c>
      <c r="W73" s="97">
        <v>24873.127199999999</v>
      </c>
      <c r="X73" s="97">
        <v>25194.554</v>
      </c>
      <c r="Y73" s="97">
        <v>25647.16</v>
      </c>
      <c r="Z73" s="97">
        <v>26019.756000000001</v>
      </c>
      <c r="AA73" s="97">
        <v>26297.824000000001</v>
      </c>
      <c r="AB73" s="97">
        <v>25177.964</v>
      </c>
      <c r="AC73" s="97">
        <v>23464.644</v>
      </c>
      <c r="AD73" s="97">
        <v>22315.011999999999</v>
      </c>
      <c r="AE73" s="97">
        <v>21344.664000000001</v>
      </c>
      <c r="AF73" s="97">
        <v>20504.804</v>
      </c>
      <c r="AG73" s="97">
        <v>19019.944</v>
      </c>
      <c r="AH73" s="97">
        <v>17772.945</v>
      </c>
      <c r="AI73" s="97">
        <v>16976.762999999999</v>
      </c>
      <c r="AJ73" s="97">
        <v>16426.786</v>
      </c>
      <c r="AK73" s="97">
        <v>15943.424999999999</v>
      </c>
      <c r="AL73" s="97">
        <v>15550.061</v>
      </c>
      <c r="AM73" s="97">
        <v>15116.786</v>
      </c>
      <c r="AN73" s="111"/>
      <c r="AO73" s="111"/>
    </row>
    <row r="74" spans="1:71" x14ac:dyDescent="0.3">
      <c r="A74" s="7" t="s">
        <v>188</v>
      </c>
      <c r="B74" s="7"/>
      <c r="C74" s="7" t="s">
        <v>1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12"/>
    </row>
    <row r="75" spans="1:71" ht="21" x14ac:dyDescent="0.4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>
        <f>AVERAGE(AF78:AO78)</f>
        <v>8.3930415573902101E-2</v>
      </c>
      <c r="AX75" s="85"/>
    </row>
    <row r="76" spans="1:71" x14ac:dyDescent="0.3"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</row>
    <row r="77" spans="1:71" s="99" customFormat="1" x14ac:dyDescent="0.3">
      <c r="D77" s="99">
        <v>1989</v>
      </c>
      <c r="E77" s="99">
        <v>1990</v>
      </c>
      <c r="F77" s="99">
        <v>1991</v>
      </c>
      <c r="G77" s="99">
        <v>1992</v>
      </c>
      <c r="H77" s="99">
        <v>1993</v>
      </c>
      <c r="I77" s="99">
        <v>1994</v>
      </c>
      <c r="J77" s="99">
        <v>1995</v>
      </c>
      <c r="K77" s="99">
        <v>1996</v>
      </c>
      <c r="L77" s="99">
        <v>1997</v>
      </c>
      <c r="M77" s="99">
        <v>1998</v>
      </c>
      <c r="N77" s="99">
        <v>1999</v>
      </c>
      <c r="O77" s="99">
        <v>2000</v>
      </c>
      <c r="P77" s="99">
        <v>2001</v>
      </c>
      <c r="Q77" s="99">
        <v>2002</v>
      </c>
      <c r="R77" s="99">
        <v>2003</v>
      </c>
      <c r="S77" s="99">
        <v>2004</v>
      </c>
      <c r="T77" s="99">
        <v>2005</v>
      </c>
      <c r="U77" s="99">
        <v>2006</v>
      </c>
      <c r="V77" s="99">
        <v>2007</v>
      </c>
      <c r="W77" s="99">
        <v>2008</v>
      </c>
      <c r="X77" s="99">
        <v>2009</v>
      </c>
      <c r="Y77" s="99">
        <v>2010</v>
      </c>
      <c r="Z77" s="99">
        <v>2011</v>
      </c>
      <c r="AA77" s="99">
        <v>2012</v>
      </c>
      <c r="AB77" s="99">
        <v>2013</v>
      </c>
      <c r="AC77" s="99">
        <v>2014</v>
      </c>
      <c r="AD77" s="99">
        <v>2015</v>
      </c>
      <c r="AE77" s="99">
        <v>2016</v>
      </c>
      <c r="AF77" s="99">
        <v>2017</v>
      </c>
      <c r="AG77" s="99">
        <v>2018</v>
      </c>
      <c r="AH77" s="99">
        <v>2019</v>
      </c>
      <c r="AI77" s="99">
        <v>2020</v>
      </c>
      <c r="AJ77" s="99">
        <v>2021</v>
      </c>
      <c r="AK77" s="99">
        <v>2022</v>
      </c>
      <c r="AL77" s="99">
        <v>2023</v>
      </c>
      <c r="AM77" s="99">
        <v>2024</v>
      </c>
      <c r="AN77" s="99">
        <v>2025</v>
      </c>
      <c r="AO77" s="99">
        <v>2026</v>
      </c>
      <c r="AP77" s="99">
        <v>2027</v>
      </c>
      <c r="AQ77" s="99">
        <v>2028</v>
      </c>
      <c r="AR77" s="99">
        <v>2029</v>
      </c>
      <c r="AS77" s="99">
        <v>2030</v>
      </c>
      <c r="AT77" s="99">
        <v>2031</v>
      </c>
      <c r="AU77" s="99">
        <v>2032</v>
      </c>
      <c r="AV77" s="99">
        <v>2033</v>
      </c>
      <c r="AW77" s="99">
        <v>2034</v>
      </c>
      <c r="AX77" s="99">
        <v>2035</v>
      </c>
      <c r="AY77" s="99">
        <v>2036</v>
      </c>
      <c r="AZ77" s="99">
        <v>2037</v>
      </c>
      <c r="BA77" s="99">
        <v>2038</v>
      </c>
      <c r="BB77" s="99">
        <v>2039</v>
      </c>
      <c r="BC77" s="99">
        <v>2040</v>
      </c>
      <c r="BD77" s="99">
        <v>2041</v>
      </c>
      <c r="BE77" s="99">
        <v>2042</v>
      </c>
      <c r="BF77" s="99">
        <v>2043</v>
      </c>
      <c r="BG77" s="99">
        <v>2044</v>
      </c>
      <c r="BH77" s="99">
        <v>2045</v>
      </c>
      <c r="BI77" s="99">
        <v>2046</v>
      </c>
      <c r="BJ77" s="99">
        <v>2047</v>
      </c>
      <c r="BK77" s="99">
        <v>2048</v>
      </c>
      <c r="BL77" s="99">
        <v>2049</v>
      </c>
      <c r="BM77" s="99">
        <v>2050</v>
      </c>
      <c r="BN77" s="99">
        <v>2051</v>
      </c>
      <c r="BO77" s="99">
        <v>2052</v>
      </c>
      <c r="BP77" s="99">
        <v>2053</v>
      </c>
      <c r="BQ77" s="99">
        <v>2054</v>
      </c>
    </row>
    <row r="78" spans="1:71" ht="18" x14ac:dyDescent="0.35">
      <c r="A78" s="100" t="s">
        <v>344</v>
      </c>
      <c r="D78">
        <f t="shared" ref="D78:AM78" si="1">D6/C6-1</f>
        <v>0.29784551796163128</v>
      </c>
      <c r="E78">
        <f t="shared" si="1"/>
        <v>5.1934370640860594E-2</v>
      </c>
      <c r="F78">
        <f t="shared" si="1"/>
        <v>0.13500454471439283</v>
      </c>
      <c r="G78">
        <f t="shared" si="1"/>
        <v>0.12327016983176842</v>
      </c>
      <c r="H78">
        <f t="shared" si="1"/>
        <v>0.12564832043611673</v>
      </c>
      <c r="I78">
        <f t="shared" si="1"/>
        <v>0.15191185567934995</v>
      </c>
      <c r="J78">
        <f t="shared" si="1"/>
        <v>0.20386368197277815</v>
      </c>
      <c r="K78">
        <f t="shared" si="1"/>
        <v>-0.11110106671487974</v>
      </c>
      <c r="L78">
        <f t="shared" si="1"/>
        <v>-0.27987389403030616</v>
      </c>
      <c r="M78">
        <f t="shared" si="1"/>
        <v>-0.16099420985736479</v>
      </c>
      <c r="N78">
        <f t="shared" si="1"/>
        <v>3.2486113448914278E-2</v>
      </c>
      <c r="O78">
        <f t="shared" si="1"/>
        <v>0.30143462667101395</v>
      </c>
      <c r="P78">
        <f t="shared" si="1"/>
        <v>-0.32819741951647252</v>
      </c>
      <c r="Q78">
        <f t="shared" si="1"/>
        <v>7.0669401454409808E-2</v>
      </c>
      <c r="R78">
        <f t="shared" si="1"/>
        <v>8.0982236154649945E-2</v>
      </c>
      <c r="S78">
        <f t="shared" si="1"/>
        <v>0.33381665861124543</v>
      </c>
      <c r="T78">
        <f t="shared" si="1"/>
        <v>0.68269114627370464</v>
      </c>
      <c r="U78">
        <f t="shared" si="1"/>
        <v>0.38647620414902017</v>
      </c>
      <c r="V78">
        <f t="shared" si="1"/>
        <v>0.27248252653378202</v>
      </c>
      <c r="W78">
        <f t="shared" si="1"/>
        <v>0.52538855887378966</v>
      </c>
      <c r="X78">
        <f t="shared" si="1"/>
        <v>0.14440799125123371</v>
      </c>
      <c r="Y78">
        <f t="shared" si="1"/>
        <v>0.52021908868430256</v>
      </c>
      <c r="Z78">
        <f t="shared" si="1"/>
        <v>0.65962437715599842</v>
      </c>
      <c r="AA78">
        <f t="shared" si="1"/>
        <v>0.44581474193756976</v>
      </c>
      <c r="AB78">
        <f t="shared" si="1"/>
        <v>9.2020855163953197E-2</v>
      </c>
      <c r="AC78">
        <f t="shared" si="1"/>
        <v>6.9539523725937524E-2</v>
      </c>
      <c r="AD78">
        <f t="shared" si="1"/>
        <v>0.27856341803659834</v>
      </c>
      <c r="AE78">
        <f t="shared" si="1"/>
        <v>-7.9686798023233418E-2</v>
      </c>
      <c r="AF78">
        <f t="shared" si="1"/>
        <v>6.2778079975452261E-2</v>
      </c>
      <c r="AG78">
        <f t="shared" si="1"/>
        <v>0.16186339099013969</v>
      </c>
      <c r="AH78">
        <f t="shared" si="1"/>
        <v>-2.04107758052674E-2</v>
      </c>
      <c r="AI78">
        <f t="shared" si="1"/>
        <v>5.5120803769784787E-2</v>
      </c>
      <c r="AJ78">
        <f t="shared" si="1"/>
        <v>0.33259384733074704</v>
      </c>
      <c r="AK78">
        <f t="shared" si="1"/>
        <v>7.7937876041846099E-2</v>
      </c>
      <c r="AL78">
        <f t="shared" si="1"/>
        <v>-2.800460530319937E-2</v>
      </c>
      <c r="AM78">
        <f t="shared" si="1"/>
        <v>2.021994077514111E-2</v>
      </c>
      <c r="AN78" s="84">
        <f>AN6/$AM$6-1</f>
        <v>4.7392762796169219E-2</v>
      </c>
      <c r="AO78" s="84">
        <f>AO6/$AM$6-1</f>
        <v>0.12981283516820752</v>
      </c>
      <c r="AP78">
        <f t="shared" ref="AP78:BQ78" si="2">IF(AP77-$AM$77&lt;=$AV$66, $AV$65, IF(AO78*$AV$67&lt;$AV$69, $AV$69, AO78*$AV$67))</f>
        <v>0.15</v>
      </c>
      <c r="AQ78">
        <f t="shared" si="2"/>
        <v>0.15</v>
      </c>
      <c r="AR78">
        <f t="shared" si="2"/>
        <v>0.15</v>
      </c>
      <c r="AS78">
        <f t="shared" si="2"/>
        <v>0.15</v>
      </c>
      <c r="AT78">
        <f t="shared" si="2"/>
        <v>0.15</v>
      </c>
      <c r="AU78">
        <f t="shared" si="2"/>
        <v>0.15</v>
      </c>
      <c r="AV78">
        <f t="shared" si="2"/>
        <v>0.15</v>
      </c>
      <c r="AW78">
        <f t="shared" si="2"/>
        <v>0.15</v>
      </c>
      <c r="AX78">
        <f t="shared" si="2"/>
        <v>0.13500000000000001</v>
      </c>
      <c r="AY78">
        <f t="shared" si="2"/>
        <v>0.12150000000000001</v>
      </c>
      <c r="AZ78">
        <f t="shared" si="2"/>
        <v>0.10935000000000002</v>
      </c>
      <c r="BA78">
        <f t="shared" si="2"/>
        <v>9.8415000000000016E-2</v>
      </c>
      <c r="BB78">
        <f t="shared" si="2"/>
        <v>8.8573500000000013E-2</v>
      </c>
      <c r="BC78">
        <f t="shared" si="2"/>
        <v>7.9716150000000013E-2</v>
      </c>
      <c r="BD78">
        <f t="shared" si="2"/>
        <v>7.1744535000000012E-2</v>
      </c>
      <c r="BE78">
        <f t="shared" si="2"/>
        <v>6.4570081500000015E-2</v>
      </c>
      <c r="BF78">
        <f t="shared" si="2"/>
        <v>5.8113073350000016E-2</v>
      </c>
      <c r="BG78">
        <f t="shared" si="2"/>
        <v>5.2301766015000015E-2</v>
      </c>
      <c r="BH78">
        <f t="shared" si="2"/>
        <v>4.7071589413500016E-2</v>
      </c>
      <c r="BI78">
        <f t="shared" si="2"/>
        <v>4.6299999999999994E-2</v>
      </c>
      <c r="BJ78">
        <f t="shared" si="2"/>
        <v>4.6299999999999994E-2</v>
      </c>
      <c r="BK78">
        <f t="shared" si="2"/>
        <v>4.6299999999999994E-2</v>
      </c>
      <c r="BL78">
        <f t="shared" si="2"/>
        <v>4.6299999999999994E-2</v>
      </c>
      <c r="BM78">
        <f t="shared" si="2"/>
        <v>4.6299999999999994E-2</v>
      </c>
      <c r="BN78">
        <f t="shared" si="2"/>
        <v>4.6299999999999994E-2</v>
      </c>
      <c r="BO78">
        <f t="shared" si="2"/>
        <v>4.6299999999999994E-2</v>
      </c>
      <c r="BP78">
        <f t="shared" si="2"/>
        <v>4.6299999999999994E-2</v>
      </c>
      <c r="BQ78">
        <f t="shared" si="2"/>
        <v>4.6299999999999994E-2</v>
      </c>
      <c r="BS78" s="101"/>
    </row>
    <row r="79" spans="1:71" ht="18" x14ac:dyDescent="0.35">
      <c r="A79" s="100" t="s">
        <v>345</v>
      </c>
      <c r="C79">
        <f t="shared" ref="C79:AO79" si="3">C68/C49</f>
        <v>0.10545454545454545</v>
      </c>
      <c r="D79">
        <f t="shared" si="3"/>
        <v>0.11428571428571428</v>
      </c>
      <c r="E79">
        <f t="shared" si="3"/>
        <v>0.11572700296735904</v>
      </c>
      <c r="F79">
        <f t="shared" si="3"/>
        <v>0.18695652173913044</v>
      </c>
      <c r="G79">
        <f t="shared" si="3"/>
        <v>0.11111111111111112</v>
      </c>
      <c r="H79">
        <f t="shared" si="3"/>
        <v>0.66153846153846152</v>
      </c>
      <c r="I79">
        <f t="shared" si="3"/>
        <v>0.18454935622317595</v>
      </c>
      <c r="J79">
        <f t="shared" si="3"/>
        <v>3.5714285714285712E-2</v>
      </c>
      <c r="K79">
        <f t="shared" si="3"/>
        <v>-5.1020408163265302E-3</v>
      </c>
      <c r="L79">
        <f t="shared" si="3"/>
        <v>0</v>
      </c>
      <c r="M79">
        <f t="shared" si="3"/>
        <v>0</v>
      </c>
      <c r="N79">
        <f t="shared" si="3"/>
        <v>0</v>
      </c>
      <c r="O79">
        <f t="shared" si="3"/>
        <v>0</v>
      </c>
      <c r="P79">
        <f t="shared" si="3"/>
        <v>0</v>
      </c>
      <c r="Q79">
        <f t="shared" si="3"/>
        <v>0</v>
      </c>
      <c r="R79">
        <f t="shared" si="3"/>
        <v>0</v>
      </c>
      <c r="S79">
        <f t="shared" si="3"/>
        <v>0</v>
      </c>
      <c r="T79">
        <f t="shared" si="3"/>
        <v>0</v>
      </c>
      <c r="U79">
        <f t="shared" si="3"/>
        <v>0</v>
      </c>
      <c r="V79">
        <f t="shared" si="3"/>
        <v>0</v>
      </c>
      <c r="W79">
        <f t="shared" si="3"/>
        <v>0</v>
      </c>
      <c r="X79">
        <f t="shared" si="3"/>
        <v>0</v>
      </c>
      <c r="Y79">
        <f t="shared" si="3"/>
        <v>0</v>
      </c>
      <c r="Z79">
        <f t="shared" si="3"/>
        <v>0</v>
      </c>
      <c r="AA79">
        <f t="shared" si="3"/>
        <v>5.9336385874678543E-2</v>
      </c>
      <c r="AB79">
        <f t="shared" si="3"/>
        <v>0.28476496922216005</v>
      </c>
      <c r="AC79">
        <f t="shared" si="3"/>
        <v>0.28043143297380585</v>
      </c>
      <c r="AD79">
        <f t="shared" si="3"/>
        <v>0.21336206896551727</v>
      </c>
      <c r="AE79">
        <f t="shared" si="3"/>
        <v>0.26107784431137726</v>
      </c>
      <c r="AF79">
        <f t="shared" si="3"/>
        <v>0.25889967637540451</v>
      </c>
      <c r="AG79">
        <f t="shared" si="3"/>
        <v>0.22647793505412159</v>
      </c>
      <c r="AH79">
        <f t="shared" si="3"/>
        <v>0.25083612040133779</v>
      </c>
      <c r="AI79">
        <f t="shared" si="3"/>
        <v>0.24018126888217523</v>
      </c>
      <c r="AJ79">
        <f t="shared" si="3"/>
        <v>0.15255731922398588</v>
      </c>
      <c r="AK79">
        <f t="shared" si="3"/>
        <v>0.14634146341463414</v>
      </c>
      <c r="AL79">
        <f t="shared" si="3"/>
        <v>0.15259740259740259</v>
      </c>
      <c r="AM79">
        <f t="shared" si="3"/>
        <v>0.16039279869067102</v>
      </c>
      <c r="AN79">
        <f t="shared" si="3"/>
        <v>0.1412568306010929</v>
      </c>
      <c r="AO79">
        <f t="shared" si="3"/>
        <v>0.13365067740754302</v>
      </c>
      <c r="AP79" s="90">
        <f>AVERAGE(AK79:AO79)</f>
        <v>0.14684783454226874</v>
      </c>
      <c r="AQ79" s="90">
        <f t="shared" ref="AQ79:AW79" si="4">AVERAGE(AL79:AP79)</f>
        <v>0.14694910876779566</v>
      </c>
      <c r="AR79" s="90">
        <f t="shared" si="4"/>
        <v>0.14581945000187427</v>
      </c>
      <c r="AS79" s="90">
        <f t="shared" si="4"/>
        <v>0.14290478026411491</v>
      </c>
      <c r="AT79" s="90">
        <f t="shared" si="4"/>
        <v>0.14323437019671931</v>
      </c>
      <c r="AU79" s="90">
        <f t="shared" si="4"/>
        <v>0.14515110875455459</v>
      </c>
      <c r="AV79" s="90">
        <f t="shared" si="4"/>
        <v>0.14481176359701176</v>
      </c>
      <c r="AW79" s="90">
        <f t="shared" si="4"/>
        <v>0.14438429456285495</v>
      </c>
      <c r="AX79" s="102">
        <v>0.15</v>
      </c>
      <c r="AY79" s="102">
        <v>0.15</v>
      </c>
      <c r="AZ79" s="102">
        <v>0.15</v>
      </c>
      <c r="BA79" s="102">
        <v>0.25</v>
      </c>
      <c r="BB79" s="102">
        <v>0.25</v>
      </c>
      <c r="BC79" s="102">
        <v>0.3</v>
      </c>
      <c r="BD79" s="102">
        <v>0.3</v>
      </c>
      <c r="BE79" s="102">
        <v>0.3</v>
      </c>
      <c r="BF79" s="102">
        <v>0.3</v>
      </c>
      <c r="BG79" s="102">
        <v>0.5</v>
      </c>
      <c r="BH79" s="102">
        <v>0.5</v>
      </c>
      <c r="BI79" s="102">
        <v>0.5</v>
      </c>
      <c r="BJ79" s="102">
        <v>0.5</v>
      </c>
      <c r="BK79" s="102">
        <v>0.5</v>
      </c>
      <c r="BL79" s="102">
        <v>0.5</v>
      </c>
      <c r="BM79" s="102">
        <v>0.8</v>
      </c>
      <c r="BN79" s="102">
        <v>0.8</v>
      </c>
      <c r="BO79" s="102">
        <v>0.8</v>
      </c>
      <c r="BP79" s="102">
        <v>0.8</v>
      </c>
      <c r="BQ79" s="102">
        <v>0.8</v>
      </c>
      <c r="BS79" s="103"/>
    </row>
    <row r="80" spans="1:71" ht="15.6" x14ac:dyDescent="0.3">
      <c r="A80" s="100" t="s">
        <v>346</v>
      </c>
      <c r="C80">
        <f t="shared" ref="C80:AM80" si="5">C6/C48</f>
        <v>0.27984254343243292</v>
      </c>
      <c r="D80">
        <f t="shared" si="5"/>
        <v>0.36666708371126699</v>
      </c>
      <c r="E80">
        <f t="shared" si="5"/>
        <v>0.39446546392362747</v>
      </c>
      <c r="F80">
        <f t="shared" si="5"/>
        <v>0.46830400867798699</v>
      </c>
      <c r="G80">
        <f t="shared" si="5"/>
        <v>0.51655398278218023</v>
      </c>
      <c r="H80">
        <f t="shared" si="5"/>
        <v>0.59788293359316447</v>
      </c>
      <c r="I80">
        <f t="shared" si="5"/>
        <v>0.69097058357017582</v>
      </c>
      <c r="J80">
        <f t="shared" si="5"/>
        <v>0.80268400930460393</v>
      </c>
      <c r="K80">
        <f t="shared" si="5"/>
        <v>0.70954339327607585</v>
      </c>
      <c r="L80">
        <f t="shared" si="5"/>
        <v>0.50152477413395147</v>
      </c>
      <c r="M80">
        <f t="shared" si="5"/>
        <v>0.40193252622494718</v>
      </c>
      <c r="N80">
        <f t="shared" si="5"/>
        <v>0.38257198141101828</v>
      </c>
      <c r="O80">
        <f t="shared" si="5"/>
        <v>0.43921019498467845</v>
      </c>
      <c r="P80">
        <f t="shared" si="5"/>
        <v>0.27709563923695746</v>
      </c>
      <c r="Q80">
        <f t="shared" si="5"/>
        <v>0.28881509958738977</v>
      </c>
      <c r="R80">
        <f t="shared" si="5"/>
        <v>0.30734819168148531</v>
      </c>
      <c r="S80">
        <f t="shared" si="5"/>
        <v>0.39785593184500578</v>
      </c>
      <c r="T80">
        <f t="shared" si="5"/>
        <v>0.61542765042967285</v>
      </c>
      <c r="U80">
        <f t="shared" si="5"/>
        <v>0.8172678045482995</v>
      </c>
      <c r="V80">
        <f t="shared" si="5"/>
        <v>1.0152565239050819</v>
      </c>
      <c r="W80">
        <f t="shared" si="5"/>
        <v>1.5188026725676795</v>
      </c>
      <c r="X80">
        <f t="shared" si="5"/>
        <v>1.7158947080135503</v>
      </c>
      <c r="Y80">
        <f t="shared" si="5"/>
        <v>2.5613679813804944</v>
      </c>
      <c r="Z80">
        <f t="shared" si="5"/>
        <v>4.1828533962223906</v>
      </c>
      <c r="AA80">
        <f t="shared" si="5"/>
        <v>5.9793151485866005</v>
      </c>
      <c r="AB80">
        <f t="shared" si="5"/>
        <v>6.5964812282616396</v>
      </c>
      <c r="AC80">
        <f t="shared" si="5"/>
        <v>7.5093598432489168</v>
      </c>
      <c r="AD80">
        <f t="shared" si="5"/>
        <v>10.155479670269218</v>
      </c>
      <c r="AE80">
        <f t="shared" si="5"/>
        <v>9.8290110074906512</v>
      </c>
      <c r="AF80">
        <f t="shared" si="5"/>
        <v>10.953775960555404</v>
      </c>
      <c r="AG80">
        <f t="shared" si="5"/>
        <v>13.399333693480838</v>
      </c>
      <c r="AH80">
        <f t="shared" si="5"/>
        <v>14.085283273500087</v>
      </c>
      <c r="AI80">
        <f t="shared" si="5"/>
        <v>15.820258033039078</v>
      </c>
      <c r="AJ80">
        <f t="shared" si="5"/>
        <v>21.90354123925411</v>
      </c>
      <c r="AK80">
        <f t="shared" si="5"/>
        <v>24.317273047551971</v>
      </c>
      <c r="AL80">
        <f t="shared" si="5"/>
        <v>24.344472588086393</v>
      </c>
      <c r="AM80">
        <f t="shared" si="5"/>
        <v>25.484914639368924</v>
      </c>
      <c r="AN80">
        <f t="shared" ref="AN80:BQ80" si="6">AN6/$AM$48</f>
        <v>26.692715153753152</v>
      </c>
      <c r="AO80">
        <f t="shared" si="6"/>
        <v>28.793183662725159</v>
      </c>
      <c r="AP80">
        <f t="shared" si="6"/>
        <v>33.112161212133934</v>
      </c>
      <c r="AQ80">
        <f t="shared" si="6"/>
        <v>38.078985393954021</v>
      </c>
      <c r="AR80">
        <f t="shared" si="6"/>
        <v>43.790833203047121</v>
      </c>
      <c r="AS80">
        <f t="shared" si="6"/>
        <v>50.359458183504188</v>
      </c>
      <c r="AT80">
        <f t="shared" si="6"/>
        <v>57.913376911029815</v>
      </c>
      <c r="AU80">
        <f t="shared" si="6"/>
        <v>66.60038344768428</v>
      </c>
      <c r="AV80">
        <f t="shared" si="6"/>
        <v>76.590440964836915</v>
      </c>
      <c r="AW80">
        <f t="shared" si="6"/>
        <v>88.079007109562454</v>
      </c>
      <c r="AX80">
        <f t="shared" si="6"/>
        <v>99.969673069353391</v>
      </c>
      <c r="AY80">
        <f t="shared" si="6"/>
        <v>112.11598834727981</v>
      </c>
      <c r="AZ80">
        <f t="shared" si="6"/>
        <v>124.37587167305486</v>
      </c>
      <c r="BA80">
        <f t="shared" si="6"/>
        <v>136.61632308375854</v>
      </c>
      <c r="BB80">
        <f t="shared" si="6"/>
        <v>148.71690897641787</v>
      </c>
      <c r="BC80">
        <f t="shared" si="6"/>
        <v>160.57204839991834</v>
      </c>
      <c r="BD80">
        <f t="shared" si="6"/>
        <v>172.09221534636802</v>
      </c>
      <c r="BE80">
        <f t="shared" si="6"/>
        <v>183.20422371679857</v>
      </c>
      <c r="BF80">
        <f t="shared" si="6"/>
        <v>193.85078420768266</v>
      </c>
      <c r="BG80">
        <f t="shared" si="6"/>
        <v>203.98952256513715</v>
      </c>
      <c r="BH80">
        <f t="shared" si="6"/>
        <v>213.59163361597922</v>
      </c>
      <c r="BI80">
        <f t="shared" si="6"/>
        <v>223.48092625239903</v>
      </c>
      <c r="BJ80">
        <f t="shared" si="6"/>
        <v>233.82809313788513</v>
      </c>
      <c r="BK80">
        <f t="shared" si="6"/>
        <v>244.65433385016922</v>
      </c>
      <c r="BL80">
        <f t="shared" si="6"/>
        <v>255.98182950743205</v>
      </c>
      <c r="BM80">
        <f t="shared" si="6"/>
        <v>267.83378821362618</v>
      </c>
      <c r="BN80">
        <f t="shared" si="6"/>
        <v>280.23449260791705</v>
      </c>
      <c r="BO80">
        <f t="shared" si="6"/>
        <v>293.2093496156636</v>
      </c>
      <c r="BP80">
        <f t="shared" si="6"/>
        <v>306.78494250286889</v>
      </c>
      <c r="BQ80">
        <f t="shared" si="6"/>
        <v>320.98908534075173</v>
      </c>
    </row>
    <row r="81" spans="1:70" ht="15.6" x14ac:dyDescent="0.3">
      <c r="A81" s="100" t="s">
        <v>347</v>
      </c>
      <c r="C81">
        <f t="shared" ref="C81:AO81" si="7">C39/C6</f>
        <v>9.8310324305829991E-2</v>
      </c>
      <c r="D81">
        <f t="shared" si="7"/>
        <v>8.5925788376153181E-2</v>
      </c>
      <c r="E81">
        <f t="shared" si="7"/>
        <v>8.543681656011419E-2</v>
      </c>
      <c r="F81">
        <f t="shared" si="7"/>
        <v>4.9112127281662199E-2</v>
      </c>
      <c r="G81">
        <f t="shared" si="7"/>
        <v>7.4842285560432723E-2</v>
      </c>
      <c r="H81">
        <f t="shared" si="7"/>
        <v>1.0854895103382882E-2</v>
      </c>
      <c r="I81">
        <f t="shared" si="7"/>
        <v>3.3756285404714551E-2</v>
      </c>
      <c r="J81">
        <f t="shared" si="7"/>
        <v>3.832941601880311E-2</v>
      </c>
      <c r="K81">
        <f t="shared" si="7"/>
        <v>-8.2985863927590761E-2</v>
      </c>
      <c r="L81">
        <f t="shared" si="7"/>
        <v>-0.14757802570258438</v>
      </c>
      <c r="M81">
        <f t="shared" si="7"/>
        <v>5.2011445884531222E-2</v>
      </c>
      <c r="N81">
        <f t="shared" si="7"/>
        <v>9.7978480599934789E-2</v>
      </c>
      <c r="O81">
        <f t="shared" si="7"/>
        <v>9.8459225854941754E-2</v>
      </c>
      <c r="P81">
        <f t="shared" si="7"/>
        <v>-4.6615700167816519E-3</v>
      </c>
      <c r="Q81">
        <f t="shared" si="7"/>
        <v>1.1320097526994078E-2</v>
      </c>
      <c r="R81">
        <f t="shared" si="7"/>
        <v>1.1116481391976801E-2</v>
      </c>
      <c r="S81">
        <f t="shared" si="7"/>
        <v>3.3337359584490883E-2</v>
      </c>
      <c r="T81">
        <f t="shared" si="7"/>
        <v>9.5326968631110467E-2</v>
      </c>
      <c r="U81">
        <f t="shared" si="7"/>
        <v>0.10297696091120891</v>
      </c>
      <c r="V81">
        <f t="shared" si="7"/>
        <v>0.14220034176906177</v>
      </c>
      <c r="W81">
        <f t="shared" si="7"/>
        <v>0.16321250433437359</v>
      </c>
      <c r="X81">
        <f t="shared" si="7"/>
        <v>0.19193567183311969</v>
      </c>
      <c r="Y81">
        <f t="shared" si="7"/>
        <v>0.21484093522422384</v>
      </c>
      <c r="Z81">
        <f t="shared" si="7"/>
        <v>0.2394664153941376</v>
      </c>
      <c r="AA81">
        <f t="shared" si="7"/>
        <v>0.26665090602397323</v>
      </c>
      <c r="AB81">
        <f t="shared" si="7"/>
        <v>0.21670469837926393</v>
      </c>
      <c r="AC81">
        <f t="shared" si="7"/>
        <v>0.21614376760852322</v>
      </c>
      <c r="AD81">
        <f t="shared" si="7"/>
        <v>0.22845773698735639</v>
      </c>
      <c r="AE81">
        <f t="shared" si="7"/>
        <v>0.21240777159434843</v>
      </c>
      <c r="AF81">
        <f t="shared" si="7"/>
        <v>0.21151473791963044</v>
      </c>
      <c r="AG81">
        <f t="shared" si="7"/>
        <v>0.22414202074587247</v>
      </c>
      <c r="AH81">
        <f t="shared" si="7"/>
        <v>0.21238094505984456</v>
      </c>
      <c r="AI81">
        <f t="shared" si="7"/>
        <v>0.20913611278072236</v>
      </c>
      <c r="AJ81">
        <f t="shared" si="7"/>
        <v>0.25881793355694238</v>
      </c>
      <c r="AK81">
        <f t="shared" si="7"/>
        <v>0.25309640705199732</v>
      </c>
      <c r="AL81">
        <f t="shared" si="7"/>
        <v>0.25306234264320282</v>
      </c>
      <c r="AM81">
        <f t="shared" si="7"/>
        <v>0.23971255769943867</v>
      </c>
      <c r="AN81">
        <f t="shared" si="7"/>
        <v>0.26853640431275816</v>
      </c>
      <c r="AO81">
        <f t="shared" si="7"/>
        <v>0.26793606326708502</v>
      </c>
      <c r="AP81" s="102">
        <v>0.28000000000000003</v>
      </c>
      <c r="AQ81" s="102">
        <v>0.28000000000000003</v>
      </c>
      <c r="AR81" s="102">
        <v>0.28000000000000003</v>
      </c>
      <c r="AS81" s="102">
        <v>0.22</v>
      </c>
      <c r="AT81" s="102">
        <f>AS81</f>
        <v>0.22</v>
      </c>
      <c r="AU81" s="102">
        <f t="shared" ref="AU81:BQ81" si="8">AT81</f>
        <v>0.22</v>
      </c>
      <c r="AV81" s="102">
        <f t="shared" si="8"/>
        <v>0.22</v>
      </c>
      <c r="AW81" s="102">
        <f t="shared" si="8"/>
        <v>0.22</v>
      </c>
      <c r="AX81" s="102">
        <f t="shared" si="8"/>
        <v>0.22</v>
      </c>
      <c r="AY81" s="102">
        <f t="shared" si="8"/>
        <v>0.22</v>
      </c>
      <c r="AZ81" s="102">
        <f t="shared" si="8"/>
        <v>0.22</v>
      </c>
      <c r="BA81" s="102">
        <f t="shared" si="8"/>
        <v>0.22</v>
      </c>
      <c r="BB81" s="102">
        <f t="shared" si="8"/>
        <v>0.22</v>
      </c>
      <c r="BC81" s="102">
        <f t="shared" si="8"/>
        <v>0.22</v>
      </c>
      <c r="BD81" s="102">
        <f t="shared" si="8"/>
        <v>0.22</v>
      </c>
      <c r="BE81" s="102">
        <f t="shared" si="8"/>
        <v>0.22</v>
      </c>
      <c r="BF81" s="102">
        <f t="shared" si="8"/>
        <v>0.22</v>
      </c>
      <c r="BG81" s="102">
        <f t="shared" si="8"/>
        <v>0.22</v>
      </c>
      <c r="BH81" s="102">
        <f t="shared" si="8"/>
        <v>0.22</v>
      </c>
      <c r="BI81" s="102">
        <f t="shared" si="8"/>
        <v>0.22</v>
      </c>
      <c r="BJ81" s="102">
        <f t="shared" si="8"/>
        <v>0.22</v>
      </c>
      <c r="BK81" s="102">
        <f t="shared" si="8"/>
        <v>0.22</v>
      </c>
      <c r="BL81" s="102">
        <f t="shared" si="8"/>
        <v>0.22</v>
      </c>
      <c r="BM81" s="102">
        <f t="shared" si="8"/>
        <v>0.22</v>
      </c>
      <c r="BN81" s="102">
        <f t="shared" si="8"/>
        <v>0.22</v>
      </c>
      <c r="BO81" s="102">
        <f t="shared" si="8"/>
        <v>0.22</v>
      </c>
      <c r="BP81" s="102">
        <f t="shared" si="8"/>
        <v>0.22</v>
      </c>
      <c r="BQ81" s="102">
        <f t="shared" si="8"/>
        <v>0.22</v>
      </c>
    </row>
    <row r="83" spans="1:70" ht="15.6" x14ac:dyDescent="0.3">
      <c r="A83" s="100" t="s">
        <v>348</v>
      </c>
      <c r="C83">
        <f ca="1">C83:AM83=C79*C81*C6/C73</f>
        <v>0</v>
      </c>
      <c r="D83">
        <f t="shared" ref="D83:AL83" si="9">D79*D81*D6/D73</f>
        <v>3.6691137459080887E-3</v>
      </c>
      <c r="E83">
        <f t="shared" si="9"/>
        <v>4.2536602080104242E-3</v>
      </c>
      <c r="F83">
        <f t="shared" si="9"/>
        <v>4.3687895934256225E-3</v>
      </c>
      <c r="G83">
        <f t="shared" si="9"/>
        <v>4.4409933891619248E-3</v>
      </c>
      <c r="H83">
        <f t="shared" si="9"/>
        <v>4.4034370302888206E-3</v>
      </c>
      <c r="I83">
        <f t="shared" si="9"/>
        <v>4.2754453151150036E-3</v>
      </c>
      <c r="J83">
        <f t="shared" si="9"/>
        <v>1.0999177086189714E-3</v>
      </c>
      <c r="K83">
        <f t="shared" si="9"/>
        <v>2.9857756515123539E-4</v>
      </c>
      <c r="L83">
        <f t="shared" si="9"/>
        <v>0</v>
      </c>
      <c r="M83">
        <f t="shared" si="9"/>
        <v>0</v>
      </c>
      <c r="N83">
        <f t="shared" si="9"/>
        <v>0</v>
      </c>
      <c r="O83">
        <f t="shared" si="9"/>
        <v>0</v>
      </c>
      <c r="P83">
        <f t="shared" si="9"/>
        <v>0</v>
      </c>
      <c r="Q83">
        <f t="shared" si="9"/>
        <v>0</v>
      </c>
      <c r="R83">
        <f t="shared" si="9"/>
        <v>0</v>
      </c>
      <c r="S83">
        <f t="shared" si="9"/>
        <v>0</v>
      </c>
      <c r="T83">
        <f t="shared" si="9"/>
        <v>0</v>
      </c>
      <c r="U83">
        <f t="shared" si="9"/>
        <v>0</v>
      </c>
      <c r="V83">
        <f t="shared" si="9"/>
        <v>0</v>
      </c>
      <c r="W83">
        <f t="shared" si="9"/>
        <v>0</v>
      </c>
      <c r="X83">
        <f t="shared" si="9"/>
        <v>0</v>
      </c>
      <c r="Y83">
        <f t="shared" si="9"/>
        <v>0</v>
      </c>
      <c r="Z83">
        <f t="shared" si="9"/>
        <v>0</v>
      </c>
      <c r="AA83">
        <f t="shared" si="9"/>
        <v>9.4163128923060696E-2</v>
      </c>
      <c r="AB83">
        <f t="shared" si="9"/>
        <v>0.41889170089690897</v>
      </c>
      <c r="AC83">
        <f t="shared" si="9"/>
        <v>0.47219322469989611</v>
      </c>
      <c r="AD83">
        <f t="shared" si="9"/>
        <v>0.51051974833555236</v>
      </c>
      <c r="AE83">
        <f t="shared" si="9"/>
        <v>0.5588217960729619</v>
      </c>
      <c r="AF83">
        <f t="shared" si="9"/>
        <v>0.61049392388374857</v>
      </c>
      <c r="AG83">
        <f t="shared" si="9"/>
        <v>0.70885897201941883</v>
      </c>
      <c r="AH83">
        <f t="shared" si="9"/>
        <v>0.77984828450750965</v>
      </c>
      <c r="AI83">
        <f t="shared" si="9"/>
        <v>0.81223062534327439</v>
      </c>
      <c r="AJ83">
        <f t="shared" si="9"/>
        <v>0.87930329062100043</v>
      </c>
      <c r="AK83">
        <f t="shared" si="9"/>
        <v>0.91607148860240073</v>
      </c>
      <c r="AL83">
        <f t="shared" si="9"/>
        <v>0.95184096479975633</v>
      </c>
      <c r="AM83">
        <f>AM79*AM81*AM6/$AM$73</f>
        <v>0.99456189814876916</v>
      </c>
      <c r="AN83">
        <f t="shared" ref="AN83:BQ83" si="10">AN79*AN81*AN6/$AM$73</f>
        <v>1.0277284095710926</v>
      </c>
      <c r="AO83">
        <f t="shared" si="10"/>
        <v>1.0465621082804022</v>
      </c>
      <c r="AP83">
        <f t="shared" si="10"/>
        <v>1.3819301391188199</v>
      </c>
      <c r="AQ83">
        <f t="shared" si="10"/>
        <v>1.5903156719963467</v>
      </c>
      <c r="AR83">
        <f t="shared" si="10"/>
        <v>1.8148037939736941</v>
      </c>
      <c r="AS83">
        <f t="shared" si="10"/>
        <v>1.6070280934360635</v>
      </c>
      <c r="AT83">
        <f t="shared" si="10"/>
        <v>1.852344651384507</v>
      </c>
      <c r="AU83">
        <f t="shared" si="10"/>
        <v>2.1587022829155891</v>
      </c>
      <c r="AV83">
        <f t="shared" si="10"/>
        <v>2.4767038326815869</v>
      </c>
      <c r="AW83">
        <f t="shared" si="10"/>
        <v>2.8398017941807843</v>
      </c>
      <c r="AX83">
        <f t="shared" si="10"/>
        <v>3.3485377126582576</v>
      </c>
      <c r="AY83">
        <f t="shared" si="10"/>
        <v>3.755385044746236</v>
      </c>
      <c r="AZ83">
        <f t="shared" si="10"/>
        <v>4.1660363993892364</v>
      </c>
      <c r="BA83">
        <f t="shared" si="10"/>
        <v>7.6267281193918803</v>
      </c>
      <c r="BB83">
        <f t="shared" si="10"/>
        <v>8.3022541224748387</v>
      </c>
      <c r="BC83">
        <f t="shared" si="10"/>
        <v>10.756893428928196</v>
      </c>
      <c r="BD83">
        <f t="shared" si="10"/>
        <v>11.528641746031207</v>
      </c>
      <c r="BE83">
        <f t="shared" si="10"/>
        <v>12.273047083156746</v>
      </c>
      <c r="BF83">
        <f t="shared" si="10"/>
        <v>12.986271568528235</v>
      </c>
      <c r="BG83">
        <f t="shared" si="10"/>
        <v>22.775794175854408</v>
      </c>
      <c r="BH83">
        <f t="shared" si="10"/>
        <v>23.847887007866614</v>
      </c>
      <c r="BI83">
        <f t="shared" si="10"/>
        <v>24.952044176330837</v>
      </c>
      <c r="BJ83">
        <f t="shared" si="10"/>
        <v>26.107323821694958</v>
      </c>
      <c r="BK83">
        <f t="shared" si="10"/>
        <v>27.316092914639434</v>
      </c>
      <c r="BL83">
        <f t="shared" si="10"/>
        <v>28.58082801658724</v>
      </c>
      <c r="BM83">
        <f t="shared" si="10"/>
        <v>47.846592566008376</v>
      </c>
      <c r="BN83">
        <f t="shared" si="10"/>
        <v>50.061889801814559</v>
      </c>
      <c r="BO83">
        <f t="shared" si="10"/>
        <v>52.379755299638575</v>
      </c>
      <c r="BP83">
        <f t="shared" si="10"/>
        <v>54.804937970011842</v>
      </c>
      <c r="BQ83">
        <f t="shared" si="10"/>
        <v>57.342406598023395</v>
      </c>
    </row>
    <row r="84" spans="1:70" ht="15.6" x14ac:dyDescent="0.3">
      <c r="A84" s="100" t="s">
        <v>349</v>
      </c>
      <c r="AN84">
        <f t="shared" ref="AN84:BQ84" si="11">AN83/(1+$BB$69)^(AN77-$AM$77)</f>
        <v>0.93988660725686601</v>
      </c>
      <c r="AO84">
        <f t="shared" si="11"/>
        <v>0.87530458886549267</v>
      </c>
      <c r="AP84">
        <f t="shared" si="11"/>
        <v>1.0570058395040762</v>
      </c>
      <c r="AQ84">
        <f t="shared" si="11"/>
        <v>1.1124275503640948</v>
      </c>
      <c r="AR84">
        <f t="shared" si="11"/>
        <v>1.1609544354567662</v>
      </c>
      <c r="AS84">
        <f t="shared" si="11"/>
        <v>0.94016929813214323</v>
      </c>
      <c r="AT84">
        <f t="shared" si="11"/>
        <v>0.99106352086488425</v>
      </c>
      <c r="AU84">
        <f t="shared" si="11"/>
        <v>1.0562568668124059</v>
      </c>
      <c r="AV84">
        <f t="shared" si="11"/>
        <v>1.1082761058993564</v>
      </c>
      <c r="AW84">
        <f t="shared" si="11"/>
        <v>1.1621415329758429</v>
      </c>
      <c r="AX84">
        <f t="shared" si="11"/>
        <v>1.2532083705592008</v>
      </c>
      <c r="AY84">
        <f t="shared" si="11"/>
        <v>1.2853448572258188</v>
      </c>
      <c r="AZ84">
        <f t="shared" si="11"/>
        <v>1.3040232997672181</v>
      </c>
      <c r="BA84">
        <f t="shared" si="11"/>
        <v>2.1832207744435235</v>
      </c>
      <c r="BB84">
        <f t="shared" si="11"/>
        <v>2.1734643056981486</v>
      </c>
      <c r="BC84">
        <f t="shared" si="11"/>
        <v>2.5753748786174113</v>
      </c>
      <c r="BD84">
        <f t="shared" si="11"/>
        <v>2.5242294658556323</v>
      </c>
      <c r="BE84">
        <f t="shared" si="11"/>
        <v>2.4575376951974763</v>
      </c>
      <c r="BF84">
        <f t="shared" si="11"/>
        <v>2.3780959189534845</v>
      </c>
      <c r="BG84">
        <f t="shared" si="11"/>
        <v>3.8143058658872087</v>
      </c>
      <c r="BH84">
        <f t="shared" si="11"/>
        <v>3.6524896251383288</v>
      </c>
      <c r="BI84">
        <f t="shared" si="11"/>
        <v>3.494960853421464</v>
      </c>
      <c r="BJ84">
        <f t="shared" si="11"/>
        <v>3.3442261636775723</v>
      </c>
      <c r="BK84">
        <f t="shared" si="11"/>
        <v>3.1999925329283601</v>
      </c>
      <c r="BL84">
        <f t="shared" si="11"/>
        <v>3.0619795760274204</v>
      </c>
      <c r="BM84">
        <f t="shared" si="11"/>
        <v>4.6878704009620709</v>
      </c>
      <c r="BN84">
        <f t="shared" si="11"/>
        <v>4.4856865367975187</v>
      </c>
      <c r="BO84">
        <f t="shared" si="11"/>
        <v>4.2922226907717196</v>
      </c>
      <c r="BP84">
        <f t="shared" si="11"/>
        <v>4.1071027759172276</v>
      </c>
      <c r="BQ84">
        <f t="shared" si="11"/>
        <v>3.9299669255777037</v>
      </c>
      <c r="BR84" s="104">
        <f>SUM(AN84:BQ84)</f>
        <v>70.608789859556438</v>
      </c>
    </row>
    <row r="85" spans="1:70" ht="15.6" x14ac:dyDescent="0.3">
      <c r="A85" s="100"/>
    </row>
    <row r="86" spans="1:70" ht="15.6" x14ac:dyDescent="0.3">
      <c r="A86" s="100"/>
    </row>
    <row r="87" spans="1:70" ht="21" x14ac:dyDescent="0.4">
      <c r="AM87" s="105" t="s">
        <v>350</v>
      </c>
      <c r="AN87" s="106">
        <f>$BR$84+(BQ83*(1+AY71))/(($BB$69-AY71)*(1+$BB$69)^30)</f>
        <v>157.79972273131114</v>
      </c>
    </row>
    <row r="89" spans="1:70" x14ac:dyDescent="0.3">
      <c r="AN89" s="107"/>
    </row>
    <row r="97" spans="3:69" x14ac:dyDescent="0.3">
      <c r="C97">
        <v>0</v>
      </c>
      <c r="D97">
        <v>3.6691137459080887E-3</v>
      </c>
      <c r="E97">
        <v>4.2536602080104242E-3</v>
      </c>
      <c r="F97">
        <v>4.3687895934256225E-3</v>
      </c>
      <c r="G97">
        <v>4.4409933891619248E-3</v>
      </c>
      <c r="H97">
        <v>4.4034370302888206E-3</v>
      </c>
      <c r="I97">
        <v>4.2754453151150036E-3</v>
      </c>
      <c r="J97">
        <v>1.0999177086189714E-3</v>
      </c>
      <c r="K97">
        <v>2.9857756515123539E-4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9.4163128923060696E-2</v>
      </c>
      <c r="AB97">
        <v>0.41889170089690897</v>
      </c>
      <c r="AC97">
        <v>0.47219322469989611</v>
      </c>
      <c r="AD97">
        <v>0.51051974833555236</v>
      </c>
      <c r="AE97">
        <v>0.5588217960729619</v>
      </c>
      <c r="AF97">
        <v>0.61049392388374857</v>
      </c>
      <c r="AG97">
        <v>0.70885897201941883</v>
      </c>
      <c r="AH97">
        <v>0.77984828450750965</v>
      </c>
      <c r="AI97">
        <v>0.81223062534327439</v>
      </c>
      <c r="AJ97">
        <v>0.87930329062100043</v>
      </c>
      <c r="AK97">
        <v>0.91607148860240073</v>
      </c>
      <c r="AL97">
        <v>0.95184096479975633</v>
      </c>
      <c r="AM97">
        <v>0.99456189814876916</v>
      </c>
      <c r="AN97">
        <v>0.93988660725686601</v>
      </c>
      <c r="AO97">
        <v>0.87530458886549267</v>
      </c>
      <c r="AP97">
        <v>1.0570058395040762</v>
      </c>
      <c r="AQ97">
        <v>1.1124275503640948</v>
      </c>
      <c r="AR97">
        <v>1.1609544354567662</v>
      </c>
      <c r="AS97">
        <v>0.94016929813214323</v>
      </c>
      <c r="AT97">
        <v>0.99106352086488425</v>
      </c>
      <c r="AU97">
        <v>1.0562568668124059</v>
      </c>
      <c r="AV97">
        <v>1.1082761058993564</v>
      </c>
      <c r="AW97">
        <v>1.1621415329758429</v>
      </c>
      <c r="AX97">
        <v>1.2532083705592008</v>
      </c>
      <c r="AY97">
        <v>1.2853448572258188</v>
      </c>
      <c r="AZ97">
        <v>1.3040232997672181</v>
      </c>
      <c r="BA97">
        <v>2.1832207744435235</v>
      </c>
      <c r="BB97">
        <v>2.1734643056981486</v>
      </c>
      <c r="BC97">
        <v>2.5753748786174113</v>
      </c>
      <c r="BD97">
        <v>2.5242294658556323</v>
      </c>
      <c r="BE97">
        <v>2.4575376951974763</v>
      </c>
      <c r="BF97">
        <v>2.3780959189534845</v>
      </c>
      <c r="BG97">
        <v>3.8143058658872087</v>
      </c>
      <c r="BH97">
        <v>3.6524896251383288</v>
      </c>
      <c r="BI97">
        <v>3.494960853421464</v>
      </c>
      <c r="BJ97">
        <v>3.3442261636775723</v>
      </c>
      <c r="BK97">
        <v>3.1999925329283601</v>
      </c>
      <c r="BL97">
        <v>3.0619795760274204</v>
      </c>
      <c r="BM97">
        <v>4.6878704009620709</v>
      </c>
      <c r="BN97">
        <v>4.4856865367975187</v>
      </c>
      <c r="BO97">
        <v>4.2922226907717196</v>
      </c>
      <c r="BP97">
        <v>4.1071027759172276</v>
      </c>
      <c r="BQ97">
        <v>3.9299669255777037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97"/>
  <sheetViews>
    <sheetView topLeftCell="A37" zoomScale="74" zoomScaleNormal="74" workbookViewId="0">
      <pane xSplit="2" topLeftCell="X1" activePane="topRight" state="frozen"/>
      <selection activeCell="A75" sqref="A75"/>
      <selection pane="topRight" activeCell="BT21" sqref="BT21"/>
    </sheetView>
  </sheetViews>
  <sheetFormatPr defaultRowHeight="14.4" x14ac:dyDescent="0.3"/>
  <cols>
    <col min="1" max="1" width="35.109375" customWidth="1"/>
    <col min="2" max="2" width="0" hidden="1" customWidth="1"/>
    <col min="3" max="41" width="13" customWidth="1"/>
    <col min="42" max="42" width="9.109375" customWidth="1"/>
    <col min="43" max="43" width="9" bestFit="1" customWidth="1"/>
    <col min="44" max="44" width="9.77734375" customWidth="1"/>
    <col min="45" max="48" width="9" bestFit="1" customWidth="1"/>
    <col min="49" max="52" width="11.44140625" bestFit="1" customWidth="1"/>
    <col min="53" max="53" width="12.33203125" bestFit="1" customWidth="1"/>
    <col min="54" max="56" width="11.44140625" bestFit="1" customWidth="1"/>
    <col min="57" max="67" width="12.33203125" bestFit="1" customWidth="1"/>
    <col min="68" max="69" width="10.44140625" bestFit="1" customWidth="1"/>
  </cols>
  <sheetData>
    <row r="1" spans="1:6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69" ht="21" x14ac:dyDescent="0.3">
      <c r="A2" s="8" t="s">
        <v>219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6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69" x14ac:dyDescent="0.3">
      <c r="A4" s="3" t="s">
        <v>4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220</v>
      </c>
      <c r="AO4" s="4" t="s">
        <v>221</v>
      </c>
    </row>
    <row r="5" spans="1:69" x14ac:dyDescent="0.3">
      <c r="A5" s="9" t="s">
        <v>43</v>
      </c>
      <c r="B5" s="9"/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  <c r="H5" s="5" t="s">
        <v>50</v>
      </c>
      <c r="I5" s="5" t="s">
        <v>51</v>
      </c>
      <c r="J5" s="5" t="s">
        <v>52</v>
      </c>
      <c r="K5" s="5" t="s">
        <v>53</v>
      </c>
      <c r="L5" s="5" t="s">
        <v>54</v>
      </c>
      <c r="M5" s="5" t="s">
        <v>55</v>
      </c>
      <c r="N5" s="5" t="s">
        <v>56</v>
      </c>
      <c r="O5" s="5" t="s">
        <v>57</v>
      </c>
      <c r="P5" s="5" t="s">
        <v>58</v>
      </c>
      <c r="Q5" s="5" t="s">
        <v>59</v>
      </c>
      <c r="R5" s="5" t="s">
        <v>60</v>
      </c>
      <c r="S5" s="5" t="s">
        <v>61</v>
      </c>
      <c r="T5" s="5" t="s">
        <v>62</v>
      </c>
      <c r="U5" s="5" t="s">
        <v>63</v>
      </c>
      <c r="V5" s="5" t="s">
        <v>64</v>
      </c>
      <c r="W5" s="5" t="s">
        <v>65</v>
      </c>
      <c r="X5" s="5" t="s">
        <v>66</v>
      </c>
      <c r="Y5" s="5" t="s">
        <v>67</v>
      </c>
      <c r="Z5" s="5" t="s">
        <v>68</v>
      </c>
      <c r="AA5" s="5" t="s">
        <v>69</v>
      </c>
      <c r="AB5" s="5" t="s">
        <v>70</v>
      </c>
      <c r="AC5" s="5" t="s">
        <v>71</v>
      </c>
      <c r="AD5" s="5" t="s">
        <v>72</v>
      </c>
      <c r="AE5" s="5" t="s">
        <v>73</v>
      </c>
      <c r="AF5" s="5" t="s">
        <v>74</v>
      </c>
      <c r="AG5" s="5" t="s">
        <v>75</v>
      </c>
      <c r="AH5" s="5" t="s">
        <v>76</v>
      </c>
      <c r="AI5" s="5" t="s">
        <v>77</v>
      </c>
      <c r="AJ5" s="5" t="s">
        <v>78</v>
      </c>
      <c r="AK5" s="5" t="s">
        <v>79</v>
      </c>
      <c r="AL5" s="5" t="s">
        <v>80</v>
      </c>
      <c r="AM5" s="5" t="s">
        <v>81</v>
      </c>
      <c r="AN5" s="5" t="s">
        <v>222</v>
      </c>
      <c r="AO5" s="5" t="s">
        <v>223</v>
      </c>
      <c r="AP5">
        <v>2027</v>
      </c>
      <c r="AQ5">
        <v>2028</v>
      </c>
      <c r="AR5">
        <v>2029</v>
      </c>
      <c r="AS5">
        <v>2030</v>
      </c>
      <c r="AT5">
        <v>2031</v>
      </c>
      <c r="AU5">
        <v>2032</v>
      </c>
      <c r="AV5">
        <v>2033</v>
      </c>
      <c r="AW5">
        <v>2034</v>
      </c>
      <c r="AX5">
        <v>2035</v>
      </c>
      <c r="AY5">
        <v>2036</v>
      </c>
      <c r="AZ5">
        <v>2037</v>
      </c>
      <c r="BA5">
        <v>2038</v>
      </c>
      <c r="BB5">
        <v>2039</v>
      </c>
      <c r="BC5">
        <v>2040</v>
      </c>
      <c r="BD5">
        <v>2041</v>
      </c>
      <c r="BE5">
        <v>2042</v>
      </c>
      <c r="BF5">
        <v>2043</v>
      </c>
      <c r="BG5">
        <v>2044</v>
      </c>
      <c r="BH5">
        <v>2045</v>
      </c>
      <c r="BI5">
        <v>2046</v>
      </c>
      <c r="BJ5">
        <v>2047</v>
      </c>
      <c r="BK5">
        <v>2048</v>
      </c>
      <c r="BL5">
        <v>2049</v>
      </c>
      <c r="BM5">
        <v>2050</v>
      </c>
      <c r="BN5">
        <v>2051</v>
      </c>
      <c r="BO5">
        <v>2052</v>
      </c>
      <c r="BP5">
        <v>2053</v>
      </c>
      <c r="BQ5">
        <v>2054</v>
      </c>
    </row>
    <row r="6" spans="1:69" x14ac:dyDescent="0.3">
      <c r="A6" s="79" t="s">
        <v>198</v>
      </c>
      <c r="B6" s="79" t="s">
        <v>224</v>
      </c>
      <c r="C6" s="77">
        <v>4071.373</v>
      </c>
      <c r="D6" s="77">
        <v>5284.0132000000003</v>
      </c>
      <c r="E6" s="77">
        <v>5558.4350999999997</v>
      </c>
      <c r="F6" s="77">
        <v>6308.8491000000004</v>
      </c>
      <c r="G6" s="77">
        <v>7086.5420000000004</v>
      </c>
      <c r="H6" s="77">
        <v>7976.9540999999999</v>
      </c>
      <c r="I6" s="77">
        <v>9188.7479999999996</v>
      </c>
      <c r="J6" s="77">
        <v>11062</v>
      </c>
      <c r="K6" s="77">
        <v>9833</v>
      </c>
      <c r="L6" s="77">
        <v>7081</v>
      </c>
      <c r="M6" s="77">
        <v>5941</v>
      </c>
      <c r="N6" s="77">
        <v>6134</v>
      </c>
      <c r="O6" s="77">
        <v>7983</v>
      </c>
      <c r="P6" s="77">
        <v>5363</v>
      </c>
      <c r="Q6" s="77">
        <v>5742</v>
      </c>
      <c r="R6" s="77">
        <v>6207</v>
      </c>
      <c r="S6" s="77">
        <v>8279</v>
      </c>
      <c r="T6" s="77">
        <v>13931</v>
      </c>
      <c r="U6" s="77">
        <v>19315</v>
      </c>
      <c r="V6" s="77">
        <v>24578</v>
      </c>
      <c r="W6" s="77">
        <v>37491</v>
      </c>
      <c r="X6" s="77">
        <v>42905</v>
      </c>
      <c r="Y6" s="77">
        <v>65225</v>
      </c>
      <c r="Z6" s="77">
        <v>108249</v>
      </c>
      <c r="AA6" s="77">
        <v>156508</v>
      </c>
      <c r="AB6" s="77">
        <v>170910</v>
      </c>
      <c r="AC6" s="77">
        <v>182795</v>
      </c>
      <c r="AD6" s="77">
        <v>233715</v>
      </c>
      <c r="AE6" s="77">
        <v>215091</v>
      </c>
      <c r="AF6" s="77">
        <v>228594</v>
      </c>
      <c r="AG6" s="77">
        <v>265595</v>
      </c>
      <c r="AH6" s="77">
        <v>260174</v>
      </c>
      <c r="AI6" s="77">
        <v>274515</v>
      </c>
      <c r="AJ6" s="77">
        <v>365817</v>
      </c>
      <c r="AK6" s="77">
        <v>394328</v>
      </c>
      <c r="AL6" s="77">
        <v>383285</v>
      </c>
      <c r="AM6" s="77">
        <v>391035</v>
      </c>
      <c r="AN6" s="77">
        <v>409567.22899999999</v>
      </c>
      <c r="AO6" s="77">
        <v>441796.36200000002</v>
      </c>
      <c r="AP6" s="78">
        <f>AO6*(1+AP78)</f>
        <v>508065.81630000001</v>
      </c>
      <c r="AQ6" s="78">
        <f t="shared" ref="AQ6:BQ6" si="0">AP6*(1+AQ78)</f>
        <v>584275.68874499993</v>
      </c>
      <c r="AR6" s="78">
        <f t="shared" si="0"/>
        <v>671917.04205674992</v>
      </c>
      <c r="AS6" s="78">
        <f t="shared" si="0"/>
        <v>772704.59836526238</v>
      </c>
      <c r="AT6" s="78">
        <f t="shared" si="0"/>
        <v>888610.28812005173</v>
      </c>
      <c r="AU6" s="78">
        <f t="shared" si="0"/>
        <v>1021901.8313380594</v>
      </c>
      <c r="AV6" s="78">
        <f t="shared" si="0"/>
        <v>1175187.1060387683</v>
      </c>
      <c r="AW6" s="78">
        <f t="shared" si="0"/>
        <v>1351465.1719445835</v>
      </c>
      <c r="AX6" s="78">
        <f t="shared" si="0"/>
        <v>1533912.9701571022</v>
      </c>
      <c r="AY6" s="78">
        <f t="shared" si="0"/>
        <v>1720283.3960311899</v>
      </c>
      <c r="AZ6" s="78">
        <f t="shared" si="0"/>
        <v>1908396.3853872006</v>
      </c>
      <c r="BA6" s="78">
        <f t="shared" si="0"/>
        <v>2096211.2156550819</v>
      </c>
      <c r="BB6" s="78">
        <f t="shared" si="0"/>
        <v>2281879.9797649076</v>
      </c>
      <c r="BC6" s="78">
        <f t="shared" si="0"/>
        <v>2463782.6665138444</v>
      </c>
      <c r="BD6" s="78">
        <f t="shared" si="0"/>
        <v>2640545.6082639406</v>
      </c>
      <c r="BE6" s="78">
        <f t="shared" si="0"/>
        <v>2811045.8533940106</v>
      </c>
      <c r="BF6" s="78">
        <f t="shared" si="0"/>
        <v>2974404.3672625097</v>
      </c>
      <c r="BG6" s="78">
        <f t="shared" si="0"/>
        <v>3129970.9685130678</v>
      </c>
      <c r="BH6" s="78">
        <f t="shared" si="0"/>
        <v>3277303.6768190903</v>
      </c>
      <c r="BI6" s="78">
        <f t="shared" si="0"/>
        <v>3429042.837055814</v>
      </c>
      <c r="BJ6" s="78">
        <f t="shared" si="0"/>
        <v>3587807.5204114984</v>
      </c>
      <c r="BK6" s="78">
        <f t="shared" si="0"/>
        <v>3753923.0086065507</v>
      </c>
      <c r="BL6" s="78">
        <f t="shared" si="0"/>
        <v>3927729.6439050343</v>
      </c>
      <c r="BM6" s="78">
        <f t="shared" si="0"/>
        <v>4109583.5264178375</v>
      </c>
      <c r="BN6" s="78">
        <f t="shared" si="0"/>
        <v>4299857.2436909834</v>
      </c>
      <c r="BO6" s="78">
        <f t="shared" si="0"/>
        <v>4498940.6340738758</v>
      </c>
      <c r="BP6" s="78">
        <f t="shared" si="0"/>
        <v>4707241.5854314966</v>
      </c>
      <c r="BQ6" s="78">
        <f t="shared" si="0"/>
        <v>4925186.8708369751</v>
      </c>
    </row>
    <row r="7" spans="1:69" x14ac:dyDescent="0.3">
      <c r="A7" s="80" t="s">
        <v>225</v>
      </c>
      <c r="B7" s="80" t="s">
        <v>226</v>
      </c>
      <c r="C7" s="12" t="s">
        <v>189</v>
      </c>
      <c r="D7" s="12" t="s">
        <v>189</v>
      </c>
      <c r="E7" s="12" t="s">
        <v>189</v>
      </c>
      <c r="F7" s="12" t="s">
        <v>189</v>
      </c>
      <c r="G7" s="12" t="s">
        <v>189</v>
      </c>
      <c r="H7" s="12" t="s">
        <v>189</v>
      </c>
      <c r="I7" s="12" t="s">
        <v>189</v>
      </c>
      <c r="J7" s="12" t="s">
        <v>189</v>
      </c>
      <c r="K7" s="12" t="s">
        <v>189</v>
      </c>
      <c r="L7" s="12" t="s">
        <v>189</v>
      </c>
      <c r="M7" s="12" t="s">
        <v>189</v>
      </c>
      <c r="N7" s="12" t="s">
        <v>189</v>
      </c>
      <c r="O7" s="12" t="s">
        <v>189</v>
      </c>
      <c r="P7" s="12" t="s">
        <v>189</v>
      </c>
      <c r="Q7" s="12" t="s">
        <v>189</v>
      </c>
      <c r="R7" s="12" t="s">
        <v>189</v>
      </c>
      <c r="S7" s="12" t="s">
        <v>189</v>
      </c>
      <c r="T7" s="12" t="s">
        <v>189</v>
      </c>
      <c r="U7" s="12" t="s">
        <v>189</v>
      </c>
      <c r="V7" s="12" t="s">
        <v>189</v>
      </c>
      <c r="W7" s="12" t="s">
        <v>189</v>
      </c>
      <c r="X7" s="12">
        <v>42905</v>
      </c>
      <c r="Y7" s="12">
        <v>65225</v>
      </c>
      <c r="Z7" s="12">
        <v>108249</v>
      </c>
      <c r="AA7" s="12">
        <v>156508</v>
      </c>
      <c r="AB7" s="12">
        <v>170910</v>
      </c>
      <c r="AC7" s="12">
        <v>182795</v>
      </c>
      <c r="AD7" s="12">
        <v>233715</v>
      </c>
      <c r="AE7" s="12">
        <v>215091</v>
      </c>
      <c r="AF7" s="12">
        <v>228594</v>
      </c>
      <c r="AG7" s="12">
        <v>265595</v>
      </c>
      <c r="AH7" s="12">
        <v>260174</v>
      </c>
      <c r="AI7" s="12">
        <v>274515</v>
      </c>
      <c r="AJ7" s="12">
        <v>365817</v>
      </c>
      <c r="AK7" s="12">
        <v>394328</v>
      </c>
      <c r="AL7" s="12">
        <v>383285</v>
      </c>
      <c r="AM7" s="12">
        <v>391035</v>
      </c>
      <c r="AN7" s="12"/>
      <c r="AO7" s="12"/>
    </row>
    <row r="8" spans="1:69" x14ac:dyDescent="0.3">
      <c r="A8" s="80" t="s">
        <v>227</v>
      </c>
      <c r="B8" s="80" t="s">
        <v>228</v>
      </c>
      <c r="C8" s="12">
        <v>1990.8789999999999</v>
      </c>
      <c r="D8" s="12">
        <v>2694.8229999999999</v>
      </c>
      <c r="E8" s="12">
        <v>2606.2229000000002</v>
      </c>
      <c r="F8" s="12">
        <v>3314.1179000000002</v>
      </c>
      <c r="G8" s="12">
        <v>3991.3368999999998</v>
      </c>
      <c r="H8" s="12">
        <v>5248.8339999999998</v>
      </c>
      <c r="I8" s="12">
        <v>6844.915</v>
      </c>
      <c r="J8" s="12">
        <v>8204</v>
      </c>
      <c r="K8" s="12">
        <v>8865</v>
      </c>
      <c r="L8" s="12">
        <v>5713</v>
      </c>
      <c r="M8" s="12">
        <v>4462</v>
      </c>
      <c r="N8" s="12">
        <v>4438</v>
      </c>
      <c r="O8" s="12">
        <v>5817</v>
      </c>
      <c r="P8" s="12">
        <v>4128</v>
      </c>
      <c r="Q8" s="12">
        <v>4139</v>
      </c>
      <c r="R8" s="12">
        <v>4499</v>
      </c>
      <c r="S8" s="12">
        <v>6020</v>
      </c>
      <c r="T8" s="12">
        <v>9889</v>
      </c>
      <c r="U8" s="12">
        <v>13717</v>
      </c>
      <c r="V8" s="12">
        <v>16426</v>
      </c>
      <c r="W8" s="12">
        <v>24294</v>
      </c>
      <c r="X8" s="12">
        <v>25683</v>
      </c>
      <c r="Y8" s="12">
        <v>39541</v>
      </c>
      <c r="Z8" s="12">
        <v>64431</v>
      </c>
      <c r="AA8" s="12">
        <v>87846</v>
      </c>
      <c r="AB8" s="12">
        <v>106606</v>
      </c>
      <c r="AC8" s="12">
        <v>112258</v>
      </c>
      <c r="AD8" s="12">
        <v>140089</v>
      </c>
      <c r="AE8" s="12">
        <v>131376</v>
      </c>
      <c r="AF8" s="12">
        <v>141048</v>
      </c>
      <c r="AG8" s="12">
        <v>163756</v>
      </c>
      <c r="AH8" s="12">
        <v>161782</v>
      </c>
      <c r="AI8" s="12">
        <v>169559</v>
      </c>
      <c r="AJ8" s="12">
        <v>212981</v>
      </c>
      <c r="AK8" s="12">
        <v>223546</v>
      </c>
      <c r="AL8" s="12">
        <v>214137</v>
      </c>
      <c r="AM8" s="12">
        <v>210352</v>
      </c>
      <c r="AN8" s="12"/>
      <c r="AO8" s="12"/>
    </row>
    <row r="9" spans="1:69" x14ac:dyDescent="0.3">
      <c r="A9" s="80" t="s">
        <v>229</v>
      </c>
      <c r="B9" s="80" t="s">
        <v>230</v>
      </c>
      <c r="C9" s="12" t="s">
        <v>189</v>
      </c>
      <c r="D9" s="12" t="s">
        <v>189</v>
      </c>
      <c r="E9" s="12" t="s">
        <v>189</v>
      </c>
      <c r="F9" s="12" t="s">
        <v>189</v>
      </c>
      <c r="G9" s="12" t="s">
        <v>189</v>
      </c>
      <c r="H9" s="12" t="s">
        <v>189</v>
      </c>
      <c r="I9" s="12" t="s">
        <v>189</v>
      </c>
      <c r="J9" s="12" t="s">
        <v>189</v>
      </c>
      <c r="K9" s="12" t="s">
        <v>189</v>
      </c>
      <c r="L9" s="12" t="s">
        <v>189</v>
      </c>
      <c r="M9" s="12" t="s">
        <v>189</v>
      </c>
      <c r="N9" s="12" t="s">
        <v>189</v>
      </c>
      <c r="O9" s="12" t="s">
        <v>189</v>
      </c>
      <c r="P9" s="12" t="s">
        <v>189</v>
      </c>
      <c r="Q9" s="12" t="s">
        <v>189</v>
      </c>
      <c r="R9" s="12" t="s">
        <v>189</v>
      </c>
      <c r="S9" s="12" t="s">
        <v>189</v>
      </c>
      <c r="T9" s="12" t="s">
        <v>189</v>
      </c>
      <c r="U9" s="12" t="s">
        <v>189</v>
      </c>
      <c r="V9" s="12" t="s">
        <v>189</v>
      </c>
      <c r="W9" s="12" t="s">
        <v>189</v>
      </c>
      <c r="X9" s="12">
        <v>25683</v>
      </c>
      <c r="Y9" s="12">
        <v>39541</v>
      </c>
      <c r="Z9" s="12">
        <v>64431</v>
      </c>
      <c r="AA9" s="12">
        <v>87846</v>
      </c>
      <c r="AB9" s="12">
        <v>106606</v>
      </c>
      <c r="AC9" s="12">
        <v>112258</v>
      </c>
      <c r="AD9" s="12">
        <v>140089</v>
      </c>
      <c r="AE9" s="12">
        <v>131376</v>
      </c>
      <c r="AF9" s="12">
        <v>141048</v>
      </c>
      <c r="AG9" s="12">
        <v>163756</v>
      </c>
      <c r="AH9" s="12">
        <v>161782</v>
      </c>
      <c r="AI9" s="12">
        <v>169559</v>
      </c>
      <c r="AJ9" s="12">
        <v>212981</v>
      </c>
      <c r="AK9" s="12">
        <v>223546</v>
      </c>
      <c r="AL9" s="12">
        <v>214137</v>
      </c>
      <c r="AM9" s="12">
        <v>210352</v>
      </c>
      <c r="AN9" s="12"/>
      <c r="AO9" s="12"/>
    </row>
    <row r="10" spans="1:69" x14ac:dyDescent="0.3">
      <c r="A10" s="6" t="s">
        <v>231</v>
      </c>
      <c r="B10" s="6" t="s">
        <v>232</v>
      </c>
      <c r="C10" s="15">
        <v>2080.4940000000001</v>
      </c>
      <c r="D10" s="15">
        <v>2589.1902</v>
      </c>
      <c r="E10" s="15">
        <v>2952.2121999999999</v>
      </c>
      <c r="F10" s="15">
        <v>2994.7312000000002</v>
      </c>
      <c r="G10" s="15">
        <v>3095.2051000000001</v>
      </c>
      <c r="H10" s="15">
        <v>2728.1201000000001</v>
      </c>
      <c r="I10" s="15">
        <v>2343.8330000000001</v>
      </c>
      <c r="J10" s="15">
        <v>2858</v>
      </c>
      <c r="K10" s="15">
        <v>968</v>
      </c>
      <c r="L10" s="15">
        <v>1368</v>
      </c>
      <c r="M10" s="15">
        <v>1479</v>
      </c>
      <c r="N10" s="15">
        <v>1696</v>
      </c>
      <c r="O10" s="15">
        <v>2166</v>
      </c>
      <c r="P10" s="15">
        <v>1235</v>
      </c>
      <c r="Q10" s="15">
        <v>1603</v>
      </c>
      <c r="R10" s="15">
        <v>1708</v>
      </c>
      <c r="S10" s="15">
        <v>2259</v>
      </c>
      <c r="T10" s="15">
        <v>4042</v>
      </c>
      <c r="U10" s="15">
        <v>5598</v>
      </c>
      <c r="V10" s="15">
        <v>8152</v>
      </c>
      <c r="W10" s="15">
        <v>13197</v>
      </c>
      <c r="X10" s="15">
        <v>17222</v>
      </c>
      <c r="Y10" s="15">
        <v>25684</v>
      </c>
      <c r="Z10" s="15">
        <v>43818</v>
      </c>
      <c r="AA10" s="15">
        <v>68662</v>
      </c>
      <c r="AB10" s="15">
        <v>64304</v>
      </c>
      <c r="AC10" s="15">
        <v>70537</v>
      </c>
      <c r="AD10" s="15">
        <v>93626</v>
      </c>
      <c r="AE10" s="15">
        <v>83715</v>
      </c>
      <c r="AF10" s="15">
        <v>87546</v>
      </c>
      <c r="AG10" s="15">
        <v>101839</v>
      </c>
      <c r="AH10" s="15">
        <v>98392</v>
      </c>
      <c r="AI10" s="15">
        <v>104956</v>
      </c>
      <c r="AJ10" s="15">
        <v>152836</v>
      </c>
      <c r="AK10" s="15">
        <v>170782</v>
      </c>
      <c r="AL10" s="15">
        <v>169148</v>
      </c>
      <c r="AM10" s="15">
        <v>180683</v>
      </c>
      <c r="AN10" s="15">
        <v>191898.62947566001</v>
      </c>
      <c r="AO10" s="15">
        <v>208183.28170163999</v>
      </c>
    </row>
    <row r="11" spans="1:69" x14ac:dyDescent="0.3">
      <c r="A11" s="80" t="s">
        <v>233</v>
      </c>
      <c r="B11" s="80" t="s">
        <v>234</v>
      </c>
      <c r="C11" s="12" t="s">
        <v>189</v>
      </c>
      <c r="D11" s="12" t="s">
        <v>189</v>
      </c>
      <c r="E11" s="12" t="s">
        <v>189</v>
      </c>
      <c r="F11" s="12" t="s">
        <v>189</v>
      </c>
      <c r="G11" s="12" t="s">
        <v>189</v>
      </c>
      <c r="H11" s="12" t="s">
        <v>189</v>
      </c>
      <c r="I11" s="12" t="s">
        <v>189</v>
      </c>
      <c r="J11" s="12" t="s">
        <v>189</v>
      </c>
      <c r="K11" s="12" t="s">
        <v>189</v>
      </c>
      <c r="L11" s="12" t="s">
        <v>189</v>
      </c>
      <c r="M11" s="12" t="s">
        <v>189</v>
      </c>
      <c r="N11" s="12">
        <v>0</v>
      </c>
      <c r="O11" s="12" t="s">
        <v>189</v>
      </c>
      <c r="P11" s="12" t="s">
        <v>189</v>
      </c>
      <c r="Q11" s="12">
        <v>0</v>
      </c>
      <c r="R11" s="12" t="s">
        <v>189</v>
      </c>
      <c r="S11" s="12">
        <v>0</v>
      </c>
      <c r="T11" s="12">
        <v>0</v>
      </c>
      <c r="U11" s="12" t="s">
        <v>189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/>
      <c r="AO11" s="12"/>
    </row>
    <row r="12" spans="1:69" x14ac:dyDescent="0.3">
      <c r="A12" s="80" t="s">
        <v>235</v>
      </c>
      <c r="B12" s="80" t="s">
        <v>236</v>
      </c>
      <c r="C12" s="12">
        <v>1460.1559999999999</v>
      </c>
      <c r="D12" s="12">
        <v>1954.877</v>
      </c>
      <c r="E12" s="12">
        <v>2240.1999999999998</v>
      </c>
      <c r="F12" s="12">
        <v>2323.3391000000001</v>
      </c>
      <c r="G12" s="12">
        <v>2289.3969999999999</v>
      </c>
      <c r="H12" s="12">
        <v>2296.9259999999999</v>
      </c>
      <c r="I12" s="12">
        <v>1948.4139</v>
      </c>
      <c r="J12" s="12">
        <v>2197</v>
      </c>
      <c r="K12" s="12">
        <v>2172</v>
      </c>
      <c r="L12" s="12">
        <v>1771</v>
      </c>
      <c r="M12" s="12">
        <v>1211</v>
      </c>
      <c r="N12" s="12">
        <v>1310</v>
      </c>
      <c r="O12" s="12">
        <v>1546</v>
      </c>
      <c r="P12" s="12">
        <v>1568</v>
      </c>
      <c r="Q12" s="12">
        <v>1557</v>
      </c>
      <c r="R12" s="12">
        <v>1683</v>
      </c>
      <c r="S12" s="12">
        <v>1910</v>
      </c>
      <c r="T12" s="12">
        <v>2399</v>
      </c>
      <c r="U12" s="12">
        <v>3145</v>
      </c>
      <c r="V12" s="12">
        <v>3745</v>
      </c>
      <c r="W12" s="12">
        <v>4870</v>
      </c>
      <c r="X12" s="12">
        <v>5482</v>
      </c>
      <c r="Y12" s="12">
        <v>7299</v>
      </c>
      <c r="Z12" s="12">
        <v>10028</v>
      </c>
      <c r="AA12" s="12">
        <v>13421</v>
      </c>
      <c r="AB12" s="12">
        <v>15305</v>
      </c>
      <c r="AC12" s="12">
        <v>18034</v>
      </c>
      <c r="AD12" s="12">
        <v>22396</v>
      </c>
      <c r="AE12" s="12">
        <v>24239</v>
      </c>
      <c r="AF12" s="12">
        <v>26842</v>
      </c>
      <c r="AG12" s="12">
        <v>31177</v>
      </c>
      <c r="AH12" s="12">
        <v>34462</v>
      </c>
      <c r="AI12" s="12">
        <v>38668</v>
      </c>
      <c r="AJ12" s="12">
        <v>43887</v>
      </c>
      <c r="AK12" s="12">
        <v>51345</v>
      </c>
      <c r="AL12" s="12">
        <v>54847</v>
      </c>
      <c r="AM12" s="12">
        <v>57467</v>
      </c>
      <c r="AN12" s="12"/>
      <c r="AO12" s="12"/>
    </row>
    <row r="13" spans="1:69" x14ac:dyDescent="0.3">
      <c r="A13" s="80" t="s">
        <v>237</v>
      </c>
      <c r="B13" s="80" t="s">
        <v>238</v>
      </c>
      <c r="C13" s="12" t="s">
        <v>189</v>
      </c>
      <c r="D13" s="12" t="s">
        <v>189</v>
      </c>
      <c r="E13" s="12" t="s">
        <v>189</v>
      </c>
      <c r="F13" s="12" t="s">
        <v>189</v>
      </c>
      <c r="G13" s="12" t="s">
        <v>189</v>
      </c>
      <c r="H13" s="12" t="s">
        <v>189</v>
      </c>
      <c r="I13" s="12" t="s">
        <v>189</v>
      </c>
      <c r="J13" s="12" t="s">
        <v>189</v>
      </c>
      <c r="K13" s="12" t="s">
        <v>189</v>
      </c>
      <c r="L13" s="12" t="s">
        <v>189</v>
      </c>
      <c r="M13" s="12" t="s">
        <v>189</v>
      </c>
      <c r="N13" s="12">
        <v>996</v>
      </c>
      <c r="O13" s="12" t="s">
        <v>189</v>
      </c>
      <c r="P13" s="12" t="s">
        <v>189</v>
      </c>
      <c r="Q13" s="12">
        <v>1111</v>
      </c>
      <c r="R13" s="12" t="s">
        <v>189</v>
      </c>
      <c r="S13" s="12">
        <v>1421</v>
      </c>
      <c r="T13" s="12">
        <v>1864</v>
      </c>
      <c r="U13" s="12">
        <v>2433</v>
      </c>
      <c r="V13" s="12">
        <v>2963</v>
      </c>
      <c r="W13" s="12">
        <v>3761</v>
      </c>
      <c r="X13" s="12">
        <v>4149</v>
      </c>
      <c r="Y13" s="12">
        <v>5517</v>
      </c>
      <c r="Z13" s="12">
        <v>7599</v>
      </c>
      <c r="AA13" s="12">
        <v>10040</v>
      </c>
      <c r="AB13" s="12">
        <v>10830</v>
      </c>
      <c r="AC13" s="12">
        <v>11993</v>
      </c>
      <c r="AD13" s="12">
        <v>14329</v>
      </c>
      <c r="AE13" s="12">
        <v>14194</v>
      </c>
      <c r="AF13" s="12">
        <v>15261</v>
      </c>
      <c r="AG13" s="12">
        <v>16705</v>
      </c>
      <c r="AH13" s="12">
        <v>18245</v>
      </c>
      <c r="AI13" s="12">
        <v>19916</v>
      </c>
      <c r="AJ13" s="12">
        <v>21973</v>
      </c>
      <c r="AK13" s="12">
        <v>25094</v>
      </c>
      <c r="AL13" s="12">
        <v>24932</v>
      </c>
      <c r="AM13" s="12">
        <v>26097</v>
      </c>
      <c r="AN13" s="12"/>
      <c r="AO13" s="12"/>
    </row>
    <row r="14" spans="1:69" x14ac:dyDescent="0.3">
      <c r="A14" s="80" t="s">
        <v>239</v>
      </c>
      <c r="B14" s="80" t="s">
        <v>240</v>
      </c>
      <c r="C14" s="12" t="s">
        <v>189</v>
      </c>
      <c r="D14" s="12" t="s">
        <v>189</v>
      </c>
      <c r="E14" s="12" t="s">
        <v>189</v>
      </c>
      <c r="F14" s="12" t="s">
        <v>189</v>
      </c>
      <c r="G14" s="12" t="s">
        <v>189</v>
      </c>
      <c r="H14" s="12" t="s">
        <v>189</v>
      </c>
      <c r="I14" s="12" t="s">
        <v>189</v>
      </c>
      <c r="J14" s="12" t="s">
        <v>189</v>
      </c>
      <c r="K14" s="12" t="s">
        <v>189</v>
      </c>
      <c r="L14" s="12" t="s">
        <v>189</v>
      </c>
      <c r="M14" s="12" t="s">
        <v>189</v>
      </c>
      <c r="N14" s="12" t="s">
        <v>189</v>
      </c>
      <c r="O14" s="12" t="s">
        <v>189</v>
      </c>
      <c r="P14" s="12" t="s">
        <v>189</v>
      </c>
      <c r="Q14" s="12" t="s">
        <v>189</v>
      </c>
      <c r="R14" s="12" t="s">
        <v>189</v>
      </c>
      <c r="S14" s="12" t="s">
        <v>189</v>
      </c>
      <c r="T14" s="12" t="s">
        <v>189</v>
      </c>
      <c r="U14" s="12" t="s">
        <v>189</v>
      </c>
      <c r="V14" s="12" t="s">
        <v>189</v>
      </c>
      <c r="W14" s="12" t="s">
        <v>189</v>
      </c>
      <c r="X14" s="12">
        <v>1333</v>
      </c>
      <c r="Y14" s="12">
        <v>1782</v>
      </c>
      <c r="Z14" s="12">
        <v>2429</v>
      </c>
      <c r="AA14" s="12">
        <v>3381</v>
      </c>
      <c r="AB14" s="12">
        <v>4475</v>
      </c>
      <c r="AC14" s="12">
        <v>6041</v>
      </c>
      <c r="AD14" s="12">
        <v>8067</v>
      </c>
      <c r="AE14" s="12">
        <v>10045</v>
      </c>
      <c r="AF14" s="12">
        <v>11581</v>
      </c>
      <c r="AG14" s="12">
        <v>14236</v>
      </c>
      <c r="AH14" s="12">
        <v>16217</v>
      </c>
      <c r="AI14" s="12">
        <v>18752</v>
      </c>
      <c r="AJ14" s="12">
        <v>21914</v>
      </c>
      <c r="AK14" s="12">
        <v>26251</v>
      </c>
      <c r="AL14" s="12">
        <v>29915</v>
      </c>
      <c r="AM14" s="12">
        <v>31370</v>
      </c>
      <c r="AN14" s="12"/>
      <c r="AO14" s="12"/>
    </row>
    <row r="15" spans="1:69" x14ac:dyDescent="0.3">
      <c r="A15" s="80" t="s">
        <v>241</v>
      </c>
      <c r="B15" s="80" t="s">
        <v>242</v>
      </c>
      <c r="C15" s="12" t="s">
        <v>189</v>
      </c>
      <c r="D15" s="12" t="s">
        <v>189</v>
      </c>
      <c r="E15" s="12" t="s">
        <v>189</v>
      </c>
      <c r="F15" s="12" t="s">
        <v>189</v>
      </c>
      <c r="G15" s="12" t="s">
        <v>189</v>
      </c>
      <c r="H15" s="12" t="s">
        <v>189</v>
      </c>
      <c r="I15" s="12" t="s">
        <v>189</v>
      </c>
      <c r="J15" s="12" t="s">
        <v>189</v>
      </c>
      <c r="K15" s="12" t="s">
        <v>189</v>
      </c>
      <c r="L15" s="12" t="s">
        <v>189</v>
      </c>
      <c r="M15" s="12" t="s">
        <v>189</v>
      </c>
      <c r="N15" s="12" t="s">
        <v>189</v>
      </c>
      <c r="O15" s="12" t="s">
        <v>189</v>
      </c>
      <c r="P15" s="12" t="s">
        <v>189</v>
      </c>
      <c r="Q15" s="12" t="s">
        <v>189</v>
      </c>
      <c r="R15" s="12" t="s">
        <v>189</v>
      </c>
      <c r="S15" s="12" t="s">
        <v>189</v>
      </c>
      <c r="T15" s="12" t="s">
        <v>189</v>
      </c>
      <c r="U15" s="12" t="s">
        <v>189</v>
      </c>
      <c r="V15" s="12" t="s">
        <v>189</v>
      </c>
      <c r="W15" s="12" t="s">
        <v>189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236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/>
      <c r="AO15" s="12"/>
    </row>
    <row r="16" spans="1:69" x14ac:dyDescent="0.3">
      <c r="A16" s="6" t="s">
        <v>243</v>
      </c>
      <c r="B16" s="6" t="s">
        <v>244</v>
      </c>
      <c r="C16" s="15">
        <v>620.33799999999997</v>
      </c>
      <c r="D16" s="15">
        <v>634.31299999999999</v>
      </c>
      <c r="E16" s="15">
        <v>712.01199999999994</v>
      </c>
      <c r="F16" s="15">
        <v>671.39200000000005</v>
      </c>
      <c r="G16" s="15">
        <v>805.80799999999999</v>
      </c>
      <c r="H16" s="15">
        <v>431.19400000000002</v>
      </c>
      <c r="I16" s="15">
        <v>395.41899999999998</v>
      </c>
      <c r="J16" s="15">
        <v>661</v>
      </c>
      <c r="K16" s="15">
        <v>-1204</v>
      </c>
      <c r="L16" s="15">
        <v>-403</v>
      </c>
      <c r="M16" s="15">
        <v>268</v>
      </c>
      <c r="N16" s="15">
        <v>386</v>
      </c>
      <c r="O16" s="15">
        <v>620</v>
      </c>
      <c r="P16" s="15">
        <v>-333</v>
      </c>
      <c r="Q16" s="15">
        <v>46</v>
      </c>
      <c r="R16" s="15">
        <v>25</v>
      </c>
      <c r="S16" s="15">
        <v>349</v>
      </c>
      <c r="T16" s="15">
        <v>1643</v>
      </c>
      <c r="U16" s="15">
        <v>2453</v>
      </c>
      <c r="V16" s="15">
        <v>4407</v>
      </c>
      <c r="W16" s="15">
        <v>8327</v>
      </c>
      <c r="X16" s="15">
        <v>11740</v>
      </c>
      <c r="Y16" s="15">
        <v>18385</v>
      </c>
      <c r="Z16" s="15">
        <v>33790</v>
      </c>
      <c r="AA16" s="15">
        <v>55241</v>
      </c>
      <c r="AB16" s="15">
        <v>48999</v>
      </c>
      <c r="AC16" s="15">
        <v>52503</v>
      </c>
      <c r="AD16" s="15">
        <v>71230</v>
      </c>
      <c r="AE16" s="15">
        <v>59476</v>
      </c>
      <c r="AF16" s="15">
        <v>60704</v>
      </c>
      <c r="AG16" s="15">
        <v>70662</v>
      </c>
      <c r="AH16" s="15">
        <v>63930</v>
      </c>
      <c r="AI16" s="15">
        <v>66288</v>
      </c>
      <c r="AJ16" s="15">
        <v>108949</v>
      </c>
      <c r="AK16" s="15">
        <v>119437</v>
      </c>
      <c r="AL16" s="15">
        <v>114301</v>
      </c>
      <c r="AM16" s="15">
        <v>123216</v>
      </c>
      <c r="AN16" s="15">
        <v>130848.77800000001</v>
      </c>
      <c r="AO16" s="15">
        <v>141045.622</v>
      </c>
    </row>
    <row r="17" spans="1:41" x14ac:dyDescent="0.3">
      <c r="A17" s="80" t="s">
        <v>245</v>
      </c>
      <c r="B17" s="80" t="s">
        <v>246</v>
      </c>
      <c r="C17" s="12" t="s">
        <v>189</v>
      </c>
      <c r="D17" s="12" t="s">
        <v>189</v>
      </c>
      <c r="E17" s="12" t="s">
        <v>189</v>
      </c>
      <c r="F17" s="12" t="s">
        <v>189</v>
      </c>
      <c r="G17" s="12" t="s">
        <v>189</v>
      </c>
      <c r="H17" s="12" t="s">
        <v>189</v>
      </c>
      <c r="I17" s="12" t="s">
        <v>189</v>
      </c>
      <c r="J17" s="12" t="s">
        <v>189</v>
      </c>
      <c r="K17" s="12" t="s">
        <v>189</v>
      </c>
      <c r="L17" s="12" t="s">
        <v>189</v>
      </c>
      <c r="M17" s="12" t="s">
        <v>189</v>
      </c>
      <c r="N17" s="12" t="s">
        <v>189</v>
      </c>
      <c r="O17" s="12" t="s">
        <v>189</v>
      </c>
      <c r="P17" s="12" t="s">
        <v>189</v>
      </c>
      <c r="Q17" s="12" t="s">
        <v>189</v>
      </c>
      <c r="R17" s="12" t="s">
        <v>189</v>
      </c>
      <c r="S17" s="12" t="s">
        <v>189</v>
      </c>
      <c r="T17" s="12" t="s">
        <v>189</v>
      </c>
      <c r="U17" s="12" t="s">
        <v>189</v>
      </c>
      <c r="V17" s="12" t="s">
        <v>189</v>
      </c>
      <c r="W17" s="12" t="s">
        <v>189</v>
      </c>
      <c r="X17" s="12">
        <v>-326</v>
      </c>
      <c r="Y17" s="12">
        <v>-155</v>
      </c>
      <c r="Z17" s="12">
        <v>-415</v>
      </c>
      <c r="AA17" s="12">
        <v>-522</v>
      </c>
      <c r="AB17" s="12">
        <v>-1156</v>
      </c>
      <c r="AC17" s="12">
        <v>-1185</v>
      </c>
      <c r="AD17" s="12">
        <v>-1376</v>
      </c>
      <c r="AE17" s="12">
        <v>-1435</v>
      </c>
      <c r="AF17" s="12">
        <v>-2646</v>
      </c>
      <c r="AG17" s="12">
        <v>-1985</v>
      </c>
      <c r="AH17" s="12">
        <v>-1838</v>
      </c>
      <c r="AI17" s="12">
        <v>-721</v>
      </c>
      <c r="AJ17" s="12">
        <v>26</v>
      </c>
      <c r="AK17" s="12">
        <v>334</v>
      </c>
      <c r="AL17" s="12">
        <v>565</v>
      </c>
      <c r="AM17" s="12">
        <v>-269</v>
      </c>
      <c r="AN17" s="12"/>
      <c r="AO17" s="12"/>
    </row>
    <row r="18" spans="1:41" x14ac:dyDescent="0.3">
      <c r="A18" s="80" t="s">
        <v>247</v>
      </c>
      <c r="B18" s="80" t="s">
        <v>248</v>
      </c>
      <c r="C18" s="12" t="s">
        <v>189</v>
      </c>
      <c r="D18" s="12" t="s">
        <v>189</v>
      </c>
      <c r="E18" s="12" t="s">
        <v>189</v>
      </c>
      <c r="F18" s="12" t="s">
        <v>189</v>
      </c>
      <c r="G18" s="12" t="s">
        <v>189</v>
      </c>
      <c r="H18" s="12" t="s">
        <v>189</v>
      </c>
      <c r="I18" s="12" t="s">
        <v>189</v>
      </c>
      <c r="J18" s="12" t="s">
        <v>189</v>
      </c>
      <c r="K18" s="12" t="s">
        <v>189</v>
      </c>
      <c r="L18" s="12" t="s">
        <v>189</v>
      </c>
      <c r="M18" s="12" t="s">
        <v>189</v>
      </c>
      <c r="N18" s="12" t="s">
        <v>189</v>
      </c>
      <c r="O18" s="12" t="s">
        <v>189</v>
      </c>
      <c r="P18" s="12" t="s">
        <v>189</v>
      </c>
      <c r="Q18" s="12">
        <v>-107</v>
      </c>
      <c r="R18" s="12">
        <v>-61</v>
      </c>
      <c r="S18" s="12">
        <v>-61</v>
      </c>
      <c r="T18" s="12">
        <v>-183</v>
      </c>
      <c r="U18" s="12">
        <v>-394</v>
      </c>
      <c r="V18" s="12">
        <v>-647</v>
      </c>
      <c r="W18" s="12">
        <v>-653</v>
      </c>
      <c r="X18" s="12">
        <v>-407</v>
      </c>
      <c r="Y18" s="12">
        <v>-311</v>
      </c>
      <c r="Z18" s="12">
        <v>-519</v>
      </c>
      <c r="AA18" s="12">
        <v>-1088</v>
      </c>
      <c r="AB18" s="12">
        <v>-1480</v>
      </c>
      <c r="AC18" s="12">
        <v>-1411</v>
      </c>
      <c r="AD18" s="12">
        <v>-2188</v>
      </c>
      <c r="AE18" s="12">
        <v>-2543</v>
      </c>
      <c r="AF18" s="12">
        <v>-2878</v>
      </c>
      <c r="AG18" s="12">
        <v>-2446</v>
      </c>
      <c r="AH18" s="12">
        <v>-1385</v>
      </c>
      <c r="AI18" s="12">
        <v>-890</v>
      </c>
      <c r="AJ18" s="12">
        <v>-198</v>
      </c>
      <c r="AK18" s="12">
        <v>106</v>
      </c>
      <c r="AL18" s="12">
        <v>183</v>
      </c>
      <c r="AM18" s="12" t="s">
        <v>189</v>
      </c>
      <c r="AN18" s="12"/>
      <c r="AO18" s="12"/>
    </row>
    <row r="19" spans="1:41" x14ac:dyDescent="0.3">
      <c r="A19" s="81" t="s">
        <v>200</v>
      </c>
      <c r="B19" s="81" t="s">
        <v>249</v>
      </c>
      <c r="C19" s="18" t="s">
        <v>189</v>
      </c>
      <c r="D19" s="18" t="s">
        <v>189</v>
      </c>
      <c r="E19" s="18" t="s">
        <v>189</v>
      </c>
      <c r="F19" s="18" t="s">
        <v>189</v>
      </c>
      <c r="G19" s="18" t="s">
        <v>189</v>
      </c>
      <c r="H19" s="18">
        <v>11.8</v>
      </c>
      <c r="I19" s="18">
        <v>39.652999999999999</v>
      </c>
      <c r="J19" s="18">
        <v>39.9</v>
      </c>
      <c r="K19" s="18">
        <v>60</v>
      </c>
      <c r="L19" s="18">
        <v>71</v>
      </c>
      <c r="M19" s="18">
        <v>62</v>
      </c>
      <c r="N19" s="18">
        <v>47</v>
      </c>
      <c r="O19" s="18">
        <v>21</v>
      </c>
      <c r="P19" s="18">
        <v>16</v>
      </c>
      <c r="Q19" s="18">
        <v>11</v>
      </c>
      <c r="R19" s="18">
        <v>8</v>
      </c>
      <c r="S19" s="18">
        <v>3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136</v>
      </c>
      <c r="AC19" s="18">
        <v>384</v>
      </c>
      <c r="AD19" s="18">
        <v>733</v>
      </c>
      <c r="AE19" s="18">
        <v>1456</v>
      </c>
      <c r="AF19" s="18">
        <v>2323</v>
      </c>
      <c r="AG19" s="18">
        <v>3240</v>
      </c>
      <c r="AH19" s="18">
        <v>3576</v>
      </c>
      <c r="AI19" s="18">
        <v>2873</v>
      </c>
      <c r="AJ19" s="18">
        <v>2645</v>
      </c>
      <c r="AK19" s="18">
        <v>2931</v>
      </c>
      <c r="AL19" s="18">
        <v>3933</v>
      </c>
      <c r="AM19" s="18" t="s">
        <v>189</v>
      </c>
      <c r="AN19" s="18"/>
      <c r="AO19" s="18"/>
    </row>
    <row r="20" spans="1:41" x14ac:dyDescent="0.3">
      <c r="A20" s="81" t="s">
        <v>250</v>
      </c>
      <c r="B20" s="81" t="s">
        <v>251</v>
      </c>
      <c r="C20" s="18" t="s">
        <v>189</v>
      </c>
      <c r="D20" s="18" t="s">
        <v>189</v>
      </c>
      <c r="E20" s="18" t="s">
        <v>189</v>
      </c>
      <c r="F20" s="18" t="s">
        <v>189</v>
      </c>
      <c r="G20" s="18" t="s">
        <v>189</v>
      </c>
      <c r="H20" s="18" t="s">
        <v>189</v>
      </c>
      <c r="I20" s="18" t="s">
        <v>189</v>
      </c>
      <c r="J20" s="18" t="s">
        <v>189</v>
      </c>
      <c r="K20" s="18" t="s">
        <v>189</v>
      </c>
      <c r="L20" s="18" t="s">
        <v>189</v>
      </c>
      <c r="M20" s="18" t="s">
        <v>189</v>
      </c>
      <c r="N20" s="18" t="s">
        <v>189</v>
      </c>
      <c r="O20" s="18">
        <v>210</v>
      </c>
      <c r="P20" s="18">
        <v>218</v>
      </c>
      <c r="Q20" s="18">
        <v>118</v>
      </c>
      <c r="R20" s="18">
        <v>69</v>
      </c>
      <c r="S20" s="18">
        <v>64</v>
      </c>
      <c r="T20" s="18">
        <v>183</v>
      </c>
      <c r="U20" s="18">
        <v>394</v>
      </c>
      <c r="V20" s="18">
        <v>647</v>
      </c>
      <c r="W20" s="18">
        <v>653</v>
      </c>
      <c r="X20" s="18">
        <v>407</v>
      </c>
      <c r="Y20" s="18">
        <v>311</v>
      </c>
      <c r="Z20" s="18">
        <v>519</v>
      </c>
      <c r="AA20" s="18">
        <v>1088</v>
      </c>
      <c r="AB20" s="18">
        <v>1616</v>
      </c>
      <c r="AC20" s="18">
        <v>1795</v>
      </c>
      <c r="AD20" s="18">
        <v>2921</v>
      </c>
      <c r="AE20" s="18">
        <v>3999</v>
      </c>
      <c r="AF20" s="18">
        <v>5201</v>
      </c>
      <c r="AG20" s="18">
        <v>5686</v>
      </c>
      <c r="AH20" s="18">
        <v>4961</v>
      </c>
      <c r="AI20" s="18">
        <v>3763</v>
      </c>
      <c r="AJ20" s="18">
        <v>2843</v>
      </c>
      <c r="AK20" s="18">
        <v>2825</v>
      </c>
      <c r="AL20" s="18">
        <v>3750</v>
      </c>
      <c r="AM20" s="18" t="s">
        <v>189</v>
      </c>
      <c r="AN20" s="18"/>
      <c r="AO20" s="18"/>
    </row>
    <row r="21" spans="1:41" x14ac:dyDescent="0.3">
      <c r="A21" s="80" t="s">
        <v>252</v>
      </c>
      <c r="B21" s="80" t="s">
        <v>253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4</v>
      </c>
      <c r="O21" s="12">
        <v>-1</v>
      </c>
      <c r="P21" s="12">
        <v>0</v>
      </c>
      <c r="Q21" s="12">
        <v>0</v>
      </c>
      <c r="R21" s="12" t="s">
        <v>189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/>
      <c r="AO21" s="12"/>
    </row>
    <row r="22" spans="1:41" x14ac:dyDescent="0.3">
      <c r="A22" s="80" t="s">
        <v>254</v>
      </c>
      <c r="B22" s="80" t="s">
        <v>255</v>
      </c>
      <c r="C22" s="12" t="s">
        <v>189</v>
      </c>
      <c r="D22" s="12" t="s">
        <v>189</v>
      </c>
      <c r="E22" s="12" t="s">
        <v>189</v>
      </c>
      <c r="F22" s="12" t="s">
        <v>189</v>
      </c>
      <c r="G22" s="12" t="s">
        <v>189</v>
      </c>
      <c r="H22" s="12" t="s">
        <v>189</v>
      </c>
      <c r="I22" s="12" t="s">
        <v>189</v>
      </c>
      <c r="J22" s="12" t="s">
        <v>189</v>
      </c>
      <c r="K22" s="12" t="s">
        <v>189</v>
      </c>
      <c r="L22" s="12" t="s">
        <v>189</v>
      </c>
      <c r="M22" s="12" t="s">
        <v>189</v>
      </c>
      <c r="N22" s="12" t="s">
        <v>189</v>
      </c>
      <c r="O22" s="12" t="s">
        <v>189</v>
      </c>
      <c r="P22" s="12" t="s">
        <v>189</v>
      </c>
      <c r="Q22" s="12" t="s">
        <v>189</v>
      </c>
      <c r="R22" s="12" t="s">
        <v>189</v>
      </c>
      <c r="S22" s="12" t="s">
        <v>189</v>
      </c>
      <c r="T22" s="12" t="s">
        <v>189</v>
      </c>
      <c r="U22" s="12" t="s">
        <v>189</v>
      </c>
      <c r="V22" s="12">
        <v>48</v>
      </c>
      <c r="W22" s="12">
        <v>33</v>
      </c>
      <c r="X22" s="12">
        <v>81</v>
      </c>
      <c r="Y22" s="12">
        <v>156</v>
      </c>
      <c r="Z22" s="12">
        <v>104</v>
      </c>
      <c r="AA22" s="12">
        <v>566</v>
      </c>
      <c r="AB22" s="12">
        <v>324</v>
      </c>
      <c r="AC22" s="12">
        <v>226</v>
      </c>
      <c r="AD22" s="12">
        <v>812</v>
      </c>
      <c r="AE22" s="12">
        <v>1108</v>
      </c>
      <c r="AF22" s="12">
        <v>232</v>
      </c>
      <c r="AG22" s="12">
        <v>461</v>
      </c>
      <c r="AH22" s="12">
        <v>-453</v>
      </c>
      <c r="AI22" s="12">
        <v>169</v>
      </c>
      <c r="AJ22" s="12">
        <v>224</v>
      </c>
      <c r="AK22" s="12">
        <v>228</v>
      </c>
      <c r="AL22" s="12">
        <v>382</v>
      </c>
      <c r="AM22" s="12">
        <v>-269</v>
      </c>
      <c r="AN22" s="12"/>
      <c r="AO22" s="12"/>
    </row>
    <row r="23" spans="1:41" x14ac:dyDescent="0.3">
      <c r="A23" s="6" t="s">
        <v>256</v>
      </c>
      <c r="B23" s="6" t="s">
        <v>257</v>
      </c>
      <c r="C23" s="15">
        <v>656.16099999999994</v>
      </c>
      <c r="D23" s="15">
        <v>744.322</v>
      </c>
      <c r="E23" s="15">
        <v>778.51700000000005</v>
      </c>
      <c r="F23" s="15">
        <v>499.74400000000003</v>
      </c>
      <c r="G23" s="15">
        <v>855.44200000000001</v>
      </c>
      <c r="H23" s="15">
        <v>139.65899999999999</v>
      </c>
      <c r="I23" s="15">
        <v>500.286</v>
      </c>
      <c r="J23" s="15">
        <v>674</v>
      </c>
      <c r="K23" s="15">
        <v>-1295</v>
      </c>
      <c r="L23" s="15">
        <v>-1045</v>
      </c>
      <c r="M23" s="15">
        <v>329</v>
      </c>
      <c r="N23" s="15">
        <v>676</v>
      </c>
      <c r="O23" s="15">
        <v>1085</v>
      </c>
      <c r="P23" s="15">
        <v>-52</v>
      </c>
      <c r="Q23" s="15">
        <v>87</v>
      </c>
      <c r="R23" s="15">
        <v>92</v>
      </c>
      <c r="S23" s="15">
        <v>383</v>
      </c>
      <c r="T23" s="15">
        <v>1808</v>
      </c>
      <c r="U23" s="15">
        <v>2818</v>
      </c>
      <c r="V23" s="15">
        <v>5006</v>
      </c>
      <c r="W23" s="15">
        <v>8947</v>
      </c>
      <c r="X23" s="15">
        <v>12066</v>
      </c>
      <c r="Y23" s="15">
        <v>18540</v>
      </c>
      <c r="Z23" s="15">
        <v>34205</v>
      </c>
      <c r="AA23" s="15">
        <v>55763</v>
      </c>
      <c r="AB23" s="15">
        <v>50155</v>
      </c>
      <c r="AC23" s="15">
        <v>53688</v>
      </c>
      <c r="AD23" s="15">
        <v>72606</v>
      </c>
      <c r="AE23" s="15">
        <v>60911</v>
      </c>
      <c r="AF23" s="15">
        <v>63350</v>
      </c>
      <c r="AG23" s="15">
        <v>72647</v>
      </c>
      <c r="AH23" s="15">
        <v>65768</v>
      </c>
      <c r="AI23" s="15">
        <v>67009</v>
      </c>
      <c r="AJ23" s="15">
        <v>108923</v>
      </c>
      <c r="AK23" s="15">
        <v>119103</v>
      </c>
      <c r="AL23" s="15">
        <v>113736</v>
      </c>
      <c r="AM23" s="15">
        <v>123485</v>
      </c>
      <c r="AN23" s="15">
        <v>130262</v>
      </c>
      <c r="AO23" s="15">
        <v>140506.75</v>
      </c>
    </row>
    <row r="24" spans="1:41" x14ac:dyDescent="0.3">
      <c r="A24" s="80" t="s">
        <v>258</v>
      </c>
      <c r="B24" s="80" t="s">
        <v>259</v>
      </c>
      <c r="C24" s="12" t="s">
        <v>189</v>
      </c>
      <c r="D24" s="12" t="s">
        <v>189</v>
      </c>
      <c r="E24" s="12" t="s">
        <v>189</v>
      </c>
      <c r="F24" s="12" t="s">
        <v>189</v>
      </c>
      <c r="G24" s="12" t="s">
        <v>189</v>
      </c>
      <c r="H24" s="12" t="s">
        <v>189</v>
      </c>
      <c r="I24" s="12" t="s">
        <v>189</v>
      </c>
      <c r="J24" s="12" t="s">
        <v>189</v>
      </c>
      <c r="K24" s="12">
        <v>179</v>
      </c>
      <c r="L24" s="12">
        <v>667</v>
      </c>
      <c r="M24" s="12">
        <v>-26</v>
      </c>
      <c r="N24" s="12">
        <v>27</v>
      </c>
      <c r="O24" s="12">
        <v>-269</v>
      </c>
      <c r="P24" s="12">
        <v>-62</v>
      </c>
      <c r="Q24" s="12">
        <v>29</v>
      </c>
      <c r="R24" s="12">
        <v>26</v>
      </c>
      <c r="S24" s="12">
        <v>23</v>
      </c>
      <c r="T24" s="12">
        <v>0</v>
      </c>
      <c r="U24" s="12" t="s">
        <v>189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205</v>
      </c>
      <c r="AD24" s="12">
        <v>91</v>
      </c>
      <c r="AE24" s="12">
        <v>-461</v>
      </c>
      <c r="AF24" s="12">
        <v>-739</v>
      </c>
      <c r="AG24" s="12">
        <v>-256</v>
      </c>
      <c r="AH24" s="12">
        <v>31</v>
      </c>
      <c r="AI24" s="12">
        <v>-82</v>
      </c>
      <c r="AJ24" s="12">
        <v>-284</v>
      </c>
      <c r="AK24" s="12">
        <v>0</v>
      </c>
      <c r="AL24" s="12">
        <v>0</v>
      </c>
      <c r="AM24" s="12">
        <v>0</v>
      </c>
      <c r="AN24" s="12"/>
      <c r="AO24" s="12"/>
    </row>
    <row r="25" spans="1:41" x14ac:dyDescent="0.3">
      <c r="A25" s="80" t="s">
        <v>260</v>
      </c>
      <c r="B25" s="80" t="s">
        <v>261</v>
      </c>
      <c r="C25" s="12" t="s">
        <v>189</v>
      </c>
      <c r="D25" s="12" t="s">
        <v>189</v>
      </c>
      <c r="E25" s="12" t="s">
        <v>189</v>
      </c>
      <c r="F25" s="12" t="s">
        <v>189</v>
      </c>
      <c r="G25" s="12" t="s">
        <v>189</v>
      </c>
      <c r="H25" s="12" t="s">
        <v>189</v>
      </c>
      <c r="I25" s="12" t="s">
        <v>189</v>
      </c>
      <c r="J25" s="12" t="s">
        <v>189</v>
      </c>
      <c r="K25" s="12" t="s">
        <v>189</v>
      </c>
      <c r="L25" s="12" t="s">
        <v>189</v>
      </c>
      <c r="M25" s="12" t="s">
        <v>189</v>
      </c>
      <c r="N25" s="12" t="s">
        <v>189</v>
      </c>
      <c r="O25" s="12" t="s">
        <v>189</v>
      </c>
      <c r="P25" s="12" t="s">
        <v>189</v>
      </c>
      <c r="Q25" s="12" t="s">
        <v>189</v>
      </c>
      <c r="R25" s="12" t="s">
        <v>189</v>
      </c>
      <c r="S25" s="12" t="s">
        <v>189</v>
      </c>
      <c r="T25" s="12">
        <v>0</v>
      </c>
      <c r="U25" s="12" t="s">
        <v>189</v>
      </c>
      <c r="V25" s="12" t="s">
        <v>189</v>
      </c>
      <c r="W25" s="12" t="s">
        <v>189</v>
      </c>
      <c r="X25" s="12" t="s">
        <v>189</v>
      </c>
      <c r="Y25" s="12" t="s">
        <v>189</v>
      </c>
      <c r="Z25" s="12" t="s">
        <v>189</v>
      </c>
      <c r="AA25" s="12" t="s">
        <v>189</v>
      </c>
      <c r="AB25" s="12" t="s">
        <v>189</v>
      </c>
      <c r="AC25" s="12" t="s">
        <v>189</v>
      </c>
      <c r="AD25" s="12" t="s">
        <v>189</v>
      </c>
      <c r="AE25" s="12" t="s">
        <v>189</v>
      </c>
      <c r="AF25" s="12" t="s">
        <v>189</v>
      </c>
      <c r="AG25" s="12" t="s">
        <v>189</v>
      </c>
      <c r="AH25" s="12" t="s">
        <v>189</v>
      </c>
      <c r="AI25" s="12" t="s">
        <v>189</v>
      </c>
      <c r="AJ25" s="12" t="s">
        <v>189</v>
      </c>
      <c r="AK25" s="12" t="s">
        <v>189</v>
      </c>
      <c r="AL25" s="12" t="s">
        <v>189</v>
      </c>
      <c r="AM25" s="12" t="s">
        <v>189</v>
      </c>
      <c r="AN25" s="12"/>
      <c r="AO25" s="12"/>
    </row>
    <row r="26" spans="1:41" x14ac:dyDescent="0.3">
      <c r="A26" s="80" t="s">
        <v>262</v>
      </c>
      <c r="B26" s="80" t="s">
        <v>263</v>
      </c>
      <c r="C26" s="12" t="s">
        <v>189</v>
      </c>
      <c r="D26" s="12" t="s">
        <v>189</v>
      </c>
      <c r="E26" s="12" t="s">
        <v>189</v>
      </c>
      <c r="F26" s="12" t="s">
        <v>189</v>
      </c>
      <c r="G26" s="12" t="s">
        <v>189</v>
      </c>
      <c r="H26" s="12" t="s">
        <v>189</v>
      </c>
      <c r="I26" s="12" t="s">
        <v>189</v>
      </c>
      <c r="J26" s="12" t="s">
        <v>189</v>
      </c>
      <c r="K26" s="12" t="s">
        <v>189</v>
      </c>
      <c r="L26" s="12" t="s">
        <v>189</v>
      </c>
      <c r="M26" s="12" t="s">
        <v>189</v>
      </c>
      <c r="N26" s="12" t="s">
        <v>189</v>
      </c>
      <c r="O26" s="12" t="s">
        <v>189</v>
      </c>
      <c r="P26" s="12" t="s">
        <v>189</v>
      </c>
      <c r="Q26" s="12" t="s">
        <v>189</v>
      </c>
      <c r="R26" s="12" t="s">
        <v>189</v>
      </c>
      <c r="S26" s="12" t="s">
        <v>189</v>
      </c>
      <c r="T26" s="12" t="s">
        <v>189</v>
      </c>
      <c r="U26" s="12" t="s">
        <v>189</v>
      </c>
      <c r="V26" s="12" t="s">
        <v>189</v>
      </c>
      <c r="W26" s="12" t="s">
        <v>189</v>
      </c>
      <c r="X26" s="12" t="s">
        <v>189</v>
      </c>
      <c r="Y26" s="12" t="s">
        <v>189</v>
      </c>
      <c r="Z26" s="12" t="s">
        <v>189</v>
      </c>
      <c r="AA26" s="12" t="s">
        <v>189</v>
      </c>
      <c r="AB26" s="12" t="s">
        <v>189</v>
      </c>
      <c r="AC26" s="12" t="s">
        <v>189</v>
      </c>
      <c r="AD26" s="12" t="s">
        <v>189</v>
      </c>
      <c r="AE26" s="12" t="s">
        <v>189</v>
      </c>
      <c r="AF26" s="12" t="s">
        <v>189</v>
      </c>
      <c r="AG26" s="12">
        <v>-236</v>
      </c>
      <c r="AH26" s="12" t="s">
        <v>189</v>
      </c>
      <c r="AI26" s="12" t="s">
        <v>189</v>
      </c>
      <c r="AJ26" s="12" t="s">
        <v>189</v>
      </c>
      <c r="AK26" s="12" t="s">
        <v>189</v>
      </c>
      <c r="AL26" s="12" t="s">
        <v>189</v>
      </c>
      <c r="AM26" s="12" t="s">
        <v>189</v>
      </c>
      <c r="AN26" s="12"/>
      <c r="AO26" s="12"/>
    </row>
    <row r="27" spans="1:41" x14ac:dyDescent="0.3">
      <c r="A27" s="80" t="s">
        <v>264</v>
      </c>
      <c r="B27" s="80" t="s">
        <v>265</v>
      </c>
      <c r="C27" s="12" t="s">
        <v>189</v>
      </c>
      <c r="D27" s="12" t="s">
        <v>189</v>
      </c>
      <c r="E27" s="12" t="s">
        <v>189</v>
      </c>
      <c r="F27" s="12" t="s">
        <v>189</v>
      </c>
      <c r="G27" s="12" t="s">
        <v>189</v>
      </c>
      <c r="H27" s="12" t="s">
        <v>189</v>
      </c>
      <c r="I27" s="12" t="s">
        <v>189</v>
      </c>
      <c r="J27" s="12" t="s">
        <v>189</v>
      </c>
      <c r="K27" s="12" t="s">
        <v>189</v>
      </c>
      <c r="L27" s="12" t="s">
        <v>189</v>
      </c>
      <c r="M27" s="12" t="s">
        <v>189</v>
      </c>
      <c r="N27" s="12" t="s">
        <v>189</v>
      </c>
      <c r="O27" s="12" t="s">
        <v>189</v>
      </c>
      <c r="P27" s="12" t="s">
        <v>189</v>
      </c>
      <c r="Q27" s="12" t="s">
        <v>189</v>
      </c>
      <c r="R27" s="12" t="s">
        <v>189</v>
      </c>
      <c r="S27" s="12" t="s">
        <v>189</v>
      </c>
      <c r="T27" s="12" t="s">
        <v>189</v>
      </c>
      <c r="U27" s="12" t="s">
        <v>189</v>
      </c>
      <c r="V27" s="12" t="s">
        <v>189</v>
      </c>
      <c r="W27" s="12" t="s">
        <v>189</v>
      </c>
      <c r="X27" s="12" t="s">
        <v>189</v>
      </c>
      <c r="Y27" s="12" t="s">
        <v>189</v>
      </c>
      <c r="Z27" s="12" t="s">
        <v>189</v>
      </c>
      <c r="AA27" s="12" t="s">
        <v>189</v>
      </c>
      <c r="AB27" s="12" t="s">
        <v>189</v>
      </c>
      <c r="AC27" s="12">
        <v>205</v>
      </c>
      <c r="AD27" s="12">
        <v>91</v>
      </c>
      <c r="AE27" s="12">
        <v>87</v>
      </c>
      <c r="AF27" s="12">
        <v>-99</v>
      </c>
      <c r="AG27" s="12">
        <v>-20</v>
      </c>
      <c r="AH27" s="12">
        <v>31</v>
      </c>
      <c r="AI27" s="12">
        <v>-82</v>
      </c>
      <c r="AJ27" s="12">
        <v>-284</v>
      </c>
      <c r="AK27" s="12" t="s">
        <v>189</v>
      </c>
      <c r="AL27" s="12" t="s">
        <v>189</v>
      </c>
      <c r="AM27" s="12" t="s">
        <v>189</v>
      </c>
      <c r="AN27" s="12"/>
      <c r="AO27" s="12"/>
    </row>
    <row r="28" spans="1:41" x14ac:dyDescent="0.3">
      <c r="A28" s="80" t="s">
        <v>266</v>
      </c>
      <c r="B28" s="80" t="s">
        <v>267</v>
      </c>
      <c r="C28" s="12" t="s">
        <v>189</v>
      </c>
      <c r="D28" s="12" t="s">
        <v>189</v>
      </c>
      <c r="E28" s="12" t="s">
        <v>189</v>
      </c>
      <c r="F28" s="12" t="s">
        <v>189</v>
      </c>
      <c r="G28" s="12" t="s">
        <v>189</v>
      </c>
      <c r="H28" s="12" t="s">
        <v>189</v>
      </c>
      <c r="I28" s="12" t="s">
        <v>189</v>
      </c>
      <c r="J28" s="12" t="s">
        <v>189</v>
      </c>
      <c r="K28" s="12" t="s">
        <v>189</v>
      </c>
      <c r="L28" s="12" t="s">
        <v>189</v>
      </c>
      <c r="M28" s="12" t="s">
        <v>189</v>
      </c>
      <c r="N28" s="12" t="s">
        <v>189</v>
      </c>
      <c r="O28" s="12" t="s">
        <v>189</v>
      </c>
      <c r="P28" s="12" t="s">
        <v>189</v>
      </c>
      <c r="Q28" s="12" t="s">
        <v>189</v>
      </c>
      <c r="R28" s="12" t="s">
        <v>189</v>
      </c>
      <c r="S28" s="12" t="s">
        <v>189</v>
      </c>
      <c r="T28" s="12" t="s">
        <v>189</v>
      </c>
      <c r="U28" s="12" t="s">
        <v>189</v>
      </c>
      <c r="V28" s="12" t="s">
        <v>189</v>
      </c>
      <c r="W28" s="12" t="s">
        <v>189</v>
      </c>
      <c r="X28" s="12" t="s">
        <v>189</v>
      </c>
      <c r="Y28" s="12" t="s">
        <v>189</v>
      </c>
      <c r="Z28" s="12" t="s">
        <v>189</v>
      </c>
      <c r="AA28" s="12" t="s">
        <v>189</v>
      </c>
      <c r="AB28" s="12" t="s">
        <v>189</v>
      </c>
      <c r="AC28" s="12" t="s">
        <v>189</v>
      </c>
      <c r="AD28" s="12" t="s">
        <v>189</v>
      </c>
      <c r="AE28" s="12">
        <v>-548</v>
      </c>
      <c r="AF28" s="12">
        <v>-640</v>
      </c>
      <c r="AG28" s="12" t="s">
        <v>189</v>
      </c>
      <c r="AH28" s="12" t="s">
        <v>189</v>
      </c>
      <c r="AI28" s="12" t="s">
        <v>189</v>
      </c>
      <c r="AJ28" s="12" t="s">
        <v>189</v>
      </c>
      <c r="AK28" s="12" t="s">
        <v>189</v>
      </c>
      <c r="AL28" s="12" t="s">
        <v>189</v>
      </c>
      <c r="AM28" s="12" t="s">
        <v>189</v>
      </c>
      <c r="AN28" s="12"/>
      <c r="AO28" s="12"/>
    </row>
    <row r="29" spans="1:41" x14ac:dyDescent="0.3">
      <c r="A29" s="6" t="s">
        <v>268</v>
      </c>
      <c r="B29" s="6" t="s">
        <v>257</v>
      </c>
      <c r="C29" s="15">
        <v>656.16099999999994</v>
      </c>
      <c r="D29" s="15">
        <v>744.322</v>
      </c>
      <c r="E29" s="15">
        <v>778.51700000000005</v>
      </c>
      <c r="F29" s="15">
        <v>499.74400000000003</v>
      </c>
      <c r="G29" s="15">
        <v>855.44200000000001</v>
      </c>
      <c r="H29" s="15">
        <v>139.65899999999999</v>
      </c>
      <c r="I29" s="15">
        <v>500.286</v>
      </c>
      <c r="J29" s="15">
        <v>674</v>
      </c>
      <c r="K29" s="15">
        <v>-1295</v>
      </c>
      <c r="L29" s="15">
        <v>-1045</v>
      </c>
      <c r="M29" s="15">
        <v>329</v>
      </c>
      <c r="N29" s="15">
        <v>676</v>
      </c>
      <c r="O29" s="15">
        <v>1085</v>
      </c>
      <c r="P29" s="15">
        <v>-52</v>
      </c>
      <c r="Q29" s="15">
        <v>87</v>
      </c>
      <c r="R29" s="15">
        <v>92</v>
      </c>
      <c r="S29" s="15">
        <v>383</v>
      </c>
      <c r="T29" s="15">
        <v>1808</v>
      </c>
      <c r="U29" s="15">
        <v>2818</v>
      </c>
      <c r="V29" s="15">
        <v>5006</v>
      </c>
      <c r="W29" s="15">
        <v>8947</v>
      </c>
      <c r="X29" s="15">
        <v>12066</v>
      </c>
      <c r="Y29" s="15">
        <v>18540</v>
      </c>
      <c r="Z29" s="15">
        <v>34205</v>
      </c>
      <c r="AA29" s="15">
        <v>55763</v>
      </c>
      <c r="AB29" s="15">
        <v>50155</v>
      </c>
      <c r="AC29" s="15">
        <v>53483</v>
      </c>
      <c r="AD29" s="15">
        <v>72515</v>
      </c>
      <c r="AE29" s="15">
        <v>61372</v>
      </c>
      <c r="AF29" s="15">
        <v>64089</v>
      </c>
      <c r="AG29" s="15">
        <v>72903</v>
      </c>
      <c r="AH29" s="15">
        <v>65737</v>
      </c>
      <c r="AI29" s="15">
        <v>67091</v>
      </c>
      <c r="AJ29" s="15">
        <v>109207</v>
      </c>
      <c r="AK29" s="15">
        <v>119103</v>
      </c>
      <c r="AL29" s="15">
        <v>113736</v>
      </c>
      <c r="AM29" s="15">
        <v>123485</v>
      </c>
      <c r="AN29" s="15">
        <v>130262</v>
      </c>
      <c r="AO29" s="15">
        <v>140506.75</v>
      </c>
    </row>
    <row r="30" spans="1:41" x14ac:dyDescent="0.3">
      <c r="A30" s="80" t="s">
        <v>269</v>
      </c>
      <c r="B30" s="80" t="s">
        <v>270</v>
      </c>
      <c r="C30" s="12">
        <v>255.90299999999999</v>
      </c>
      <c r="D30" s="12">
        <v>290.28899999999999</v>
      </c>
      <c r="E30" s="12">
        <v>303.62200000000001</v>
      </c>
      <c r="F30" s="12">
        <v>189.90299999999999</v>
      </c>
      <c r="G30" s="12">
        <v>325.06900000000002</v>
      </c>
      <c r="H30" s="12">
        <v>53.07</v>
      </c>
      <c r="I30" s="12">
        <v>190.108</v>
      </c>
      <c r="J30" s="12">
        <v>250</v>
      </c>
      <c r="K30" s="12">
        <v>-479</v>
      </c>
      <c r="L30" s="12">
        <v>0</v>
      </c>
      <c r="M30" s="12">
        <v>20</v>
      </c>
      <c r="N30" s="12">
        <v>75</v>
      </c>
      <c r="O30" s="12">
        <v>306</v>
      </c>
      <c r="P30" s="12">
        <v>-15</v>
      </c>
      <c r="Q30" s="12">
        <v>22</v>
      </c>
      <c r="R30" s="12">
        <v>24</v>
      </c>
      <c r="S30" s="12">
        <v>107</v>
      </c>
      <c r="T30" s="12">
        <v>480</v>
      </c>
      <c r="U30" s="12">
        <v>829</v>
      </c>
      <c r="V30" s="12">
        <v>1511</v>
      </c>
      <c r="W30" s="12">
        <v>2828</v>
      </c>
      <c r="X30" s="12">
        <v>3831</v>
      </c>
      <c r="Y30" s="12">
        <v>4527</v>
      </c>
      <c r="Z30" s="12">
        <v>8283</v>
      </c>
      <c r="AA30" s="12">
        <v>14030</v>
      </c>
      <c r="AB30" s="12">
        <v>13118</v>
      </c>
      <c r="AC30" s="12">
        <v>13973</v>
      </c>
      <c r="AD30" s="12">
        <v>19121</v>
      </c>
      <c r="AE30" s="12">
        <v>15685</v>
      </c>
      <c r="AF30" s="12">
        <v>15738</v>
      </c>
      <c r="AG30" s="12">
        <v>13372</v>
      </c>
      <c r="AH30" s="12">
        <v>10481</v>
      </c>
      <c r="AI30" s="12">
        <v>9680</v>
      </c>
      <c r="AJ30" s="12">
        <v>14527</v>
      </c>
      <c r="AK30" s="12">
        <v>19300</v>
      </c>
      <c r="AL30" s="12">
        <v>16741</v>
      </c>
      <c r="AM30" s="12">
        <v>29749</v>
      </c>
      <c r="AN30" s="12"/>
      <c r="AO30" s="12"/>
    </row>
    <row r="31" spans="1:41" x14ac:dyDescent="0.3">
      <c r="A31" s="80" t="s">
        <v>271</v>
      </c>
      <c r="B31" s="80" t="s">
        <v>272</v>
      </c>
      <c r="C31" s="12" t="s">
        <v>189</v>
      </c>
      <c r="D31" s="12" t="s">
        <v>189</v>
      </c>
      <c r="E31" s="12" t="s">
        <v>189</v>
      </c>
      <c r="F31" s="12" t="s">
        <v>189</v>
      </c>
      <c r="G31" s="12" t="s">
        <v>189</v>
      </c>
      <c r="H31" s="12" t="s">
        <v>189</v>
      </c>
      <c r="I31" s="12" t="s">
        <v>189</v>
      </c>
      <c r="J31" s="12" t="s">
        <v>189</v>
      </c>
      <c r="K31" s="12" t="s">
        <v>189</v>
      </c>
      <c r="L31" s="12" t="s">
        <v>189</v>
      </c>
      <c r="M31" s="12" t="s">
        <v>189</v>
      </c>
      <c r="N31" s="12" t="s">
        <v>189</v>
      </c>
      <c r="O31" s="12" t="s">
        <v>189</v>
      </c>
      <c r="P31" s="12" t="s">
        <v>189</v>
      </c>
      <c r="Q31" s="12" t="s">
        <v>189</v>
      </c>
      <c r="R31" s="12" t="s">
        <v>189</v>
      </c>
      <c r="S31" s="12" t="s">
        <v>189</v>
      </c>
      <c r="T31" s="12" t="s">
        <v>189</v>
      </c>
      <c r="U31" s="12" t="s">
        <v>189</v>
      </c>
      <c r="V31" s="12" t="s">
        <v>189</v>
      </c>
      <c r="W31" s="12" t="s">
        <v>189</v>
      </c>
      <c r="X31" s="12">
        <v>2791</v>
      </c>
      <c r="Y31" s="12">
        <v>3087</v>
      </c>
      <c r="Z31" s="12">
        <v>5415</v>
      </c>
      <c r="AA31" s="12">
        <v>9625</v>
      </c>
      <c r="AB31" s="12">
        <v>11977</v>
      </c>
      <c r="AC31" s="12">
        <v>11626</v>
      </c>
      <c r="AD31" s="12">
        <v>17739</v>
      </c>
      <c r="AE31" s="12">
        <v>10747</v>
      </c>
      <c r="AF31" s="12">
        <v>9772</v>
      </c>
      <c r="AG31" s="12">
        <v>45962</v>
      </c>
      <c r="AH31" s="12">
        <v>10821</v>
      </c>
      <c r="AI31" s="12">
        <v>9895</v>
      </c>
      <c r="AJ31" s="12">
        <v>19301</v>
      </c>
      <c r="AK31" s="12">
        <v>18405</v>
      </c>
      <c r="AL31" s="12">
        <v>19765</v>
      </c>
      <c r="AM31" s="12">
        <v>32780</v>
      </c>
      <c r="AN31" s="12"/>
      <c r="AO31" s="12"/>
    </row>
    <row r="32" spans="1:41" x14ac:dyDescent="0.3">
      <c r="A32" s="80" t="s">
        <v>273</v>
      </c>
      <c r="B32" s="80" t="s">
        <v>274</v>
      </c>
      <c r="C32" s="12" t="s">
        <v>189</v>
      </c>
      <c r="D32" s="12" t="s">
        <v>189</v>
      </c>
      <c r="E32" s="12" t="s">
        <v>189</v>
      </c>
      <c r="F32" s="12" t="s">
        <v>189</v>
      </c>
      <c r="G32" s="12" t="s">
        <v>189</v>
      </c>
      <c r="H32" s="12" t="s">
        <v>189</v>
      </c>
      <c r="I32" s="12" t="s">
        <v>189</v>
      </c>
      <c r="J32" s="12" t="s">
        <v>189</v>
      </c>
      <c r="K32" s="12" t="s">
        <v>189</v>
      </c>
      <c r="L32" s="12" t="s">
        <v>189</v>
      </c>
      <c r="M32" s="12" t="s">
        <v>189</v>
      </c>
      <c r="N32" s="12" t="s">
        <v>189</v>
      </c>
      <c r="O32" s="12" t="s">
        <v>189</v>
      </c>
      <c r="P32" s="12" t="s">
        <v>189</v>
      </c>
      <c r="Q32" s="12" t="s">
        <v>189</v>
      </c>
      <c r="R32" s="12" t="s">
        <v>189</v>
      </c>
      <c r="S32" s="12" t="s">
        <v>189</v>
      </c>
      <c r="T32" s="12" t="s">
        <v>189</v>
      </c>
      <c r="U32" s="12" t="s">
        <v>189</v>
      </c>
      <c r="V32" s="12" t="s">
        <v>189</v>
      </c>
      <c r="W32" s="12" t="s">
        <v>189</v>
      </c>
      <c r="X32" s="12">
        <v>1040</v>
      </c>
      <c r="Y32" s="12">
        <v>1440</v>
      </c>
      <c r="Z32" s="12">
        <v>2868</v>
      </c>
      <c r="AA32" s="12">
        <v>4405</v>
      </c>
      <c r="AB32" s="12">
        <v>1141</v>
      </c>
      <c r="AC32" s="12">
        <v>2347</v>
      </c>
      <c r="AD32" s="12">
        <v>1382</v>
      </c>
      <c r="AE32" s="12">
        <v>4938</v>
      </c>
      <c r="AF32" s="12">
        <v>5966</v>
      </c>
      <c r="AG32" s="12">
        <v>-32590</v>
      </c>
      <c r="AH32" s="12">
        <v>-340</v>
      </c>
      <c r="AI32" s="12">
        <v>-215</v>
      </c>
      <c r="AJ32" s="12">
        <v>-4774</v>
      </c>
      <c r="AK32" s="12">
        <v>895</v>
      </c>
      <c r="AL32" s="12">
        <v>-3024</v>
      </c>
      <c r="AM32" s="12">
        <v>-3031</v>
      </c>
      <c r="AN32" s="12"/>
      <c r="AO32" s="12"/>
    </row>
    <row r="33" spans="1:41" x14ac:dyDescent="0.3">
      <c r="A33" s="6" t="s">
        <v>275</v>
      </c>
      <c r="B33" s="6" t="s">
        <v>276</v>
      </c>
      <c r="C33" s="15">
        <v>400.25799999999998</v>
      </c>
      <c r="D33" s="15">
        <v>454.03300000000002</v>
      </c>
      <c r="E33" s="15">
        <v>474.89499999999998</v>
      </c>
      <c r="F33" s="15">
        <v>309.84100000000001</v>
      </c>
      <c r="G33" s="15">
        <v>530.37300000000005</v>
      </c>
      <c r="H33" s="15">
        <v>86.588999999999999</v>
      </c>
      <c r="I33" s="15">
        <v>310.178</v>
      </c>
      <c r="J33" s="15">
        <v>424</v>
      </c>
      <c r="K33" s="15">
        <v>-816</v>
      </c>
      <c r="L33" s="15">
        <v>-1045</v>
      </c>
      <c r="M33" s="15">
        <v>309</v>
      </c>
      <c r="N33" s="15">
        <v>601</v>
      </c>
      <c r="O33" s="15">
        <v>786</v>
      </c>
      <c r="P33" s="15">
        <v>-37</v>
      </c>
      <c r="Q33" s="15">
        <v>65</v>
      </c>
      <c r="R33" s="15">
        <v>68</v>
      </c>
      <c r="S33" s="15">
        <v>276</v>
      </c>
      <c r="T33" s="15">
        <v>1328</v>
      </c>
      <c r="U33" s="15">
        <v>1989</v>
      </c>
      <c r="V33" s="15">
        <v>3495</v>
      </c>
      <c r="W33" s="15">
        <v>6119</v>
      </c>
      <c r="X33" s="15">
        <v>8235</v>
      </c>
      <c r="Y33" s="15">
        <v>14013</v>
      </c>
      <c r="Z33" s="15">
        <v>25922</v>
      </c>
      <c r="AA33" s="15">
        <v>41733</v>
      </c>
      <c r="AB33" s="15">
        <v>37037</v>
      </c>
      <c r="AC33" s="15">
        <v>39510</v>
      </c>
      <c r="AD33" s="15">
        <v>53394</v>
      </c>
      <c r="AE33" s="15">
        <v>45687</v>
      </c>
      <c r="AF33" s="15">
        <v>48351</v>
      </c>
      <c r="AG33" s="15">
        <v>59531</v>
      </c>
      <c r="AH33" s="15">
        <v>55256</v>
      </c>
      <c r="AI33" s="15">
        <v>57411</v>
      </c>
      <c r="AJ33" s="15">
        <v>94680</v>
      </c>
      <c r="AK33" s="15">
        <v>99803</v>
      </c>
      <c r="AL33" s="15">
        <v>96995</v>
      </c>
      <c r="AM33" s="15">
        <v>93736</v>
      </c>
      <c r="AN33" s="15">
        <v>109983.711</v>
      </c>
      <c r="AO33" s="15">
        <v>118373.178</v>
      </c>
    </row>
    <row r="34" spans="1:41" x14ac:dyDescent="0.3">
      <c r="A34" s="80" t="s">
        <v>277</v>
      </c>
      <c r="B34" s="80" t="s">
        <v>278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-12</v>
      </c>
      <c r="Q34" s="12" t="s">
        <v>189</v>
      </c>
      <c r="R34" s="12">
        <v>-1</v>
      </c>
      <c r="S34" s="12" t="s">
        <v>189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/>
      <c r="AO34" s="12"/>
    </row>
    <row r="35" spans="1:41" x14ac:dyDescent="0.3">
      <c r="A35" s="80" t="s">
        <v>279</v>
      </c>
      <c r="B35" s="80" t="s">
        <v>280</v>
      </c>
      <c r="C35" s="12" t="s">
        <v>189</v>
      </c>
      <c r="D35" s="12" t="s">
        <v>189</v>
      </c>
      <c r="E35" s="12" t="s">
        <v>189</v>
      </c>
      <c r="F35" s="12" t="s">
        <v>189</v>
      </c>
      <c r="G35" s="12" t="s">
        <v>189</v>
      </c>
      <c r="H35" s="12" t="s">
        <v>189</v>
      </c>
      <c r="I35" s="12" t="s">
        <v>189</v>
      </c>
      <c r="J35" s="12" t="s">
        <v>189</v>
      </c>
      <c r="K35" s="12" t="s">
        <v>189</v>
      </c>
      <c r="L35" s="12" t="s">
        <v>189</v>
      </c>
      <c r="M35" s="12" t="s">
        <v>189</v>
      </c>
      <c r="N35" s="12" t="s">
        <v>189</v>
      </c>
      <c r="O35" s="12" t="s">
        <v>189</v>
      </c>
      <c r="P35" s="12" t="s">
        <v>189</v>
      </c>
      <c r="Q35" s="12" t="s">
        <v>189</v>
      </c>
      <c r="R35" s="12" t="s">
        <v>189</v>
      </c>
      <c r="S35" s="12" t="s">
        <v>189</v>
      </c>
      <c r="T35" s="12" t="s">
        <v>189</v>
      </c>
      <c r="U35" s="12" t="s">
        <v>189</v>
      </c>
      <c r="V35" s="12" t="s">
        <v>189</v>
      </c>
      <c r="W35" s="12" t="s">
        <v>189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/>
      <c r="AO35" s="12"/>
    </row>
    <row r="36" spans="1:41" x14ac:dyDescent="0.3">
      <c r="A36" s="80" t="s">
        <v>281</v>
      </c>
      <c r="B36" s="80" t="s">
        <v>282</v>
      </c>
      <c r="C36" s="12" t="s">
        <v>189</v>
      </c>
      <c r="D36" s="12" t="s">
        <v>189</v>
      </c>
      <c r="E36" s="12" t="s">
        <v>189</v>
      </c>
      <c r="F36" s="12" t="s">
        <v>189</v>
      </c>
      <c r="G36" s="12" t="s">
        <v>189</v>
      </c>
      <c r="H36" s="12" t="s">
        <v>189</v>
      </c>
      <c r="I36" s="12" t="s">
        <v>189</v>
      </c>
      <c r="J36" s="12" t="s">
        <v>189</v>
      </c>
      <c r="K36" s="12" t="s">
        <v>189</v>
      </c>
      <c r="L36" s="12" t="s">
        <v>189</v>
      </c>
      <c r="M36" s="12" t="s">
        <v>189</v>
      </c>
      <c r="N36" s="12" t="s">
        <v>189</v>
      </c>
      <c r="O36" s="12" t="s">
        <v>189</v>
      </c>
      <c r="P36" s="12" t="s">
        <v>189</v>
      </c>
      <c r="Q36" s="12" t="s">
        <v>189</v>
      </c>
      <c r="R36" s="12" t="s">
        <v>189</v>
      </c>
      <c r="S36" s="12" t="s">
        <v>189</v>
      </c>
      <c r="T36" s="12" t="s">
        <v>189</v>
      </c>
      <c r="U36" s="12" t="s">
        <v>189</v>
      </c>
      <c r="V36" s="12" t="s">
        <v>189</v>
      </c>
      <c r="W36" s="12" t="s">
        <v>189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/>
      <c r="AO36" s="12"/>
    </row>
    <row r="37" spans="1:41" x14ac:dyDescent="0.3">
      <c r="A37" s="6" t="s">
        <v>283</v>
      </c>
      <c r="B37" s="6" t="s">
        <v>284</v>
      </c>
      <c r="C37" s="15">
        <v>400.25799999999998</v>
      </c>
      <c r="D37" s="15">
        <v>454.03300000000002</v>
      </c>
      <c r="E37" s="15">
        <v>474.89499999999998</v>
      </c>
      <c r="F37" s="15">
        <v>309.84100000000001</v>
      </c>
      <c r="G37" s="15">
        <v>530.37300000000005</v>
      </c>
      <c r="H37" s="15">
        <v>86.588999999999999</v>
      </c>
      <c r="I37" s="15">
        <v>310.178</v>
      </c>
      <c r="J37" s="15">
        <v>424</v>
      </c>
      <c r="K37" s="15">
        <v>-816</v>
      </c>
      <c r="L37" s="15">
        <v>-1045</v>
      </c>
      <c r="M37" s="15">
        <v>309</v>
      </c>
      <c r="N37" s="15">
        <v>601</v>
      </c>
      <c r="O37" s="15">
        <v>779</v>
      </c>
      <c r="P37" s="15">
        <v>-25</v>
      </c>
      <c r="Q37" s="15">
        <v>65</v>
      </c>
      <c r="R37" s="15">
        <v>69</v>
      </c>
      <c r="S37" s="15">
        <v>276</v>
      </c>
      <c r="T37" s="15">
        <v>1328</v>
      </c>
      <c r="U37" s="15">
        <v>1989</v>
      </c>
      <c r="V37" s="15">
        <v>3495</v>
      </c>
      <c r="W37" s="15">
        <v>6119</v>
      </c>
      <c r="X37" s="15">
        <v>8235</v>
      </c>
      <c r="Y37" s="15">
        <v>14013</v>
      </c>
      <c r="Z37" s="15">
        <v>25922</v>
      </c>
      <c r="AA37" s="15">
        <v>41733</v>
      </c>
      <c r="AB37" s="15">
        <v>37037</v>
      </c>
      <c r="AC37" s="15">
        <v>39510</v>
      </c>
      <c r="AD37" s="15">
        <v>53394</v>
      </c>
      <c r="AE37" s="15">
        <v>45687</v>
      </c>
      <c r="AF37" s="15">
        <v>48351</v>
      </c>
      <c r="AG37" s="15">
        <v>59531</v>
      </c>
      <c r="AH37" s="15">
        <v>55256</v>
      </c>
      <c r="AI37" s="15">
        <v>57411</v>
      </c>
      <c r="AJ37" s="15">
        <v>94680</v>
      </c>
      <c r="AK37" s="15">
        <v>99803</v>
      </c>
      <c r="AL37" s="15">
        <v>96995</v>
      </c>
      <c r="AM37" s="15">
        <v>93736</v>
      </c>
      <c r="AN37" s="15"/>
      <c r="AO37" s="15"/>
    </row>
    <row r="38" spans="1:41" x14ac:dyDescent="0.3">
      <c r="A38" s="80" t="s">
        <v>285</v>
      </c>
      <c r="B38" s="80" t="s">
        <v>286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 t="s">
        <v>189</v>
      </c>
      <c r="S38" s="12" t="s">
        <v>189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/>
      <c r="AO38" s="12"/>
    </row>
    <row r="39" spans="1:41" s="84" customFormat="1" x14ac:dyDescent="0.3">
      <c r="A39" s="82" t="s">
        <v>287</v>
      </c>
      <c r="B39" s="82" t="s">
        <v>288</v>
      </c>
      <c r="C39" s="83">
        <v>400.25799999999998</v>
      </c>
      <c r="D39" s="83">
        <v>454.03300000000002</v>
      </c>
      <c r="E39" s="83">
        <v>474.89499999999998</v>
      </c>
      <c r="F39" s="83">
        <v>309.84100000000001</v>
      </c>
      <c r="G39" s="83">
        <v>530.37300000000005</v>
      </c>
      <c r="H39" s="83">
        <v>86.588999999999999</v>
      </c>
      <c r="I39" s="83">
        <v>310.178</v>
      </c>
      <c r="J39" s="83">
        <v>424</v>
      </c>
      <c r="K39" s="83">
        <v>-816</v>
      </c>
      <c r="L39" s="83">
        <v>-1045</v>
      </c>
      <c r="M39" s="83">
        <v>309</v>
      </c>
      <c r="N39" s="83">
        <v>601</v>
      </c>
      <c r="O39" s="83">
        <v>786</v>
      </c>
      <c r="P39" s="83">
        <v>-25</v>
      </c>
      <c r="Q39" s="83">
        <v>65</v>
      </c>
      <c r="R39" s="83">
        <v>69</v>
      </c>
      <c r="S39" s="83">
        <v>276</v>
      </c>
      <c r="T39" s="83">
        <v>1328</v>
      </c>
      <c r="U39" s="83">
        <v>1989</v>
      </c>
      <c r="V39" s="83">
        <v>3495</v>
      </c>
      <c r="W39" s="83">
        <v>6119</v>
      </c>
      <c r="X39" s="83">
        <v>8235</v>
      </c>
      <c r="Y39" s="83">
        <v>14013</v>
      </c>
      <c r="Z39" s="83">
        <v>25922</v>
      </c>
      <c r="AA39" s="83">
        <v>41733</v>
      </c>
      <c r="AB39" s="83">
        <v>37037</v>
      </c>
      <c r="AC39" s="83">
        <v>39510</v>
      </c>
      <c r="AD39" s="83">
        <v>53394</v>
      </c>
      <c r="AE39" s="83">
        <v>45687</v>
      </c>
      <c r="AF39" s="83">
        <v>48351</v>
      </c>
      <c r="AG39" s="83">
        <v>59531</v>
      </c>
      <c r="AH39" s="83">
        <v>55256</v>
      </c>
      <c r="AI39" s="83">
        <v>57411</v>
      </c>
      <c r="AJ39" s="83">
        <v>94680</v>
      </c>
      <c r="AK39" s="83">
        <v>99803</v>
      </c>
      <c r="AL39" s="83">
        <v>96995</v>
      </c>
      <c r="AM39" s="83">
        <v>93736</v>
      </c>
      <c r="AN39" s="83">
        <v>109983.711</v>
      </c>
      <c r="AO39" s="83">
        <v>118373.178</v>
      </c>
    </row>
    <row r="40" spans="1:41" x14ac:dyDescent="0.3">
      <c r="A40" s="80" t="s">
        <v>289</v>
      </c>
      <c r="B40" s="80" t="s">
        <v>290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 t="s">
        <v>189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/>
      <c r="AO40" s="12"/>
    </row>
    <row r="41" spans="1:41" x14ac:dyDescent="0.3">
      <c r="A41" s="80" t="s">
        <v>291</v>
      </c>
      <c r="B41" s="80" t="s">
        <v>292</v>
      </c>
      <c r="C41" s="12" t="s">
        <v>189</v>
      </c>
      <c r="D41" s="12" t="s">
        <v>189</v>
      </c>
      <c r="E41" s="12" t="s">
        <v>189</v>
      </c>
      <c r="F41" s="12" t="s">
        <v>189</v>
      </c>
      <c r="G41" s="12" t="s">
        <v>189</v>
      </c>
      <c r="H41" s="12" t="s">
        <v>189</v>
      </c>
      <c r="I41" s="12" t="s">
        <v>189</v>
      </c>
      <c r="J41" s="12" t="s">
        <v>189</v>
      </c>
      <c r="K41" s="12" t="s">
        <v>189</v>
      </c>
      <c r="L41" s="12" t="s">
        <v>189</v>
      </c>
      <c r="M41" s="12" t="s">
        <v>189</v>
      </c>
      <c r="N41" s="12">
        <v>0</v>
      </c>
      <c r="O41" s="12" t="s">
        <v>189</v>
      </c>
      <c r="P41" s="12">
        <v>0</v>
      </c>
      <c r="Q41" s="12">
        <v>0</v>
      </c>
      <c r="R41" s="12" t="s">
        <v>189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/>
      <c r="AO41" s="12"/>
    </row>
    <row r="42" spans="1:41" x14ac:dyDescent="0.3">
      <c r="A42" s="6" t="s">
        <v>293</v>
      </c>
      <c r="B42" s="6" t="s">
        <v>294</v>
      </c>
      <c r="C42" s="15">
        <v>400.25799999999998</v>
      </c>
      <c r="D42" s="15">
        <v>454.03300000000002</v>
      </c>
      <c r="E42" s="15">
        <v>474.89499999999998</v>
      </c>
      <c r="F42" s="15">
        <v>309.84100000000001</v>
      </c>
      <c r="G42" s="15">
        <v>530.37300000000005</v>
      </c>
      <c r="H42" s="15">
        <v>86.588999999999999</v>
      </c>
      <c r="I42" s="15">
        <v>310.178</v>
      </c>
      <c r="J42" s="15">
        <v>424</v>
      </c>
      <c r="K42" s="15">
        <v>-816</v>
      </c>
      <c r="L42" s="15">
        <v>-1045</v>
      </c>
      <c r="M42" s="15">
        <v>309</v>
      </c>
      <c r="N42" s="15">
        <v>601</v>
      </c>
      <c r="O42" s="15">
        <v>786</v>
      </c>
      <c r="P42" s="15">
        <v>-25</v>
      </c>
      <c r="Q42" s="15">
        <v>65</v>
      </c>
      <c r="R42" s="15">
        <v>69</v>
      </c>
      <c r="S42" s="15">
        <v>276</v>
      </c>
      <c r="T42" s="15">
        <v>1328</v>
      </c>
      <c r="U42" s="15">
        <v>1989</v>
      </c>
      <c r="V42" s="15">
        <v>3495</v>
      </c>
      <c r="W42" s="15">
        <v>6119</v>
      </c>
      <c r="X42" s="15">
        <v>8235</v>
      </c>
      <c r="Y42" s="15">
        <v>14013</v>
      </c>
      <c r="Z42" s="15">
        <v>25922</v>
      </c>
      <c r="AA42" s="15">
        <v>41733</v>
      </c>
      <c r="AB42" s="15">
        <v>37037</v>
      </c>
      <c r="AC42" s="15">
        <v>39510</v>
      </c>
      <c r="AD42" s="15">
        <v>53394</v>
      </c>
      <c r="AE42" s="15">
        <v>45687</v>
      </c>
      <c r="AF42" s="15">
        <v>48351</v>
      </c>
      <c r="AG42" s="15">
        <v>59531</v>
      </c>
      <c r="AH42" s="15">
        <v>55256</v>
      </c>
      <c r="AI42" s="15">
        <v>57411</v>
      </c>
      <c r="AJ42" s="15">
        <v>94680</v>
      </c>
      <c r="AK42" s="15">
        <v>99803</v>
      </c>
      <c r="AL42" s="15">
        <v>96995</v>
      </c>
      <c r="AM42" s="15">
        <v>93736</v>
      </c>
      <c r="AN42" s="15">
        <v>109983.711</v>
      </c>
      <c r="AO42" s="15">
        <v>118373.178</v>
      </c>
    </row>
    <row r="43" spans="1:41" x14ac:dyDescent="0.3">
      <c r="A43" s="6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x14ac:dyDescent="0.3">
      <c r="A44" s="6" t="s">
        <v>295</v>
      </c>
      <c r="B44" s="6" t="s">
        <v>294</v>
      </c>
      <c r="C44" s="15">
        <v>400.25799999999998</v>
      </c>
      <c r="D44" s="15">
        <v>454.03300000000002</v>
      </c>
      <c r="E44" s="15">
        <v>474.89499999999998</v>
      </c>
      <c r="F44" s="15">
        <v>309.84100000000001</v>
      </c>
      <c r="G44" s="15">
        <v>530.37300000000005</v>
      </c>
      <c r="H44" s="15">
        <v>86.588999999999999</v>
      </c>
      <c r="I44" s="15">
        <v>310.178</v>
      </c>
      <c r="J44" s="15">
        <v>424</v>
      </c>
      <c r="K44" s="15">
        <v>-816</v>
      </c>
      <c r="L44" s="15">
        <v>-1045</v>
      </c>
      <c r="M44" s="15">
        <v>309</v>
      </c>
      <c r="N44" s="15">
        <v>601</v>
      </c>
      <c r="O44" s="15">
        <v>786</v>
      </c>
      <c r="P44" s="15">
        <v>-25</v>
      </c>
      <c r="Q44" s="15">
        <v>65</v>
      </c>
      <c r="R44" s="15">
        <v>69</v>
      </c>
      <c r="S44" s="15">
        <v>276</v>
      </c>
      <c r="T44" s="15">
        <v>1328</v>
      </c>
      <c r="U44" s="15">
        <v>1989</v>
      </c>
      <c r="V44" s="15">
        <v>3495</v>
      </c>
      <c r="W44" s="15">
        <v>6119</v>
      </c>
      <c r="X44" s="15">
        <v>8235</v>
      </c>
      <c r="Y44" s="15">
        <v>14013</v>
      </c>
      <c r="Z44" s="15">
        <v>25922</v>
      </c>
      <c r="AA44" s="15">
        <v>41733</v>
      </c>
      <c r="AB44" s="15">
        <v>37037</v>
      </c>
      <c r="AC44" s="15">
        <v>39643.25</v>
      </c>
      <c r="AD44" s="15">
        <v>53453.15</v>
      </c>
      <c r="AE44" s="15">
        <v>45387.35</v>
      </c>
      <c r="AF44" s="15">
        <v>47870.65</v>
      </c>
      <c r="AG44" s="15">
        <v>59337.72</v>
      </c>
      <c r="AH44" s="15">
        <v>55280.49</v>
      </c>
      <c r="AI44" s="15">
        <v>57346.22</v>
      </c>
      <c r="AJ44" s="15">
        <v>94455.64</v>
      </c>
      <c r="AK44" s="15">
        <v>99803</v>
      </c>
      <c r="AL44" s="15">
        <v>96995</v>
      </c>
      <c r="AM44" s="15">
        <v>103982</v>
      </c>
      <c r="AN44" s="15">
        <v>109983.711</v>
      </c>
      <c r="AO44" s="15">
        <v>118373.178</v>
      </c>
    </row>
    <row r="45" spans="1:41" x14ac:dyDescent="0.3">
      <c r="A45" s="80" t="s">
        <v>296</v>
      </c>
      <c r="B45" s="80" t="s">
        <v>297</v>
      </c>
      <c r="C45" s="12" t="s">
        <v>189</v>
      </c>
      <c r="D45" s="12" t="s">
        <v>189</v>
      </c>
      <c r="E45" s="12" t="s">
        <v>189</v>
      </c>
      <c r="F45" s="12" t="s">
        <v>189</v>
      </c>
      <c r="G45" s="12" t="s">
        <v>189</v>
      </c>
      <c r="H45" s="12" t="s">
        <v>189</v>
      </c>
      <c r="I45" s="12" t="s">
        <v>189</v>
      </c>
      <c r="J45" s="12" t="s">
        <v>189</v>
      </c>
      <c r="K45" s="12" t="s">
        <v>189</v>
      </c>
      <c r="L45" s="12" t="s">
        <v>189</v>
      </c>
      <c r="M45" s="12" t="s">
        <v>189</v>
      </c>
      <c r="N45" s="12" t="s">
        <v>189</v>
      </c>
      <c r="O45" s="12" t="s">
        <v>189</v>
      </c>
      <c r="P45" s="12" t="s">
        <v>189</v>
      </c>
      <c r="Q45" s="12" t="s">
        <v>189</v>
      </c>
      <c r="R45" s="12">
        <v>26</v>
      </c>
      <c r="S45" s="12" t="s">
        <v>189</v>
      </c>
      <c r="T45" s="12" t="s">
        <v>189</v>
      </c>
      <c r="U45" s="12" t="s">
        <v>189</v>
      </c>
      <c r="V45" s="12" t="s">
        <v>189</v>
      </c>
      <c r="W45" s="12" t="s">
        <v>189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133.25</v>
      </c>
      <c r="AD45" s="12">
        <v>59.15</v>
      </c>
      <c r="AE45" s="12">
        <v>-299.64999999999998</v>
      </c>
      <c r="AF45" s="12">
        <v>-480.35</v>
      </c>
      <c r="AG45" s="12">
        <v>-193.28</v>
      </c>
      <c r="AH45" s="12">
        <v>24.49</v>
      </c>
      <c r="AI45" s="12">
        <v>-64.78</v>
      </c>
      <c r="AJ45" s="12">
        <v>-224.36</v>
      </c>
      <c r="AK45" s="12">
        <v>0</v>
      </c>
      <c r="AL45" s="12">
        <v>0</v>
      </c>
      <c r="AM45" s="12">
        <v>10246</v>
      </c>
      <c r="AN45" s="12"/>
      <c r="AO45" s="12"/>
    </row>
    <row r="46" spans="1:41" x14ac:dyDescent="0.3">
      <c r="A46" s="80" t="s">
        <v>298</v>
      </c>
      <c r="B46" s="80" t="s">
        <v>278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-12</v>
      </c>
      <c r="Q46" s="12" t="s">
        <v>189</v>
      </c>
      <c r="R46" s="12">
        <v>-1</v>
      </c>
      <c r="S46" s="12" t="s">
        <v>189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/>
      <c r="AO46" s="12"/>
    </row>
    <row r="47" spans="1:41" x14ac:dyDescent="0.3">
      <c r="A47" s="6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spans="1:41" x14ac:dyDescent="0.3">
      <c r="A48" s="80" t="s">
        <v>299</v>
      </c>
      <c r="B48" s="80" t="s">
        <v>300</v>
      </c>
      <c r="C48" s="12">
        <v>14548.799300000001</v>
      </c>
      <c r="D48" s="12">
        <v>14410.9287</v>
      </c>
      <c r="E48" s="12">
        <v>14091.056399999999</v>
      </c>
      <c r="F48" s="12">
        <v>13471.6957</v>
      </c>
      <c r="G48" s="12">
        <v>13718.879800000001</v>
      </c>
      <c r="H48" s="12">
        <v>13342</v>
      </c>
      <c r="I48" s="12">
        <v>13298.320100000001</v>
      </c>
      <c r="J48" s="12">
        <v>13781.2637</v>
      </c>
      <c r="K48" s="12">
        <v>13858.2081</v>
      </c>
      <c r="L48" s="12">
        <v>14118.943600000001</v>
      </c>
      <c r="M48" s="12">
        <v>14781.0879</v>
      </c>
      <c r="N48" s="12">
        <v>16033.584000000001</v>
      </c>
      <c r="O48" s="12">
        <v>18175.8076</v>
      </c>
      <c r="P48" s="12">
        <v>19354.328399999999</v>
      </c>
      <c r="Q48" s="12">
        <v>19881.232</v>
      </c>
      <c r="R48" s="12">
        <v>20195.335999999999</v>
      </c>
      <c r="S48" s="12">
        <v>20809.04</v>
      </c>
      <c r="T48" s="12">
        <v>22636.292000000001</v>
      </c>
      <c r="U48" s="12">
        <v>23633.624</v>
      </c>
      <c r="V48" s="12">
        <v>24208.66</v>
      </c>
      <c r="W48" s="12">
        <v>24684.576000000001</v>
      </c>
      <c r="X48" s="12">
        <v>25004.448</v>
      </c>
      <c r="Y48" s="12">
        <v>25464.907999999999</v>
      </c>
      <c r="Z48" s="12">
        <v>25879.223999999998</v>
      </c>
      <c r="AA48" s="12">
        <v>26174.903999999999</v>
      </c>
      <c r="AB48" s="12">
        <v>25909.268</v>
      </c>
      <c r="AC48" s="12">
        <v>24342.288</v>
      </c>
      <c r="AD48" s="12">
        <v>23013.684000000001</v>
      </c>
      <c r="AE48" s="12">
        <v>21883.279999999999</v>
      </c>
      <c r="AF48" s="12">
        <v>20868.968000000001</v>
      </c>
      <c r="AG48" s="12">
        <v>19821.508000000002</v>
      </c>
      <c r="AH48" s="12">
        <v>18471.335999999999</v>
      </c>
      <c r="AI48" s="12">
        <v>17352.118999999999</v>
      </c>
      <c r="AJ48" s="12">
        <v>16701.272000000001</v>
      </c>
      <c r="AK48" s="12">
        <v>16215.963</v>
      </c>
      <c r="AL48" s="12">
        <v>15744.231</v>
      </c>
      <c r="AM48" s="12">
        <v>15343.782999999999</v>
      </c>
      <c r="AN48" s="12"/>
      <c r="AO48" s="12"/>
    </row>
    <row r="49" spans="1:45" s="84" customFormat="1" x14ac:dyDescent="0.3">
      <c r="A49" s="82" t="s">
        <v>301</v>
      </c>
      <c r="B49" s="82" t="s">
        <v>302</v>
      </c>
      <c r="C49" s="83">
        <v>2.75E-2</v>
      </c>
      <c r="D49" s="83">
        <v>3.15E-2</v>
      </c>
      <c r="E49" s="83">
        <v>3.3700000000000001E-2</v>
      </c>
      <c r="F49" s="83">
        <v>2.3E-2</v>
      </c>
      <c r="G49" s="83">
        <v>3.8699999999999998E-2</v>
      </c>
      <c r="H49" s="83">
        <v>6.4999999999999997E-3</v>
      </c>
      <c r="I49" s="83">
        <v>2.3300000000000001E-2</v>
      </c>
      <c r="J49" s="83">
        <v>3.0800000000000001E-2</v>
      </c>
      <c r="K49" s="83">
        <v>-5.8799999999999998E-2</v>
      </c>
      <c r="L49" s="83">
        <v>-7.3999999999999996E-2</v>
      </c>
      <c r="M49" s="83">
        <v>2.0899999999999998E-2</v>
      </c>
      <c r="N49" s="83">
        <v>3.7499999999999999E-2</v>
      </c>
      <c r="O49" s="83">
        <v>4.3200000000000002E-2</v>
      </c>
      <c r="P49" s="83">
        <v>-1.2999999999999999E-3</v>
      </c>
      <c r="Q49" s="83">
        <v>3.2000000000000002E-3</v>
      </c>
      <c r="R49" s="83">
        <v>3.3999999999999998E-3</v>
      </c>
      <c r="S49" s="83">
        <v>1.32E-2</v>
      </c>
      <c r="T49" s="83">
        <v>5.8599999999999999E-2</v>
      </c>
      <c r="U49" s="83">
        <v>8.43E-2</v>
      </c>
      <c r="V49" s="83">
        <v>0.14430000000000001</v>
      </c>
      <c r="W49" s="83">
        <v>0.24790000000000001</v>
      </c>
      <c r="X49" s="83">
        <v>0.32929999999999998</v>
      </c>
      <c r="Y49" s="83">
        <v>0.5504</v>
      </c>
      <c r="Z49" s="83">
        <v>1.0018</v>
      </c>
      <c r="AA49" s="83">
        <v>1.5943000000000001</v>
      </c>
      <c r="AB49" s="83">
        <v>1.4296</v>
      </c>
      <c r="AC49" s="83">
        <v>1.6225000000000001</v>
      </c>
      <c r="AD49" s="83">
        <v>2.3199999999999998</v>
      </c>
      <c r="AE49" s="83">
        <v>2.0874999999999999</v>
      </c>
      <c r="AF49" s="83">
        <v>2.3174999999999999</v>
      </c>
      <c r="AG49" s="83">
        <v>3.0024999999999999</v>
      </c>
      <c r="AH49" s="83">
        <v>2.99</v>
      </c>
      <c r="AI49" s="83">
        <v>3.31</v>
      </c>
      <c r="AJ49" s="83">
        <v>5.67</v>
      </c>
      <c r="AK49" s="83">
        <v>6.15</v>
      </c>
      <c r="AL49" s="83">
        <v>6.16</v>
      </c>
      <c r="AM49" s="83">
        <v>6.11</v>
      </c>
      <c r="AN49" s="83">
        <v>7.32</v>
      </c>
      <c r="AO49" s="83">
        <v>8.1929999999999996</v>
      </c>
    </row>
    <row r="50" spans="1:45" x14ac:dyDescent="0.3">
      <c r="A50" s="6" t="s">
        <v>303</v>
      </c>
      <c r="B50" s="6" t="s">
        <v>304</v>
      </c>
      <c r="C50" s="15">
        <v>2.75E-2</v>
      </c>
      <c r="D50" s="15">
        <v>3.15E-2</v>
      </c>
      <c r="E50" s="15">
        <v>3.3700000000000001E-2</v>
      </c>
      <c r="F50" s="15">
        <v>2.3E-2</v>
      </c>
      <c r="G50" s="15">
        <v>3.8699999999999998E-2</v>
      </c>
      <c r="H50" s="15">
        <v>6.4999999999999997E-3</v>
      </c>
      <c r="I50" s="15">
        <v>2.3300000000000001E-2</v>
      </c>
      <c r="J50" s="15">
        <v>3.0800000000000001E-2</v>
      </c>
      <c r="K50" s="15">
        <v>-5.8799999999999998E-2</v>
      </c>
      <c r="L50" s="15">
        <v>-7.3999999999999996E-2</v>
      </c>
      <c r="M50" s="15">
        <v>2.0899999999999998E-2</v>
      </c>
      <c r="N50" s="15">
        <v>3.7499999999999999E-2</v>
      </c>
      <c r="O50" s="15">
        <v>4.3200000000000002E-2</v>
      </c>
      <c r="P50" s="15">
        <v>-2E-3</v>
      </c>
      <c r="Q50" s="15">
        <v>3.2000000000000002E-3</v>
      </c>
      <c r="R50" s="15">
        <v>3.3999999999999998E-3</v>
      </c>
      <c r="S50" s="15">
        <v>1.32E-2</v>
      </c>
      <c r="T50" s="15">
        <v>5.8599999999999999E-2</v>
      </c>
      <c r="U50" s="15">
        <v>8.43E-2</v>
      </c>
      <c r="V50" s="15">
        <v>0.14430000000000001</v>
      </c>
      <c r="W50" s="15">
        <v>0.24790000000000001</v>
      </c>
      <c r="X50" s="15">
        <v>0.32929999999999998</v>
      </c>
      <c r="Y50" s="15">
        <v>0.5504</v>
      </c>
      <c r="Z50" s="15">
        <v>1.0018</v>
      </c>
      <c r="AA50" s="15">
        <v>1.5943000000000001</v>
      </c>
      <c r="AB50" s="15">
        <v>1.4296</v>
      </c>
      <c r="AC50" s="15">
        <v>1.6225000000000001</v>
      </c>
      <c r="AD50" s="15">
        <v>2.3199999999999998</v>
      </c>
      <c r="AE50" s="15">
        <v>2.0874999999999999</v>
      </c>
      <c r="AF50" s="15">
        <v>2.3174999999999999</v>
      </c>
      <c r="AG50" s="15">
        <v>3.0024999999999999</v>
      </c>
      <c r="AH50" s="15">
        <v>2.99</v>
      </c>
      <c r="AI50" s="15">
        <v>3.31</v>
      </c>
      <c r="AJ50" s="15">
        <v>5.67</v>
      </c>
      <c r="AK50" s="15">
        <v>6.15</v>
      </c>
      <c r="AL50" s="15">
        <v>6.16</v>
      </c>
      <c r="AM50" s="15">
        <v>6.11</v>
      </c>
      <c r="AN50" s="15">
        <v>7.32</v>
      </c>
      <c r="AO50" s="15">
        <v>8.1929999999999996</v>
      </c>
    </row>
    <row r="51" spans="1:45" x14ac:dyDescent="0.3">
      <c r="A51" s="6" t="s">
        <v>305</v>
      </c>
      <c r="B51" s="6" t="s">
        <v>306</v>
      </c>
      <c r="C51" s="15">
        <v>2.75E-2</v>
      </c>
      <c r="D51" s="15">
        <v>3.15E-2</v>
      </c>
      <c r="E51" s="15">
        <v>3.3700000000000001E-2</v>
      </c>
      <c r="F51" s="15">
        <v>2.3E-2</v>
      </c>
      <c r="G51" s="15">
        <v>3.8699999999999998E-2</v>
      </c>
      <c r="H51" s="15">
        <v>6.4999999999999997E-3</v>
      </c>
      <c r="I51" s="15">
        <v>2.3300000000000001E-2</v>
      </c>
      <c r="J51" s="15">
        <v>3.0800000000000001E-2</v>
      </c>
      <c r="K51" s="15">
        <v>-4.5900000000000003E-2</v>
      </c>
      <c r="L51" s="15">
        <v>-2.6800000000000001E-2</v>
      </c>
      <c r="M51" s="15">
        <v>1.9099999999999999E-2</v>
      </c>
      <c r="N51" s="15">
        <v>3.9100000000000003E-2</v>
      </c>
      <c r="O51" s="15">
        <v>3.3599999999999998E-2</v>
      </c>
      <c r="P51" s="15">
        <v>-4.7999999999999996E-3</v>
      </c>
      <c r="Q51" s="15">
        <v>3.2000000000000002E-3</v>
      </c>
      <c r="R51" s="15">
        <v>3.3999999999999998E-3</v>
      </c>
      <c r="S51" s="15">
        <v>1.43E-2</v>
      </c>
      <c r="T51" s="15">
        <v>5.8599999999999999E-2</v>
      </c>
      <c r="U51" s="15">
        <v>8.43E-2</v>
      </c>
      <c r="V51" s="15">
        <v>0.14430000000000001</v>
      </c>
      <c r="W51" s="15">
        <v>0.24790000000000001</v>
      </c>
      <c r="X51" s="15">
        <v>0.32929999999999998</v>
      </c>
      <c r="Y51" s="15">
        <v>0.5504</v>
      </c>
      <c r="Z51" s="15">
        <v>1.0018</v>
      </c>
      <c r="AA51" s="15">
        <v>1.5943000000000001</v>
      </c>
      <c r="AB51" s="15">
        <v>1.4296</v>
      </c>
      <c r="AC51" s="15">
        <v>1.6286</v>
      </c>
      <c r="AD51" s="15">
        <v>2.3227000000000002</v>
      </c>
      <c r="AE51" s="15">
        <v>2.0741000000000001</v>
      </c>
      <c r="AF51" s="15">
        <v>2.2938999999999998</v>
      </c>
      <c r="AG51" s="15">
        <v>2.9935999999999998</v>
      </c>
      <c r="AH51" s="15">
        <v>2.9927999999999999</v>
      </c>
      <c r="AI51" s="15">
        <v>3.3048999999999999</v>
      </c>
      <c r="AJ51" s="15">
        <v>5.6555999999999997</v>
      </c>
      <c r="AK51" s="15">
        <v>6.15</v>
      </c>
      <c r="AL51" s="15">
        <v>6.16</v>
      </c>
      <c r="AM51" s="15">
        <v>6.7767999999999997</v>
      </c>
      <c r="AN51" s="15">
        <v>7.32</v>
      </c>
      <c r="AO51" s="15">
        <v>8.1929999999999996</v>
      </c>
    </row>
    <row r="52" spans="1:45" x14ac:dyDescent="0.3">
      <c r="A52" s="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5" x14ac:dyDescent="0.3">
      <c r="A53" s="80" t="s">
        <v>307</v>
      </c>
      <c r="B53" s="80" t="s">
        <v>308</v>
      </c>
      <c r="C53" s="12">
        <v>14548.799300000001</v>
      </c>
      <c r="D53" s="12">
        <v>14410.9287</v>
      </c>
      <c r="E53" s="12">
        <v>14091.056399999999</v>
      </c>
      <c r="F53" s="12">
        <v>13471.6957</v>
      </c>
      <c r="G53" s="12">
        <v>13718.879800000001</v>
      </c>
      <c r="H53" s="12">
        <v>13342</v>
      </c>
      <c r="I53" s="12">
        <v>13298.320100000001</v>
      </c>
      <c r="J53" s="12">
        <v>13781.2637</v>
      </c>
      <c r="K53" s="12">
        <v>13858.2081</v>
      </c>
      <c r="L53" s="12">
        <v>14118.943600000001</v>
      </c>
      <c r="M53" s="12">
        <v>18806.7048</v>
      </c>
      <c r="N53" s="12">
        <v>19506.367999999999</v>
      </c>
      <c r="O53" s="12">
        <v>20178.1443</v>
      </c>
      <c r="P53" s="12">
        <v>19354.328399999999</v>
      </c>
      <c r="Q53" s="12">
        <v>20259.96</v>
      </c>
      <c r="R53" s="12">
        <v>20354.096000000001</v>
      </c>
      <c r="S53" s="12">
        <v>21689.416000000001</v>
      </c>
      <c r="T53" s="12">
        <v>23992.583999999999</v>
      </c>
      <c r="U53" s="12">
        <v>24570.727999999999</v>
      </c>
      <c r="V53" s="12">
        <v>24900.175999999999</v>
      </c>
      <c r="W53" s="12">
        <v>25259.892</v>
      </c>
      <c r="X53" s="12">
        <v>25396.14</v>
      </c>
      <c r="Y53" s="12">
        <v>25891.936000000002</v>
      </c>
      <c r="Z53" s="12">
        <v>26226.06</v>
      </c>
      <c r="AA53" s="12">
        <v>26469.94</v>
      </c>
      <c r="AB53" s="12">
        <v>26086.536</v>
      </c>
      <c r="AC53" s="12">
        <v>24490.651999999998</v>
      </c>
      <c r="AD53" s="12">
        <v>23172.276000000002</v>
      </c>
      <c r="AE53" s="12">
        <v>22001.124</v>
      </c>
      <c r="AF53" s="12">
        <v>21006.768</v>
      </c>
      <c r="AG53" s="12">
        <v>20000.436000000002</v>
      </c>
      <c r="AH53" s="12">
        <v>18595.651000000002</v>
      </c>
      <c r="AI53" s="12">
        <v>17528.214</v>
      </c>
      <c r="AJ53" s="12">
        <v>16864.919000000002</v>
      </c>
      <c r="AK53" s="12">
        <v>16325.819</v>
      </c>
      <c r="AL53" s="12">
        <v>15812.547</v>
      </c>
      <c r="AM53" s="12">
        <v>15408.094999999999</v>
      </c>
      <c r="AN53" s="12"/>
      <c r="AO53" s="12"/>
    </row>
    <row r="54" spans="1:45" x14ac:dyDescent="0.3">
      <c r="A54" s="6" t="s">
        <v>309</v>
      </c>
      <c r="B54" s="6" t="s">
        <v>310</v>
      </c>
      <c r="C54" s="15">
        <v>2.75E-2</v>
      </c>
      <c r="D54" s="15">
        <v>3.15E-2</v>
      </c>
      <c r="E54" s="15">
        <v>3.3700000000000001E-2</v>
      </c>
      <c r="F54" s="15">
        <v>2.3E-2</v>
      </c>
      <c r="G54" s="15">
        <v>3.8699999999999998E-2</v>
      </c>
      <c r="H54" s="15">
        <v>6.4999999999999997E-3</v>
      </c>
      <c r="I54" s="15">
        <v>2.3300000000000001E-2</v>
      </c>
      <c r="J54" s="15">
        <v>3.0800000000000001E-2</v>
      </c>
      <c r="K54" s="15">
        <v>-5.8799999999999998E-2</v>
      </c>
      <c r="L54" s="15">
        <v>-7.3999999999999996E-2</v>
      </c>
      <c r="M54" s="15">
        <v>1.8700000000000001E-2</v>
      </c>
      <c r="N54" s="15">
        <v>3.0800000000000001E-2</v>
      </c>
      <c r="O54" s="15">
        <v>3.8899999999999997E-2</v>
      </c>
      <c r="P54" s="15">
        <v>-1.2999999999999999E-3</v>
      </c>
      <c r="Q54" s="15">
        <v>3.2000000000000002E-3</v>
      </c>
      <c r="R54" s="15">
        <v>3.3999999999999998E-3</v>
      </c>
      <c r="S54" s="15">
        <v>1.2699999999999999E-2</v>
      </c>
      <c r="T54" s="15">
        <v>5.5399999999999998E-2</v>
      </c>
      <c r="U54" s="15">
        <v>8.1100000000000005E-2</v>
      </c>
      <c r="V54" s="15">
        <v>0.1404</v>
      </c>
      <c r="W54" s="15">
        <v>0.24210000000000001</v>
      </c>
      <c r="X54" s="15">
        <v>0.32429999999999998</v>
      </c>
      <c r="Y54" s="15">
        <v>0.54110000000000003</v>
      </c>
      <c r="Z54" s="15">
        <v>0.98860000000000003</v>
      </c>
      <c r="AA54" s="15">
        <v>1.5768</v>
      </c>
      <c r="AB54" s="15">
        <v>1.4196</v>
      </c>
      <c r="AC54" s="15">
        <v>1.6125</v>
      </c>
      <c r="AD54" s="15">
        <v>2.3050000000000002</v>
      </c>
      <c r="AE54" s="15">
        <v>2.0775000000000001</v>
      </c>
      <c r="AF54" s="15">
        <v>2.3025000000000002</v>
      </c>
      <c r="AG54" s="15">
        <v>2.9775</v>
      </c>
      <c r="AH54" s="15">
        <v>2.97</v>
      </c>
      <c r="AI54" s="15">
        <v>3.28</v>
      </c>
      <c r="AJ54" s="15">
        <v>5.61</v>
      </c>
      <c r="AK54" s="15">
        <v>6.11</v>
      </c>
      <c r="AL54" s="15">
        <v>6.13</v>
      </c>
      <c r="AM54" s="15">
        <v>6.08</v>
      </c>
      <c r="AN54" s="15">
        <v>7.32</v>
      </c>
      <c r="AO54" s="15">
        <v>8.1929999999999996</v>
      </c>
      <c r="AS54" s="73"/>
    </row>
    <row r="55" spans="1:45" x14ac:dyDescent="0.3">
      <c r="A55" s="6" t="s">
        <v>311</v>
      </c>
      <c r="B55" s="6" t="s">
        <v>312</v>
      </c>
      <c r="C55" s="15">
        <v>2.75E-2</v>
      </c>
      <c r="D55" s="15">
        <v>3.15E-2</v>
      </c>
      <c r="E55" s="15">
        <v>3.3700000000000001E-2</v>
      </c>
      <c r="F55" s="15">
        <v>2.3E-2</v>
      </c>
      <c r="G55" s="15">
        <v>3.8699999999999998E-2</v>
      </c>
      <c r="H55" s="15">
        <v>6.4999999999999997E-3</v>
      </c>
      <c r="I55" s="15">
        <v>2.3300000000000001E-2</v>
      </c>
      <c r="J55" s="15">
        <v>3.0800000000000001E-2</v>
      </c>
      <c r="K55" s="15">
        <v>-5.8799999999999998E-2</v>
      </c>
      <c r="L55" s="15">
        <v>-7.3999999999999996E-2</v>
      </c>
      <c r="M55" s="15">
        <v>1.8700000000000001E-2</v>
      </c>
      <c r="N55" s="15">
        <v>3.0800000000000001E-2</v>
      </c>
      <c r="O55" s="15">
        <v>3.8899999999999997E-2</v>
      </c>
      <c r="P55" s="15">
        <v>-2E-3</v>
      </c>
      <c r="Q55" s="15">
        <v>3.2000000000000002E-3</v>
      </c>
      <c r="R55" s="15">
        <v>3.3999999999999998E-3</v>
      </c>
      <c r="S55" s="15">
        <v>1.2699999999999999E-2</v>
      </c>
      <c r="T55" s="15">
        <v>5.57E-2</v>
      </c>
      <c r="U55" s="15">
        <v>8.1100000000000005E-2</v>
      </c>
      <c r="V55" s="15">
        <v>0.1404</v>
      </c>
      <c r="W55" s="15">
        <v>0.24210000000000001</v>
      </c>
      <c r="X55" s="15">
        <v>0.32429999999999998</v>
      </c>
      <c r="Y55" s="15">
        <v>0.54110000000000003</v>
      </c>
      <c r="Z55" s="15">
        <v>0.98860000000000003</v>
      </c>
      <c r="AA55" s="15">
        <v>1.5768</v>
      </c>
      <c r="AB55" s="15">
        <v>1.4196</v>
      </c>
      <c r="AC55" s="15">
        <v>1.6125</v>
      </c>
      <c r="AD55" s="15">
        <v>2.3050000000000002</v>
      </c>
      <c r="AE55" s="15">
        <v>2.0775000000000001</v>
      </c>
      <c r="AF55" s="15">
        <v>2.3025000000000002</v>
      </c>
      <c r="AG55" s="15">
        <v>2.9775</v>
      </c>
      <c r="AH55" s="15">
        <v>2.97</v>
      </c>
      <c r="AI55" s="15">
        <v>3.28</v>
      </c>
      <c r="AJ55" s="15">
        <v>5.61</v>
      </c>
      <c r="AK55" s="15">
        <v>6.11</v>
      </c>
      <c r="AL55" s="15">
        <v>6.13</v>
      </c>
      <c r="AM55" s="15">
        <v>6.08</v>
      </c>
      <c r="AN55" s="15">
        <v>7.32</v>
      </c>
      <c r="AO55" s="15">
        <v>8.1929999999999996</v>
      </c>
    </row>
    <row r="56" spans="1:45" ht="21" x14ac:dyDescent="0.4">
      <c r="A56" s="6" t="s">
        <v>313</v>
      </c>
      <c r="B56" s="6" t="s">
        <v>314</v>
      </c>
      <c r="C56" s="15">
        <v>2.75E-2</v>
      </c>
      <c r="D56" s="15">
        <v>3.15E-2</v>
      </c>
      <c r="E56" s="15">
        <v>3.3700000000000001E-2</v>
      </c>
      <c r="F56" s="15">
        <v>2.3E-2</v>
      </c>
      <c r="G56" s="15">
        <v>3.8699999999999998E-2</v>
      </c>
      <c r="H56" s="15">
        <v>6.4999999999999997E-3</v>
      </c>
      <c r="I56" s="15">
        <v>2.3300000000000001E-2</v>
      </c>
      <c r="J56" s="15">
        <v>3.0800000000000001E-2</v>
      </c>
      <c r="K56" s="15">
        <v>-4.5900000000000003E-2</v>
      </c>
      <c r="L56" s="15">
        <v>-2.6800000000000001E-2</v>
      </c>
      <c r="M56" s="15">
        <v>1.6899999999999998E-2</v>
      </c>
      <c r="N56" s="15">
        <v>3.2199999999999999E-2</v>
      </c>
      <c r="O56" s="15">
        <v>3.0200000000000001E-2</v>
      </c>
      <c r="P56" s="15">
        <v>-4.7999999999999996E-3</v>
      </c>
      <c r="Q56" s="15">
        <v>3.2000000000000002E-3</v>
      </c>
      <c r="R56" s="15">
        <v>3.3999999999999998E-3</v>
      </c>
      <c r="S56" s="15">
        <v>1.38E-2</v>
      </c>
      <c r="T56" s="15">
        <v>5.57E-2</v>
      </c>
      <c r="U56" s="15">
        <v>8.1100000000000005E-2</v>
      </c>
      <c r="V56" s="15">
        <v>0.1404</v>
      </c>
      <c r="W56" s="15">
        <v>0.24210000000000001</v>
      </c>
      <c r="X56" s="15">
        <v>0.32429999999999998</v>
      </c>
      <c r="Y56" s="15">
        <v>0.54110000000000003</v>
      </c>
      <c r="Z56" s="15">
        <v>0.98860000000000003</v>
      </c>
      <c r="AA56" s="15">
        <v>1.5768</v>
      </c>
      <c r="AB56" s="15">
        <v>1.4196</v>
      </c>
      <c r="AC56" s="15">
        <v>1.6178999999999999</v>
      </c>
      <c r="AD56" s="15">
        <v>2.3075999999999999</v>
      </c>
      <c r="AE56" s="15">
        <v>2.0638999999999998</v>
      </c>
      <c r="AF56" s="15">
        <v>2.2795999999999998</v>
      </c>
      <c r="AG56" s="15">
        <v>2.9678</v>
      </c>
      <c r="AH56" s="15">
        <v>2.9712999999999998</v>
      </c>
      <c r="AI56" s="15">
        <v>3.2763</v>
      </c>
      <c r="AJ56" s="15">
        <v>5.5967000000000002</v>
      </c>
      <c r="AK56" s="15">
        <v>6.11</v>
      </c>
      <c r="AL56" s="15">
        <v>6.13</v>
      </c>
      <c r="AM56" s="15">
        <v>6.7450000000000001</v>
      </c>
      <c r="AN56" s="15">
        <v>7.32</v>
      </c>
      <c r="AO56" s="15">
        <v>8.1929999999999996</v>
      </c>
      <c r="AP56" s="85"/>
    </row>
    <row r="57" spans="1:45" x14ac:dyDescent="0.3">
      <c r="A57" s="6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spans="1:45" x14ac:dyDescent="0.3">
      <c r="A58" s="6" t="s">
        <v>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spans="1:45" x14ac:dyDescent="0.3">
      <c r="A59" s="80" t="s">
        <v>315</v>
      </c>
      <c r="B59" s="80" t="s">
        <v>316</v>
      </c>
      <c r="C59" s="86" t="s">
        <v>317</v>
      </c>
      <c r="D59" s="86" t="s">
        <v>317</v>
      </c>
      <c r="E59" s="86" t="s">
        <v>317</v>
      </c>
      <c r="F59" s="86" t="s">
        <v>317</v>
      </c>
      <c r="G59" s="86" t="s">
        <v>317</v>
      </c>
      <c r="H59" s="86" t="s">
        <v>317</v>
      </c>
      <c r="I59" s="86" t="s">
        <v>317</v>
      </c>
      <c r="J59" s="86" t="s">
        <v>317</v>
      </c>
      <c r="K59" s="86" t="s">
        <v>317</v>
      </c>
      <c r="L59" s="86" t="s">
        <v>317</v>
      </c>
      <c r="M59" s="86" t="s">
        <v>317</v>
      </c>
      <c r="N59" s="86" t="s">
        <v>317</v>
      </c>
      <c r="O59" s="86" t="s">
        <v>317</v>
      </c>
      <c r="P59" s="86" t="s">
        <v>317</v>
      </c>
      <c r="Q59" s="86" t="s">
        <v>317</v>
      </c>
      <c r="R59" s="86" t="s">
        <v>317</v>
      </c>
      <c r="S59" s="86" t="s">
        <v>317</v>
      </c>
      <c r="T59" s="86" t="s">
        <v>317</v>
      </c>
      <c r="U59" s="86" t="s">
        <v>317</v>
      </c>
      <c r="V59" s="86" t="s">
        <v>317</v>
      </c>
      <c r="W59" s="86" t="s">
        <v>317</v>
      </c>
      <c r="X59" s="86" t="s">
        <v>317</v>
      </c>
      <c r="Y59" s="86" t="s">
        <v>317</v>
      </c>
      <c r="Z59" s="86" t="s">
        <v>317</v>
      </c>
      <c r="AA59" s="86" t="s">
        <v>317</v>
      </c>
      <c r="AB59" s="86" t="s">
        <v>317</v>
      </c>
      <c r="AC59" s="86" t="s">
        <v>317</v>
      </c>
      <c r="AD59" s="86" t="s">
        <v>317</v>
      </c>
      <c r="AE59" s="86" t="s">
        <v>317</v>
      </c>
      <c r="AF59" s="86" t="s">
        <v>317</v>
      </c>
      <c r="AG59" s="86" t="s">
        <v>317</v>
      </c>
      <c r="AH59" s="86" t="s">
        <v>317</v>
      </c>
      <c r="AI59" s="86" t="s">
        <v>317</v>
      </c>
      <c r="AJ59" s="86" t="s">
        <v>317</v>
      </c>
      <c r="AK59" s="86" t="s">
        <v>317</v>
      </c>
      <c r="AL59" s="86" t="s">
        <v>317</v>
      </c>
      <c r="AM59" s="86" t="s">
        <v>317</v>
      </c>
      <c r="AN59" s="86"/>
      <c r="AO59" s="86"/>
    </row>
    <row r="60" spans="1:45" x14ac:dyDescent="0.3">
      <c r="A60" s="80" t="s">
        <v>169</v>
      </c>
      <c r="B60" s="80" t="s">
        <v>169</v>
      </c>
      <c r="C60" s="12">
        <v>698.01499999999999</v>
      </c>
      <c r="D60" s="12">
        <v>759.11300000000006</v>
      </c>
      <c r="E60" s="12">
        <v>914.69799999999998</v>
      </c>
      <c r="F60" s="12">
        <v>875.82500000000005</v>
      </c>
      <c r="G60" s="12">
        <v>1022.99</v>
      </c>
      <c r="H60" s="12">
        <v>597.30700000000002</v>
      </c>
      <c r="I60" s="12">
        <v>563.37699999999995</v>
      </c>
      <c r="J60" s="12">
        <v>788</v>
      </c>
      <c r="K60" s="12">
        <v>-1048</v>
      </c>
      <c r="L60" s="12">
        <v>-285</v>
      </c>
      <c r="M60" s="12">
        <v>379</v>
      </c>
      <c r="N60" s="12">
        <v>471</v>
      </c>
      <c r="O60" s="12">
        <v>704</v>
      </c>
      <c r="P60" s="12">
        <v>-231</v>
      </c>
      <c r="Q60" s="12">
        <v>164</v>
      </c>
      <c r="R60" s="12">
        <v>138</v>
      </c>
      <c r="S60" s="12">
        <v>499</v>
      </c>
      <c r="T60" s="12">
        <v>1822</v>
      </c>
      <c r="U60" s="12">
        <v>2678</v>
      </c>
      <c r="V60" s="12">
        <v>4734</v>
      </c>
      <c r="W60" s="12">
        <v>8823</v>
      </c>
      <c r="X60" s="12">
        <v>12474</v>
      </c>
      <c r="Y60" s="12">
        <v>19412</v>
      </c>
      <c r="Z60" s="12">
        <v>35604</v>
      </c>
      <c r="AA60" s="12">
        <v>58518</v>
      </c>
      <c r="AB60" s="12">
        <v>55756</v>
      </c>
      <c r="AC60" s="12">
        <v>60449</v>
      </c>
      <c r="AD60" s="12">
        <v>82487</v>
      </c>
      <c r="AE60" s="12">
        <v>69981</v>
      </c>
      <c r="AF60" s="12">
        <v>70861</v>
      </c>
      <c r="AG60" s="12">
        <v>81565</v>
      </c>
      <c r="AH60" s="12">
        <v>76477</v>
      </c>
      <c r="AI60" s="12">
        <v>78844</v>
      </c>
      <c r="AJ60" s="12">
        <v>121933</v>
      </c>
      <c r="AK60" s="12">
        <v>132441</v>
      </c>
      <c r="AL60" s="12">
        <v>127820</v>
      </c>
      <c r="AM60" s="12">
        <v>136661</v>
      </c>
      <c r="AN60" s="12">
        <v>142771.45199999999</v>
      </c>
      <c r="AO60" s="12">
        <v>155474.70000000001</v>
      </c>
    </row>
    <row r="61" spans="1:45" x14ac:dyDescent="0.3">
      <c r="A61" s="80" t="s">
        <v>318</v>
      </c>
      <c r="B61" s="80" t="s">
        <v>171</v>
      </c>
      <c r="C61" s="12">
        <v>17.144500000000001</v>
      </c>
      <c r="D61" s="12">
        <v>14.366199999999999</v>
      </c>
      <c r="E61" s="12">
        <v>16.456</v>
      </c>
      <c r="F61" s="12">
        <v>13.8825</v>
      </c>
      <c r="G61" s="12">
        <v>14.435700000000001</v>
      </c>
      <c r="H61" s="12">
        <v>7.4878999999999998</v>
      </c>
      <c r="I61" s="12">
        <v>6.1311999999999998</v>
      </c>
      <c r="J61" s="12">
        <v>7.1234999999999999</v>
      </c>
      <c r="K61" s="12">
        <v>-10.657999999999999</v>
      </c>
      <c r="L61" s="12">
        <v>-4.0248999999999997</v>
      </c>
      <c r="M61" s="12">
        <v>6.3794000000000004</v>
      </c>
      <c r="N61" s="12">
        <v>7.6784999999999997</v>
      </c>
      <c r="O61" s="12">
        <v>8.8186999999999998</v>
      </c>
      <c r="P61" s="12">
        <v>-4.3072999999999997</v>
      </c>
      <c r="Q61" s="12">
        <v>2.8561000000000001</v>
      </c>
      <c r="R61" s="12">
        <v>2.2233000000000001</v>
      </c>
      <c r="S61" s="12">
        <v>6.0273000000000003</v>
      </c>
      <c r="T61" s="12">
        <v>13.0787</v>
      </c>
      <c r="U61" s="12">
        <v>13.8649</v>
      </c>
      <c r="V61" s="12">
        <v>19.261099999999999</v>
      </c>
      <c r="W61" s="12">
        <v>23.5336</v>
      </c>
      <c r="X61" s="12">
        <v>29.073499999999999</v>
      </c>
      <c r="Y61" s="12">
        <v>29.761600000000001</v>
      </c>
      <c r="Z61" s="12">
        <v>32.890799999999999</v>
      </c>
      <c r="AA61" s="12">
        <v>37.389800000000001</v>
      </c>
      <c r="AB61" s="12">
        <v>32.622999999999998</v>
      </c>
      <c r="AC61" s="12">
        <v>33.069299999999998</v>
      </c>
      <c r="AD61" s="12">
        <v>35.293799999999997</v>
      </c>
      <c r="AE61" s="12">
        <v>32.535499999999999</v>
      </c>
      <c r="AF61" s="12">
        <v>30.9986</v>
      </c>
      <c r="AG61" s="12">
        <v>30.7103</v>
      </c>
      <c r="AH61" s="12">
        <v>29.394600000000001</v>
      </c>
      <c r="AI61" s="12">
        <v>28.7212</v>
      </c>
      <c r="AJ61" s="12">
        <v>33.331699999999998</v>
      </c>
      <c r="AK61" s="12">
        <v>33.586500000000001</v>
      </c>
      <c r="AL61" s="12">
        <v>33.348599999999998</v>
      </c>
      <c r="AM61" s="12">
        <v>34.948500000000003</v>
      </c>
      <c r="AN61" s="12">
        <v>34.859100506793702</v>
      </c>
      <c r="AO61" s="12">
        <v>35.191484895024999</v>
      </c>
    </row>
    <row r="62" spans="1:45" x14ac:dyDescent="0.3">
      <c r="A62" s="80" t="s">
        <v>319</v>
      </c>
      <c r="B62" s="80" t="s">
        <v>319</v>
      </c>
      <c r="C62" s="12" t="s">
        <v>189</v>
      </c>
      <c r="D62" s="12" t="s">
        <v>189</v>
      </c>
      <c r="E62" s="12" t="s">
        <v>189</v>
      </c>
      <c r="F62" s="12" t="s">
        <v>189</v>
      </c>
      <c r="G62" s="12" t="s">
        <v>189</v>
      </c>
      <c r="H62" s="12" t="s">
        <v>189</v>
      </c>
      <c r="I62" s="12" t="s">
        <v>189</v>
      </c>
      <c r="J62" s="12" t="s">
        <v>189</v>
      </c>
      <c r="K62" s="12" t="s">
        <v>189</v>
      </c>
      <c r="L62" s="12" t="s">
        <v>189</v>
      </c>
      <c r="M62" s="12" t="s">
        <v>189</v>
      </c>
      <c r="N62" s="12" t="s">
        <v>189</v>
      </c>
      <c r="O62" s="12" t="s">
        <v>189</v>
      </c>
      <c r="P62" s="12" t="s">
        <v>189</v>
      </c>
      <c r="Q62" s="12" t="s">
        <v>189</v>
      </c>
      <c r="R62" s="12" t="s">
        <v>189</v>
      </c>
      <c r="S62" s="12" t="s">
        <v>189</v>
      </c>
      <c r="T62" s="12">
        <v>1681</v>
      </c>
      <c r="U62" s="12">
        <v>2498</v>
      </c>
      <c r="V62" s="12">
        <v>4475</v>
      </c>
      <c r="W62" s="12">
        <v>8436</v>
      </c>
      <c r="X62" s="12">
        <v>11868</v>
      </c>
      <c r="Y62" s="12">
        <v>18597</v>
      </c>
      <c r="Z62" s="12">
        <v>34004</v>
      </c>
      <c r="AA62" s="12">
        <v>55918</v>
      </c>
      <c r="AB62" s="12">
        <v>49956</v>
      </c>
      <c r="AC62" s="12">
        <v>53549</v>
      </c>
      <c r="AD62" s="12">
        <v>73287</v>
      </c>
      <c r="AE62" s="12">
        <v>61681</v>
      </c>
      <c r="AF62" s="12">
        <v>62661</v>
      </c>
      <c r="AG62" s="12">
        <v>70662</v>
      </c>
      <c r="AH62" s="12">
        <v>63930</v>
      </c>
      <c r="AI62" s="12">
        <v>67788</v>
      </c>
      <c r="AJ62" s="12">
        <v>110649</v>
      </c>
      <c r="AK62" s="12">
        <v>121337</v>
      </c>
      <c r="AL62" s="12">
        <v>116301</v>
      </c>
      <c r="AM62" s="12">
        <v>125216</v>
      </c>
      <c r="AN62" s="12"/>
      <c r="AO62" s="12"/>
    </row>
    <row r="63" spans="1:45" x14ac:dyDescent="0.3">
      <c r="A63" s="80" t="s">
        <v>199</v>
      </c>
      <c r="B63" s="80" t="s">
        <v>199</v>
      </c>
      <c r="C63" s="12">
        <v>620.33799999999997</v>
      </c>
      <c r="D63" s="12">
        <v>634.31299999999999</v>
      </c>
      <c r="E63" s="12">
        <v>712.01199999999994</v>
      </c>
      <c r="F63" s="12">
        <v>671.39200000000005</v>
      </c>
      <c r="G63" s="12">
        <v>805.80799999999999</v>
      </c>
      <c r="H63" s="12">
        <v>431.19400000000002</v>
      </c>
      <c r="I63" s="12">
        <v>395.41899999999998</v>
      </c>
      <c r="J63" s="12">
        <v>661</v>
      </c>
      <c r="K63" s="12">
        <v>-1204</v>
      </c>
      <c r="L63" s="12">
        <v>-403</v>
      </c>
      <c r="M63" s="12">
        <v>268</v>
      </c>
      <c r="N63" s="12">
        <v>386</v>
      </c>
      <c r="O63" s="12">
        <v>620</v>
      </c>
      <c r="P63" s="12">
        <v>-333</v>
      </c>
      <c r="Q63" s="12">
        <v>46</v>
      </c>
      <c r="R63" s="12">
        <v>25</v>
      </c>
      <c r="S63" s="12">
        <v>349</v>
      </c>
      <c r="T63" s="12">
        <v>1643</v>
      </c>
      <c r="U63" s="12">
        <v>2453</v>
      </c>
      <c r="V63" s="12">
        <v>4407</v>
      </c>
      <c r="W63" s="12">
        <v>8327</v>
      </c>
      <c r="X63" s="12">
        <v>11740</v>
      </c>
      <c r="Y63" s="12">
        <v>18385</v>
      </c>
      <c r="Z63" s="12">
        <v>33790</v>
      </c>
      <c r="AA63" s="12">
        <v>55241</v>
      </c>
      <c r="AB63" s="12">
        <v>48999</v>
      </c>
      <c r="AC63" s="12">
        <v>52503</v>
      </c>
      <c r="AD63" s="12">
        <v>71230</v>
      </c>
      <c r="AE63" s="12">
        <v>59476</v>
      </c>
      <c r="AF63" s="12">
        <v>60704</v>
      </c>
      <c r="AG63" s="12">
        <v>70662</v>
      </c>
      <c r="AH63" s="12">
        <v>63930</v>
      </c>
      <c r="AI63" s="12">
        <v>66288</v>
      </c>
      <c r="AJ63" s="12">
        <v>108949</v>
      </c>
      <c r="AK63" s="12">
        <v>119437</v>
      </c>
      <c r="AL63" s="12">
        <v>114301</v>
      </c>
      <c r="AM63" s="12">
        <v>123216</v>
      </c>
      <c r="AN63" s="12">
        <v>130848.77800000001</v>
      </c>
      <c r="AO63" s="12">
        <v>141045.622</v>
      </c>
    </row>
    <row r="64" spans="1:45" x14ac:dyDescent="0.3">
      <c r="A64" s="80" t="s">
        <v>320</v>
      </c>
      <c r="B64" s="80" t="s">
        <v>321</v>
      </c>
      <c r="C64" s="12">
        <v>51.100499999999997</v>
      </c>
      <c r="D64" s="12">
        <v>49.000399999999999</v>
      </c>
      <c r="E64" s="12">
        <v>53.112299999999998</v>
      </c>
      <c r="F64" s="12">
        <v>47.468699999999998</v>
      </c>
      <c r="G64" s="12">
        <v>43.677199999999999</v>
      </c>
      <c r="H64" s="12">
        <v>34.200000000000003</v>
      </c>
      <c r="I64" s="12">
        <v>25.5076</v>
      </c>
      <c r="J64" s="12">
        <v>25.836200000000002</v>
      </c>
      <c r="K64" s="12">
        <v>9.8444000000000003</v>
      </c>
      <c r="L64" s="12">
        <v>19.319299999999998</v>
      </c>
      <c r="M64" s="12">
        <v>24.8948</v>
      </c>
      <c r="N64" s="12">
        <v>27.6492</v>
      </c>
      <c r="O64" s="12">
        <v>27.1327</v>
      </c>
      <c r="P64" s="12">
        <v>23.028199999999998</v>
      </c>
      <c r="Q64" s="12">
        <v>27.917100000000001</v>
      </c>
      <c r="R64" s="12">
        <v>27.517299999999999</v>
      </c>
      <c r="S64" s="12">
        <v>27.285900000000002</v>
      </c>
      <c r="T64" s="12">
        <v>29.014399999999998</v>
      </c>
      <c r="U64" s="12">
        <v>28.982700000000001</v>
      </c>
      <c r="V64" s="12">
        <v>33.167900000000003</v>
      </c>
      <c r="W64" s="12">
        <v>35.200400000000002</v>
      </c>
      <c r="X64" s="12">
        <v>40.139800000000001</v>
      </c>
      <c r="Y64" s="12">
        <v>39.377499999999998</v>
      </c>
      <c r="Z64" s="12">
        <v>40.478900000000003</v>
      </c>
      <c r="AA64" s="12">
        <v>43.871200000000002</v>
      </c>
      <c r="AB64" s="12">
        <v>37.624499999999998</v>
      </c>
      <c r="AC64" s="12">
        <v>38.588000000000001</v>
      </c>
      <c r="AD64" s="12">
        <v>40.059899999999999</v>
      </c>
      <c r="AE64" s="12">
        <v>38.920699999999997</v>
      </c>
      <c r="AF64" s="12">
        <v>38.297600000000003</v>
      </c>
      <c r="AG64" s="12">
        <v>38.343699999999998</v>
      </c>
      <c r="AH64" s="12">
        <v>37.817799999999998</v>
      </c>
      <c r="AI64" s="12">
        <v>38.233199999999997</v>
      </c>
      <c r="AJ64" s="12">
        <v>41.779400000000003</v>
      </c>
      <c r="AK64" s="12">
        <v>43.309600000000003</v>
      </c>
      <c r="AL64" s="12">
        <v>44.131100000000004</v>
      </c>
      <c r="AM64" s="12">
        <v>46.206299999999999</v>
      </c>
      <c r="AN64" s="12">
        <v>46.853999999999999</v>
      </c>
      <c r="AO64" s="12">
        <v>47.122</v>
      </c>
    </row>
    <row r="65" spans="1:71" x14ac:dyDescent="0.3">
      <c r="A65" s="80" t="s">
        <v>322</v>
      </c>
      <c r="B65" s="80" t="s">
        <v>323</v>
      </c>
      <c r="C65" s="12">
        <v>15.236599999999999</v>
      </c>
      <c r="D65" s="12">
        <v>12.0044</v>
      </c>
      <c r="E65" s="12">
        <v>12.8096</v>
      </c>
      <c r="F65" s="12">
        <v>10.642099999999999</v>
      </c>
      <c r="G65" s="12">
        <v>11.371</v>
      </c>
      <c r="H65" s="12">
        <v>5.4055</v>
      </c>
      <c r="I65" s="12">
        <v>4.3033000000000001</v>
      </c>
      <c r="J65" s="12">
        <v>5.9753999999999996</v>
      </c>
      <c r="K65" s="12">
        <v>-12.2445</v>
      </c>
      <c r="L65" s="12">
        <v>-5.6913</v>
      </c>
      <c r="M65" s="12">
        <v>4.5110000000000001</v>
      </c>
      <c r="N65" s="12">
        <v>6.2927999999999997</v>
      </c>
      <c r="O65" s="12">
        <v>7.7664999999999997</v>
      </c>
      <c r="P65" s="12">
        <v>-6.2092000000000001</v>
      </c>
      <c r="Q65" s="12">
        <v>0.80110000000000003</v>
      </c>
      <c r="R65" s="12">
        <v>0.40279999999999999</v>
      </c>
      <c r="S65" s="12">
        <v>4.2154999999999996</v>
      </c>
      <c r="T65" s="12">
        <v>11.793799999999999</v>
      </c>
      <c r="U65" s="12">
        <v>12.7</v>
      </c>
      <c r="V65" s="12">
        <v>17.930700000000002</v>
      </c>
      <c r="W65" s="12">
        <v>22.210699999999999</v>
      </c>
      <c r="X65" s="12">
        <v>27.3628</v>
      </c>
      <c r="Y65" s="12">
        <v>28.187000000000001</v>
      </c>
      <c r="Z65" s="12">
        <v>31.2151</v>
      </c>
      <c r="AA65" s="12">
        <v>35.295999999999999</v>
      </c>
      <c r="AB65" s="12">
        <v>28.669499999999999</v>
      </c>
      <c r="AC65" s="12">
        <v>28.722300000000001</v>
      </c>
      <c r="AD65" s="12">
        <v>30.4773</v>
      </c>
      <c r="AE65" s="12">
        <v>27.651599999999998</v>
      </c>
      <c r="AF65" s="12">
        <v>26.555399999999999</v>
      </c>
      <c r="AG65" s="12">
        <v>26.6052</v>
      </c>
      <c r="AH65" s="12">
        <v>24.571999999999999</v>
      </c>
      <c r="AI65" s="12">
        <v>24.147300000000001</v>
      </c>
      <c r="AJ65" s="12">
        <v>29.782399999999999</v>
      </c>
      <c r="AK65" s="12">
        <v>30.288699999999999</v>
      </c>
      <c r="AL65" s="12">
        <v>29.821400000000001</v>
      </c>
      <c r="AM65" s="12">
        <v>31.510200000000001</v>
      </c>
      <c r="AN65" s="12">
        <v>31.948058520082402</v>
      </c>
      <c r="AO65" s="12">
        <v>31.925482899291101</v>
      </c>
      <c r="AR65" s="87" t="s">
        <v>324</v>
      </c>
      <c r="AV65" s="88">
        <v>0.15</v>
      </c>
      <c r="AW65" s="89">
        <v>8.4000000000000005E-2</v>
      </c>
      <c r="AZ65" s="65" t="s">
        <v>209</v>
      </c>
      <c r="BA65" s="66">
        <v>4.2999999999999997E-2</v>
      </c>
    </row>
    <row r="66" spans="1:71" x14ac:dyDescent="0.3">
      <c r="A66" s="80" t="s">
        <v>325</v>
      </c>
      <c r="B66" s="80" t="s">
        <v>326</v>
      </c>
      <c r="C66" s="12">
        <v>9.8309999999999995</v>
      </c>
      <c r="D66" s="12">
        <v>8.5925999999999991</v>
      </c>
      <c r="E66" s="12">
        <v>8.5436999999999994</v>
      </c>
      <c r="F66" s="12">
        <v>4.9112</v>
      </c>
      <c r="G66" s="12">
        <v>7.4842000000000004</v>
      </c>
      <c r="H66" s="12">
        <v>1.0854999999999999</v>
      </c>
      <c r="I66" s="12">
        <v>3.3755999999999999</v>
      </c>
      <c r="J66" s="12">
        <v>3.8329</v>
      </c>
      <c r="K66" s="12">
        <v>-8.2986000000000004</v>
      </c>
      <c r="L66" s="12">
        <v>-14.7578</v>
      </c>
      <c r="M66" s="12">
        <v>5.2011000000000003</v>
      </c>
      <c r="N66" s="12">
        <v>9.7978000000000005</v>
      </c>
      <c r="O66" s="12">
        <v>9.8459000000000003</v>
      </c>
      <c r="P66" s="12">
        <v>-0.4662</v>
      </c>
      <c r="Q66" s="12">
        <v>1.1319999999999999</v>
      </c>
      <c r="R66" s="12">
        <v>1.1115999999999999</v>
      </c>
      <c r="S66" s="12">
        <v>3.3336999999999999</v>
      </c>
      <c r="T66" s="12">
        <v>9.5327000000000002</v>
      </c>
      <c r="U66" s="12">
        <v>10.297700000000001</v>
      </c>
      <c r="V66" s="12">
        <v>14.22</v>
      </c>
      <c r="W66" s="12">
        <v>16.321300000000001</v>
      </c>
      <c r="X66" s="12">
        <v>19.1936</v>
      </c>
      <c r="Y66" s="12">
        <v>21.484100000000002</v>
      </c>
      <c r="Z66" s="12">
        <v>23.9466</v>
      </c>
      <c r="AA66" s="12">
        <v>26.665099999999999</v>
      </c>
      <c r="AB66" s="12">
        <v>21.670500000000001</v>
      </c>
      <c r="AC66" s="12">
        <v>21.6873</v>
      </c>
      <c r="AD66" s="12">
        <v>22.871099999999998</v>
      </c>
      <c r="AE66" s="12">
        <v>21.101500000000001</v>
      </c>
      <c r="AF66" s="12">
        <v>20.941299999999998</v>
      </c>
      <c r="AG66" s="12">
        <v>22.3414</v>
      </c>
      <c r="AH66" s="12">
        <v>21.247499999999999</v>
      </c>
      <c r="AI66" s="12">
        <v>20.89</v>
      </c>
      <c r="AJ66" s="12">
        <v>25.820499999999999</v>
      </c>
      <c r="AK66" s="12">
        <v>25.3096</v>
      </c>
      <c r="AL66" s="12">
        <v>25.3062</v>
      </c>
      <c r="AM66" s="12">
        <v>26.5915</v>
      </c>
      <c r="AN66" s="12">
        <v>26.853640431275799</v>
      </c>
      <c r="AO66" s="12">
        <v>26.793606326708499</v>
      </c>
      <c r="AR66" s="87" t="s">
        <v>327</v>
      </c>
      <c r="AV66" s="90">
        <v>10</v>
      </c>
      <c r="AW66" t="s">
        <v>328</v>
      </c>
      <c r="AZ66" s="67" t="s">
        <v>210</v>
      </c>
      <c r="BA66" s="68">
        <v>4.3499999999999997E-2</v>
      </c>
    </row>
    <row r="67" spans="1:71" x14ac:dyDescent="0.3">
      <c r="A67" s="80" t="s">
        <v>329</v>
      </c>
      <c r="B67" s="80" t="s">
        <v>330</v>
      </c>
      <c r="C67" s="12">
        <v>375726.56390000001</v>
      </c>
      <c r="D67" s="12">
        <v>363987.95779999997</v>
      </c>
      <c r="E67" s="12">
        <v>382601.53210000001</v>
      </c>
      <c r="F67" s="12">
        <v>437143.0932</v>
      </c>
      <c r="G67" s="12">
        <v>478885.11910000001</v>
      </c>
      <c r="H67" s="12">
        <v>666802.14839999995</v>
      </c>
      <c r="I67" s="12">
        <v>814100.11930000002</v>
      </c>
      <c r="J67" s="12">
        <v>838602.07720000006</v>
      </c>
      <c r="K67" s="12">
        <v>902441.26280000003</v>
      </c>
      <c r="L67" s="12">
        <v>839279.36470000003</v>
      </c>
      <c r="M67" s="12">
        <v>892310.00300000003</v>
      </c>
      <c r="N67" s="12">
        <v>630032.86769999994</v>
      </c>
      <c r="O67" s="12">
        <v>931722.68909999996</v>
      </c>
      <c r="P67" s="12">
        <v>558471.31099999999</v>
      </c>
      <c r="Q67" s="12">
        <v>469079.3236</v>
      </c>
      <c r="R67" s="12">
        <v>457540.91110000003</v>
      </c>
      <c r="S67" s="12" t="s">
        <v>189</v>
      </c>
      <c r="T67" s="12">
        <v>941283.78379999998</v>
      </c>
      <c r="U67" s="12" t="s">
        <v>189</v>
      </c>
      <c r="V67" s="12">
        <v>1137870.3703999999</v>
      </c>
      <c r="W67" s="12">
        <v>1171593.75</v>
      </c>
      <c r="X67" s="12">
        <v>1250874.6355999999</v>
      </c>
      <c r="Y67" s="12">
        <v>1399678.1115999999</v>
      </c>
      <c r="Z67" s="12">
        <v>1792201.9868000001</v>
      </c>
      <c r="AA67" s="12">
        <v>2149835.1647999999</v>
      </c>
      <c r="AB67" s="12">
        <v>2128393.5243000002</v>
      </c>
      <c r="AC67" s="12">
        <v>1974028.0778000001</v>
      </c>
      <c r="AD67" s="12">
        <v>2124681.8182000001</v>
      </c>
      <c r="AE67" s="12">
        <v>1854232.7586000001</v>
      </c>
      <c r="AF67" s="12">
        <v>1858487.8049000001</v>
      </c>
      <c r="AG67" s="12">
        <v>2012083.3333000001</v>
      </c>
      <c r="AH67" s="12">
        <v>1899080.2919999999</v>
      </c>
      <c r="AI67" s="12">
        <v>1867448.9796</v>
      </c>
      <c r="AJ67" s="12">
        <v>2375435.0649000001</v>
      </c>
      <c r="AK67" s="12">
        <v>2404439.0244</v>
      </c>
      <c r="AL67" s="12">
        <v>2380652.1738999998</v>
      </c>
      <c r="AM67" s="12">
        <v>2384359.7560999999</v>
      </c>
      <c r="AN67" s="12"/>
      <c r="AO67" s="12"/>
      <c r="AR67" s="91" t="s">
        <v>331</v>
      </c>
      <c r="AV67" s="90">
        <v>0.9</v>
      </c>
      <c r="AZ67" s="69" t="s">
        <v>211</v>
      </c>
      <c r="BA67" s="65">
        <v>1.1599999999999999</v>
      </c>
    </row>
    <row r="68" spans="1:71" s="94" customFormat="1" x14ac:dyDescent="0.3">
      <c r="A68" s="92" t="s">
        <v>332</v>
      </c>
      <c r="B68" s="92" t="s">
        <v>333</v>
      </c>
      <c r="C68" s="93">
        <v>2.8999999999999998E-3</v>
      </c>
      <c r="D68" s="93">
        <v>3.5999999999999999E-3</v>
      </c>
      <c r="E68" s="93">
        <v>3.8999999999999998E-3</v>
      </c>
      <c r="F68" s="93">
        <v>4.3E-3</v>
      </c>
      <c r="G68" s="93">
        <v>4.3E-3</v>
      </c>
      <c r="H68" s="93">
        <v>4.3E-3</v>
      </c>
      <c r="I68" s="93">
        <v>4.3E-3</v>
      </c>
      <c r="J68" s="93">
        <v>1.1000000000000001E-3</v>
      </c>
      <c r="K68" s="93">
        <v>2.9999999999999997E-4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9.4600000000000004E-2</v>
      </c>
      <c r="AB68" s="93">
        <v>0.40710000000000002</v>
      </c>
      <c r="AC68" s="93">
        <v>0.45500000000000002</v>
      </c>
      <c r="AD68" s="93">
        <v>0.495</v>
      </c>
      <c r="AE68" s="93">
        <v>0.54500000000000004</v>
      </c>
      <c r="AF68" s="93">
        <v>0.6</v>
      </c>
      <c r="AG68" s="93">
        <v>0.68</v>
      </c>
      <c r="AH68" s="93">
        <v>0.75</v>
      </c>
      <c r="AI68" s="93">
        <v>0.79500000000000004</v>
      </c>
      <c r="AJ68" s="93">
        <v>0.86499999999999999</v>
      </c>
      <c r="AK68" s="93">
        <v>0.9</v>
      </c>
      <c r="AL68" s="93">
        <v>0.94</v>
      </c>
      <c r="AM68" s="93">
        <v>0.98</v>
      </c>
      <c r="AN68" s="93">
        <v>1.034</v>
      </c>
      <c r="AO68" s="93">
        <v>1.095</v>
      </c>
      <c r="AR68" s="95"/>
      <c r="AZ68" s="65" t="s">
        <v>212</v>
      </c>
      <c r="BA68" s="70">
        <v>0</v>
      </c>
    </row>
    <row r="69" spans="1:71" ht="15.6" x14ac:dyDescent="0.35">
      <c r="A69" s="80" t="s">
        <v>334</v>
      </c>
      <c r="B69" s="80" t="s">
        <v>335</v>
      </c>
      <c r="C69" s="12">
        <v>39.646000000000001</v>
      </c>
      <c r="D69" s="12">
        <v>50.311</v>
      </c>
      <c r="E69" s="12">
        <v>53.783000000000001</v>
      </c>
      <c r="F69" s="12">
        <v>56.509</v>
      </c>
      <c r="G69" s="12">
        <v>57.195999999999998</v>
      </c>
      <c r="H69" s="12">
        <v>55.593000000000004</v>
      </c>
      <c r="I69" s="12">
        <v>56.572000000000003</v>
      </c>
      <c r="J69" s="12">
        <v>14.77</v>
      </c>
      <c r="K69" s="12">
        <v>3.71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 t="s">
        <v>189</v>
      </c>
      <c r="R69" s="12">
        <v>0</v>
      </c>
      <c r="S69" s="12" t="s">
        <v>189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2477.2676999999999</v>
      </c>
      <c r="AB69" s="12">
        <v>10548.7734</v>
      </c>
      <c r="AC69" s="12">
        <v>11031</v>
      </c>
      <c r="AD69" s="12">
        <v>11431</v>
      </c>
      <c r="AE69" s="12">
        <v>11965</v>
      </c>
      <c r="AF69" s="12">
        <v>12521.380800000001</v>
      </c>
      <c r="AG69" s="12">
        <v>13478.625400000001</v>
      </c>
      <c r="AH69" s="12">
        <v>13853.502</v>
      </c>
      <c r="AI69" s="12">
        <v>13794.934600000001</v>
      </c>
      <c r="AJ69" s="12">
        <v>14446.6003</v>
      </c>
      <c r="AK69" s="12">
        <v>14594.3667</v>
      </c>
      <c r="AL69" s="12">
        <v>14799.5771</v>
      </c>
      <c r="AM69" s="12">
        <v>15036.907300000001</v>
      </c>
      <c r="AN69" s="12"/>
      <c r="AO69" s="12"/>
      <c r="AR69" s="87" t="s">
        <v>336</v>
      </c>
      <c r="AV69" s="96">
        <f>AY71</f>
        <v>4.6299999999999994E-2</v>
      </c>
      <c r="AZ69" s="71" t="s">
        <v>213</v>
      </c>
      <c r="BA69" s="72">
        <f>BA65+BA67*BA66+BA68</f>
        <v>9.3459999999999988E-2</v>
      </c>
    </row>
    <row r="70" spans="1:71" x14ac:dyDescent="0.3">
      <c r="A70" s="80" t="s">
        <v>337</v>
      </c>
      <c r="B70" s="80" t="s">
        <v>338</v>
      </c>
      <c r="C70" s="12" t="s">
        <v>189</v>
      </c>
      <c r="D70" s="12" t="s">
        <v>189</v>
      </c>
      <c r="E70" s="12" t="s">
        <v>189</v>
      </c>
      <c r="F70" s="12" t="s">
        <v>189</v>
      </c>
      <c r="G70" s="12" t="s">
        <v>189</v>
      </c>
      <c r="H70" s="12" t="s">
        <v>189</v>
      </c>
      <c r="I70" s="12" t="s">
        <v>189</v>
      </c>
      <c r="J70" s="12" t="s">
        <v>189</v>
      </c>
      <c r="K70" s="12" t="s">
        <v>189</v>
      </c>
      <c r="L70" s="12" t="s">
        <v>189</v>
      </c>
      <c r="M70" s="12" t="s">
        <v>189</v>
      </c>
      <c r="N70" s="12" t="s">
        <v>189</v>
      </c>
      <c r="O70" s="12" t="s">
        <v>189</v>
      </c>
      <c r="P70" s="12" t="s">
        <v>189</v>
      </c>
      <c r="Q70" s="12" t="s">
        <v>189</v>
      </c>
      <c r="R70" s="12" t="s">
        <v>189</v>
      </c>
      <c r="S70" s="12" t="s">
        <v>189</v>
      </c>
      <c r="T70" s="12" t="s">
        <v>189</v>
      </c>
      <c r="U70" s="12" t="s">
        <v>189</v>
      </c>
      <c r="V70" s="12" t="s">
        <v>189</v>
      </c>
      <c r="W70" s="12" t="s">
        <v>189</v>
      </c>
      <c r="X70" s="12">
        <v>0</v>
      </c>
      <c r="Y70" s="12">
        <v>0</v>
      </c>
      <c r="Z70" s="12">
        <v>0</v>
      </c>
      <c r="AA70" s="12">
        <v>0</v>
      </c>
      <c r="AB70" s="12" t="s">
        <v>189</v>
      </c>
      <c r="AC70" s="12" t="s">
        <v>189</v>
      </c>
      <c r="AD70" s="12" t="s">
        <v>189</v>
      </c>
      <c r="AE70" s="12" t="s">
        <v>189</v>
      </c>
      <c r="AF70" s="12" t="s">
        <v>189</v>
      </c>
      <c r="AG70" s="12" t="s">
        <v>189</v>
      </c>
      <c r="AH70" s="12" t="s">
        <v>189</v>
      </c>
      <c r="AI70" s="12" t="s">
        <v>189</v>
      </c>
      <c r="AJ70" s="12" t="s">
        <v>189</v>
      </c>
      <c r="AK70" s="12" t="s">
        <v>189</v>
      </c>
      <c r="AL70" s="12" t="s">
        <v>189</v>
      </c>
      <c r="AM70" s="12" t="s">
        <v>189</v>
      </c>
      <c r="AN70" s="12"/>
      <c r="AO70" s="12"/>
      <c r="AW70" t="s">
        <v>339</v>
      </c>
      <c r="AX70" s="73">
        <v>4.2999999999999997E-2</v>
      </c>
    </row>
    <row r="71" spans="1:71" x14ac:dyDescent="0.3">
      <c r="A71" s="80" t="s">
        <v>340</v>
      </c>
      <c r="B71" s="80" t="s">
        <v>341</v>
      </c>
      <c r="C71" s="12" t="s">
        <v>189</v>
      </c>
      <c r="D71" s="12" t="s">
        <v>189</v>
      </c>
      <c r="E71" s="12" t="s">
        <v>189</v>
      </c>
      <c r="F71" s="12" t="s">
        <v>189</v>
      </c>
      <c r="G71" s="12" t="s">
        <v>189</v>
      </c>
      <c r="H71" s="12" t="s">
        <v>189</v>
      </c>
      <c r="I71" s="12" t="s">
        <v>189</v>
      </c>
      <c r="J71" s="12" t="s">
        <v>189</v>
      </c>
      <c r="K71" s="12" t="s">
        <v>189</v>
      </c>
      <c r="L71" s="12" t="s">
        <v>189</v>
      </c>
      <c r="M71" s="12" t="s">
        <v>189</v>
      </c>
      <c r="N71" s="12" t="s">
        <v>189</v>
      </c>
      <c r="O71" s="12" t="s">
        <v>189</v>
      </c>
      <c r="P71" s="12" t="s">
        <v>189</v>
      </c>
      <c r="Q71" s="12" t="s">
        <v>189</v>
      </c>
      <c r="R71" s="12" t="s">
        <v>189</v>
      </c>
      <c r="S71" s="12" t="s">
        <v>189</v>
      </c>
      <c r="T71" s="12">
        <v>141</v>
      </c>
      <c r="U71" s="12">
        <v>180</v>
      </c>
      <c r="V71" s="12">
        <v>259</v>
      </c>
      <c r="W71" s="12">
        <v>387</v>
      </c>
      <c r="X71" s="12">
        <v>606</v>
      </c>
      <c r="Y71" s="12">
        <v>815</v>
      </c>
      <c r="Z71" s="12">
        <v>1600</v>
      </c>
      <c r="AA71" s="12">
        <v>2600</v>
      </c>
      <c r="AB71" s="12">
        <v>5800</v>
      </c>
      <c r="AC71" s="12">
        <v>6900</v>
      </c>
      <c r="AD71" s="12">
        <v>9200</v>
      </c>
      <c r="AE71" s="12">
        <v>8300</v>
      </c>
      <c r="AF71" s="12">
        <v>8200</v>
      </c>
      <c r="AG71" s="12">
        <v>10903</v>
      </c>
      <c r="AH71" s="12">
        <v>12547</v>
      </c>
      <c r="AI71" s="12">
        <v>11056</v>
      </c>
      <c r="AJ71" s="12">
        <v>11284</v>
      </c>
      <c r="AK71" s="12">
        <v>11104</v>
      </c>
      <c r="AL71" s="12">
        <v>11519</v>
      </c>
      <c r="AM71" s="12">
        <v>11445</v>
      </c>
      <c r="AN71" s="12"/>
      <c r="AO71" s="12"/>
      <c r="AX71" s="73">
        <v>4.9599999999999998E-2</v>
      </c>
      <c r="AY71" s="73">
        <f>AVERAGE(AX70:AX71)</f>
        <v>4.6299999999999994E-2</v>
      </c>
    </row>
    <row r="72" spans="1:71" ht="21" x14ac:dyDescent="0.4">
      <c r="A72" s="80" t="s">
        <v>342</v>
      </c>
      <c r="B72" s="80" t="s">
        <v>343</v>
      </c>
      <c r="C72" s="12" t="s">
        <v>189</v>
      </c>
      <c r="D72" s="12" t="s">
        <v>189</v>
      </c>
      <c r="E72" s="12" t="s">
        <v>189</v>
      </c>
      <c r="F72" s="12" t="s">
        <v>189</v>
      </c>
      <c r="G72" s="12" t="s">
        <v>189</v>
      </c>
      <c r="H72" s="12" t="s">
        <v>189</v>
      </c>
      <c r="I72" s="12" t="s">
        <v>189</v>
      </c>
      <c r="J72" s="12" t="s">
        <v>189</v>
      </c>
      <c r="K72" s="12" t="s">
        <v>189</v>
      </c>
      <c r="L72" s="12" t="s">
        <v>189</v>
      </c>
      <c r="M72" s="12" t="s">
        <v>189</v>
      </c>
      <c r="N72" s="12" t="s">
        <v>189</v>
      </c>
      <c r="O72" s="12">
        <v>72</v>
      </c>
      <c r="P72" s="12">
        <v>80</v>
      </c>
      <c r="Q72" s="12">
        <v>92</v>
      </c>
      <c r="R72" s="12">
        <v>97</v>
      </c>
      <c r="S72" s="12">
        <v>103</v>
      </c>
      <c r="T72" s="12">
        <v>140</v>
      </c>
      <c r="U72" s="12">
        <v>138</v>
      </c>
      <c r="V72" s="12">
        <v>151</v>
      </c>
      <c r="W72" s="12">
        <v>207</v>
      </c>
      <c r="X72" s="12">
        <v>231</v>
      </c>
      <c r="Y72" s="12">
        <v>271</v>
      </c>
      <c r="Z72" s="12">
        <v>338</v>
      </c>
      <c r="AA72" s="12">
        <v>488</v>
      </c>
      <c r="AB72" s="12">
        <v>645</v>
      </c>
      <c r="AC72" s="12">
        <v>717</v>
      </c>
      <c r="AD72" s="12">
        <v>794</v>
      </c>
      <c r="AE72" s="12">
        <v>939</v>
      </c>
      <c r="AF72" s="12">
        <v>1100</v>
      </c>
      <c r="AG72" s="12">
        <v>1200</v>
      </c>
      <c r="AH72" s="12">
        <v>1300</v>
      </c>
      <c r="AI72" s="12">
        <v>10800</v>
      </c>
      <c r="AJ72" s="12">
        <v>14600</v>
      </c>
      <c r="AK72" s="12">
        <v>16800</v>
      </c>
      <c r="AL72" s="12">
        <v>15900</v>
      </c>
      <c r="AM72" s="12">
        <v>15800</v>
      </c>
      <c r="AN72" s="12"/>
      <c r="AO72" s="12"/>
      <c r="AS72" s="85"/>
    </row>
    <row r="73" spans="1:71" s="94" customFormat="1" x14ac:dyDescent="0.3">
      <c r="A73" s="92" t="s">
        <v>206</v>
      </c>
      <c r="B73" s="92" t="s">
        <v>207</v>
      </c>
      <c r="C73" s="97">
        <v>13750.0157</v>
      </c>
      <c r="D73" s="97">
        <v>14142.239600000001</v>
      </c>
      <c r="E73" s="97">
        <v>12920.2081</v>
      </c>
      <c r="F73" s="97">
        <v>13259.2322</v>
      </c>
      <c r="G73" s="97">
        <v>13269.628699999999</v>
      </c>
      <c r="H73" s="97">
        <v>13008.464400000001</v>
      </c>
      <c r="I73" s="97">
        <v>13388.8159</v>
      </c>
      <c r="J73" s="97">
        <v>13767.2637</v>
      </c>
      <c r="K73" s="97">
        <v>13943.664199999999</v>
      </c>
      <c r="L73" s="97">
        <v>14330.287700000001</v>
      </c>
      <c r="M73" s="97">
        <v>15141.6152</v>
      </c>
      <c r="N73" s="97">
        <v>18009.4948</v>
      </c>
      <c r="O73" s="97">
        <v>18797.912100000001</v>
      </c>
      <c r="P73" s="97">
        <v>19651.631799999999</v>
      </c>
      <c r="Q73" s="97">
        <v>20101.703399999999</v>
      </c>
      <c r="R73" s="97">
        <v>20536.688699999999</v>
      </c>
      <c r="S73" s="97">
        <v>21920.8426</v>
      </c>
      <c r="T73" s="97">
        <v>23380.5422</v>
      </c>
      <c r="U73" s="97">
        <v>23947.351900000001</v>
      </c>
      <c r="V73" s="97">
        <v>24425.211200000002</v>
      </c>
      <c r="W73" s="97">
        <v>24873.127199999999</v>
      </c>
      <c r="X73" s="97">
        <v>25194.554</v>
      </c>
      <c r="Y73" s="97">
        <v>25647.16</v>
      </c>
      <c r="Z73" s="97">
        <v>26019.756000000001</v>
      </c>
      <c r="AA73" s="97">
        <v>26297.824000000001</v>
      </c>
      <c r="AB73" s="97">
        <v>25177.964</v>
      </c>
      <c r="AC73" s="97">
        <v>23464.644</v>
      </c>
      <c r="AD73" s="97">
        <v>22315.011999999999</v>
      </c>
      <c r="AE73" s="97">
        <v>21344.664000000001</v>
      </c>
      <c r="AF73" s="97">
        <v>20504.804</v>
      </c>
      <c r="AG73" s="97">
        <v>19019.944</v>
      </c>
      <c r="AH73" s="97">
        <v>17772.945</v>
      </c>
      <c r="AI73" s="97">
        <v>16976.762999999999</v>
      </c>
      <c r="AJ73" s="97">
        <v>16426.786</v>
      </c>
      <c r="AK73" s="97">
        <v>15943.424999999999</v>
      </c>
      <c r="AL73" s="97">
        <v>15550.061</v>
      </c>
      <c r="AM73" s="97">
        <v>15116.786</v>
      </c>
    </row>
    <row r="74" spans="1:71" x14ac:dyDescent="0.3">
      <c r="A74" s="7" t="s">
        <v>188</v>
      </c>
      <c r="B74" s="7"/>
      <c r="C74" s="7" t="s">
        <v>1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71" ht="21" x14ac:dyDescent="0.4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>
        <f>AVERAGE(AF78:AO78)</f>
        <v>8.3930415573902101E-2</v>
      </c>
      <c r="AX75" s="85"/>
    </row>
    <row r="76" spans="1:71" x14ac:dyDescent="0.3"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</row>
    <row r="77" spans="1:71" s="99" customFormat="1" x14ac:dyDescent="0.3">
      <c r="D77" s="99">
        <v>1989</v>
      </c>
      <c r="E77" s="99">
        <v>1990</v>
      </c>
      <c r="F77" s="99">
        <v>1991</v>
      </c>
      <c r="G77" s="99">
        <v>1992</v>
      </c>
      <c r="H77" s="99">
        <v>1993</v>
      </c>
      <c r="I77" s="99">
        <v>1994</v>
      </c>
      <c r="J77" s="99">
        <v>1995</v>
      </c>
      <c r="K77" s="99">
        <v>1996</v>
      </c>
      <c r="L77" s="99">
        <v>1997</v>
      </c>
      <c r="M77" s="99">
        <v>1998</v>
      </c>
      <c r="N77" s="99">
        <v>1999</v>
      </c>
      <c r="O77" s="99">
        <v>2000</v>
      </c>
      <c r="P77" s="99">
        <v>2001</v>
      </c>
      <c r="Q77" s="99">
        <v>2002</v>
      </c>
      <c r="R77" s="99">
        <v>2003</v>
      </c>
      <c r="S77" s="99">
        <v>2004</v>
      </c>
      <c r="T77" s="99">
        <v>2005</v>
      </c>
      <c r="U77" s="99">
        <v>2006</v>
      </c>
      <c r="V77" s="99">
        <v>2007</v>
      </c>
      <c r="W77" s="99">
        <v>2008</v>
      </c>
      <c r="X77" s="99">
        <v>2009</v>
      </c>
      <c r="Y77" s="99">
        <v>2010</v>
      </c>
      <c r="Z77" s="99">
        <v>2011</v>
      </c>
      <c r="AA77" s="99">
        <v>2012</v>
      </c>
      <c r="AB77" s="99">
        <v>2013</v>
      </c>
      <c r="AC77" s="99">
        <v>2014</v>
      </c>
      <c r="AD77" s="99">
        <v>2015</v>
      </c>
      <c r="AE77" s="99">
        <v>2016</v>
      </c>
      <c r="AF77" s="99">
        <v>2017</v>
      </c>
      <c r="AG77" s="99">
        <v>2018</v>
      </c>
      <c r="AH77" s="99">
        <v>2019</v>
      </c>
      <c r="AI77" s="99">
        <v>2020</v>
      </c>
      <c r="AJ77" s="99">
        <v>2021</v>
      </c>
      <c r="AK77" s="99">
        <v>2022</v>
      </c>
      <c r="AL77" s="99">
        <v>2023</v>
      </c>
      <c r="AM77" s="99">
        <v>2024</v>
      </c>
      <c r="AN77" s="99">
        <v>2025</v>
      </c>
      <c r="AO77" s="99">
        <v>2026</v>
      </c>
      <c r="AP77" s="99">
        <v>2027</v>
      </c>
      <c r="AQ77" s="99">
        <v>2028</v>
      </c>
      <c r="AR77" s="99">
        <v>2029</v>
      </c>
      <c r="AS77" s="99">
        <v>2030</v>
      </c>
      <c r="AT77" s="99">
        <v>2031</v>
      </c>
      <c r="AU77" s="99">
        <v>2032</v>
      </c>
      <c r="AV77" s="99">
        <v>2033</v>
      </c>
      <c r="AW77" s="99">
        <v>2034</v>
      </c>
      <c r="AX77" s="99">
        <v>2035</v>
      </c>
      <c r="AY77" s="99">
        <v>2036</v>
      </c>
      <c r="AZ77" s="99">
        <v>2037</v>
      </c>
      <c r="BA77" s="99">
        <v>2038</v>
      </c>
      <c r="BB77" s="99">
        <v>2039</v>
      </c>
      <c r="BC77" s="99">
        <v>2040</v>
      </c>
      <c r="BD77" s="99">
        <v>2041</v>
      </c>
      <c r="BE77" s="99">
        <v>2042</v>
      </c>
      <c r="BF77" s="99">
        <v>2043</v>
      </c>
      <c r="BG77" s="99">
        <v>2044</v>
      </c>
      <c r="BH77" s="99">
        <v>2045</v>
      </c>
      <c r="BI77" s="99">
        <v>2046</v>
      </c>
      <c r="BJ77" s="99">
        <v>2047</v>
      </c>
      <c r="BK77" s="99">
        <v>2048</v>
      </c>
      <c r="BL77" s="99">
        <v>2049</v>
      </c>
      <c r="BM77" s="99">
        <v>2050</v>
      </c>
      <c r="BN77" s="99">
        <v>2051</v>
      </c>
      <c r="BO77" s="99">
        <v>2052</v>
      </c>
      <c r="BP77" s="99">
        <v>2053</v>
      </c>
      <c r="BQ77" s="99">
        <v>2054</v>
      </c>
    </row>
    <row r="78" spans="1:71" ht="18" x14ac:dyDescent="0.35">
      <c r="A78" s="100" t="s">
        <v>344</v>
      </c>
      <c r="D78">
        <f t="shared" ref="D78:AM78" si="1">D6/C6-1</f>
        <v>0.29784551796163128</v>
      </c>
      <c r="E78">
        <f t="shared" si="1"/>
        <v>5.1934370640860594E-2</v>
      </c>
      <c r="F78">
        <f t="shared" si="1"/>
        <v>0.13500454471439283</v>
      </c>
      <c r="G78">
        <f t="shared" si="1"/>
        <v>0.12327016983176842</v>
      </c>
      <c r="H78">
        <f t="shared" si="1"/>
        <v>0.12564832043611673</v>
      </c>
      <c r="I78">
        <f t="shared" si="1"/>
        <v>0.15191185567934995</v>
      </c>
      <c r="J78">
        <f t="shared" si="1"/>
        <v>0.20386368197277815</v>
      </c>
      <c r="K78">
        <f t="shared" si="1"/>
        <v>-0.11110106671487974</v>
      </c>
      <c r="L78">
        <f t="shared" si="1"/>
        <v>-0.27987389403030616</v>
      </c>
      <c r="M78">
        <f t="shared" si="1"/>
        <v>-0.16099420985736479</v>
      </c>
      <c r="N78">
        <f t="shared" si="1"/>
        <v>3.2486113448914278E-2</v>
      </c>
      <c r="O78">
        <f t="shared" si="1"/>
        <v>0.30143462667101395</v>
      </c>
      <c r="P78">
        <f t="shared" si="1"/>
        <v>-0.32819741951647252</v>
      </c>
      <c r="Q78">
        <f t="shared" si="1"/>
        <v>7.0669401454409808E-2</v>
      </c>
      <c r="R78">
        <f t="shared" si="1"/>
        <v>8.0982236154649945E-2</v>
      </c>
      <c r="S78">
        <f t="shared" si="1"/>
        <v>0.33381665861124543</v>
      </c>
      <c r="T78">
        <f t="shared" si="1"/>
        <v>0.68269114627370464</v>
      </c>
      <c r="U78">
        <f t="shared" si="1"/>
        <v>0.38647620414902017</v>
      </c>
      <c r="V78">
        <f t="shared" si="1"/>
        <v>0.27248252653378202</v>
      </c>
      <c r="W78">
        <f t="shared" si="1"/>
        <v>0.52538855887378966</v>
      </c>
      <c r="X78">
        <f t="shared" si="1"/>
        <v>0.14440799125123371</v>
      </c>
      <c r="Y78">
        <f t="shared" si="1"/>
        <v>0.52021908868430256</v>
      </c>
      <c r="Z78">
        <f t="shared" si="1"/>
        <v>0.65962437715599842</v>
      </c>
      <c r="AA78">
        <f t="shared" si="1"/>
        <v>0.44581474193756976</v>
      </c>
      <c r="AB78">
        <f t="shared" si="1"/>
        <v>9.2020855163953197E-2</v>
      </c>
      <c r="AC78">
        <f t="shared" si="1"/>
        <v>6.9539523725937524E-2</v>
      </c>
      <c r="AD78">
        <f t="shared" si="1"/>
        <v>0.27856341803659834</v>
      </c>
      <c r="AE78">
        <f t="shared" si="1"/>
        <v>-7.9686798023233418E-2</v>
      </c>
      <c r="AF78">
        <f t="shared" si="1"/>
        <v>6.2778079975452261E-2</v>
      </c>
      <c r="AG78">
        <f t="shared" si="1"/>
        <v>0.16186339099013969</v>
      </c>
      <c r="AH78">
        <f t="shared" si="1"/>
        <v>-2.04107758052674E-2</v>
      </c>
      <c r="AI78">
        <f t="shared" si="1"/>
        <v>5.5120803769784787E-2</v>
      </c>
      <c r="AJ78">
        <f t="shared" si="1"/>
        <v>0.33259384733074704</v>
      </c>
      <c r="AK78">
        <f t="shared" si="1"/>
        <v>7.7937876041846099E-2</v>
      </c>
      <c r="AL78">
        <f t="shared" si="1"/>
        <v>-2.800460530319937E-2</v>
      </c>
      <c r="AM78">
        <f t="shared" si="1"/>
        <v>2.021994077514111E-2</v>
      </c>
      <c r="AN78" s="84">
        <f>AN6/$AM$6-1</f>
        <v>4.7392762796169219E-2</v>
      </c>
      <c r="AO78" s="84">
        <f>AO6/$AM$6-1</f>
        <v>0.12981283516820752</v>
      </c>
      <c r="AP78">
        <f t="shared" ref="AP78:BQ78" si="2">IF(AP77-$AM$77&lt;=$AV$66, $AV$65, IF(AO78*$AV$67&lt;$AV$69, $AV$69, AO78*$AV$67))</f>
        <v>0.15</v>
      </c>
      <c r="AQ78">
        <f t="shared" si="2"/>
        <v>0.15</v>
      </c>
      <c r="AR78">
        <f t="shared" si="2"/>
        <v>0.15</v>
      </c>
      <c r="AS78">
        <f t="shared" si="2"/>
        <v>0.15</v>
      </c>
      <c r="AT78">
        <f t="shared" si="2"/>
        <v>0.15</v>
      </c>
      <c r="AU78">
        <f t="shared" si="2"/>
        <v>0.15</v>
      </c>
      <c r="AV78">
        <f t="shared" si="2"/>
        <v>0.15</v>
      </c>
      <c r="AW78">
        <f t="shared" si="2"/>
        <v>0.15</v>
      </c>
      <c r="AX78">
        <f t="shared" si="2"/>
        <v>0.13500000000000001</v>
      </c>
      <c r="AY78">
        <f t="shared" si="2"/>
        <v>0.12150000000000001</v>
      </c>
      <c r="AZ78">
        <f t="shared" si="2"/>
        <v>0.10935000000000002</v>
      </c>
      <c r="BA78">
        <f t="shared" si="2"/>
        <v>9.8415000000000016E-2</v>
      </c>
      <c r="BB78">
        <f t="shared" si="2"/>
        <v>8.8573500000000013E-2</v>
      </c>
      <c r="BC78">
        <f t="shared" si="2"/>
        <v>7.9716150000000013E-2</v>
      </c>
      <c r="BD78">
        <f t="shared" si="2"/>
        <v>7.1744535000000012E-2</v>
      </c>
      <c r="BE78">
        <f t="shared" si="2"/>
        <v>6.4570081500000015E-2</v>
      </c>
      <c r="BF78">
        <f t="shared" si="2"/>
        <v>5.8113073350000016E-2</v>
      </c>
      <c r="BG78">
        <f t="shared" si="2"/>
        <v>5.2301766015000015E-2</v>
      </c>
      <c r="BH78">
        <f t="shared" si="2"/>
        <v>4.7071589413500016E-2</v>
      </c>
      <c r="BI78">
        <f t="shared" si="2"/>
        <v>4.6299999999999994E-2</v>
      </c>
      <c r="BJ78">
        <f t="shared" si="2"/>
        <v>4.6299999999999994E-2</v>
      </c>
      <c r="BK78">
        <f t="shared" si="2"/>
        <v>4.6299999999999994E-2</v>
      </c>
      <c r="BL78">
        <f t="shared" si="2"/>
        <v>4.6299999999999994E-2</v>
      </c>
      <c r="BM78">
        <f t="shared" si="2"/>
        <v>4.6299999999999994E-2</v>
      </c>
      <c r="BN78">
        <f t="shared" si="2"/>
        <v>4.6299999999999994E-2</v>
      </c>
      <c r="BO78">
        <f t="shared" si="2"/>
        <v>4.6299999999999994E-2</v>
      </c>
      <c r="BP78">
        <f t="shared" si="2"/>
        <v>4.6299999999999994E-2</v>
      </c>
      <c r="BQ78">
        <f t="shared" si="2"/>
        <v>4.6299999999999994E-2</v>
      </c>
      <c r="BS78" s="101"/>
    </row>
    <row r="79" spans="1:71" ht="18" x14ac:dyDescent="0.35">
      <c r="A79" s="100" t="s">
        <v>345</v>
      </c>
      <c r="C79">
        <f t="shared" ref="C79:AM79" si="3">C68/C49</f>
        <v>0.10545454545454545</v>
      </c>
      <c r="D79">
        <f t="shared" si="3"/>
        <v>0.11428571428571428</v>
      </c>
      <c r="E79">
        <f t="shared" si="3"/>
        <v>0.11572700296735904</v>
      </c>
      <c r="F79">
        <f t="shared" si="3"/>
        <v>0.18695652173913044</v>
      </c>
      <c r="G79">
        <f t="shared" si="3"/>
        <v>0.11111111111111112</v>
      </c>
      <c r="H79">
        <f t="shared" si="3"/>
        <v>0.66153846153846152</v>
      </c>
      <c r="I79">
        <f t="shared" si="3"/>
        <v>0.18454935622317595</v>
      </c>
      <c r="J79">
        <f t="shared" si="3"/>
        <v>3.5714285714285712E-2</v>
      </c>
      <c r="K79">
        <f t="shared" si="3"/>
        <v>-5.1020408163265302E-3</v>
      </c>
      <c r="L79">
        <f t="shared" si="3"/>
        <v>0</v>
      </c>
      <c r="M79">
        <f t="shared" si="3"/>
        <v>0</v>
      </c>
      <c r="N79">
        <f t="shared" si="3"/>
        <v>0</v>
      </c>
      <c r="O79">
        <f t="shared" si="3"/>
        <v>0</v>
      </c>
      <c r="P79">
        <f t="shared" si="3"/>
        <v>0</v>
      </c>
      <c r="Q79">
        <f t="shared" si="3"/>
        <v>0</v>
      </c>
      <c r="R79">
        <f t="shared" si="3"/>
        <v>0</v>
      </c>
      <c r="S79">
        <f t="shared" si="3"/>
        <v>0</v>
      </c>
      <c r="T79">
        <f t="shared" si="3"/>
        <v>0</v>
      </c>
      <c r="U79">
        <f t="shared" si="3"/>
        <v>0</v>
      </c>
      <c r="V79">
        <f t="shared" si="3"/>
        <v>0</v>
      </c>
      <c r="W79">
        <f t="shared" si="3"/>
        <v>0</v>
      </c>
      <c r="X79">
        <f t="shared" si="3"/>
        <v>0</v>
      </c>
      <c r="Y79">
        <f t="shared" si="3"/>
        <v>0</v>
      </c>
      <c r="Z79">
        <f t="shared" si="3"/>
        <v>0</v>
      </c>
      <c r="AA79">
        <f t="shared" si="3"/>
        <v>5.9336385874678543E-2</v>
      </c>
      <c r="AB79">
        <f t="shared" si="3"/>
        <v>0.28476496922216005</v>
      </c>
      <c r="AC79">
        <f t="shared" si="3"/>
        <v>0.28043143297380585</v>
      </c>
      <c r="AD79">
        <f t="shared" si="3"/>
        <v>0.21336206896551727</v>
      </c>
      <c r="AE79">
        <f t="shared" si="3"/>
        <v>0.26107784431137726</v>
      </c>
      <c r="AF79">
        <f t="shared" si="3"/>
        <v>0.25889967637540451</v>
      </c>
      <c r="AG79">
        <f t="shared" si="3"/>
        <v>0.22647793505412159</v>
      </c>
      <c r="AH79">
        <f t="shared" si="3"/>
        <v>0.25083612040133779</v>
      </c>
      <c r="AI79">
        <f t="shared" si="3"/>
        <v>0.24018126888217523</v>
      </c>
      <c r="AJ79">
        <f t="shared" si="3"/>
        <v>0.15255731922398588</v>
      </c>
      <c r="AK79">
        <f t="shared" si="3"/>
        <v>0.14634146341463414</v>
      </c>
      <c r="AL79">
        <f t="shared" si="3"/>
        <v>0.15259740259740259</v>
      </c>
      <c r="AM79">
        <f t="shared" si="3"/>
        <v>0.16039279869067102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S79" s="103"/>
    </row>
    <row r="80" spans="1:71" ht="15.6" x14ac:dyDescent="0.3">
      <c r="A80" s="100" t="s">
        <v>346</v>
      </c>
      <c r="C80">
        <f t="shared" ref="C80:AM80" si="4">C6/C48</f>
        <v>0.27984254343243292</v>
      </c>
      <c r="D80">
        <f t="shared" si="4"/>
        <v>0.36666708371126699</v>
      </c>
      <c r="E80">
        <f t="shared" si="4"/>
        <v>0.39446546392362747</v>
      </c>
      <c r="F80">
        <f t="shared" si="4"/>
        <v>0.46830400867798699</v>
      </c>
      <c r="G80">
        <f t="shared" si="4"/>
        <v>0.51655398278218023</v>
      </c>
      <c r="H80">
        <f t="shared" si="4"/>
        <v>0.59788293359316447</v>
      </c>
      <c r="I80">
        <f t="shared" si="4"/>
        <v>0.69097058357017582</v>
      </c>
      <c r="J80">
        <f t="shared" si="4"/>
        <v>0.80268400930460393</v>
      </c>
      <c r="K80">
        <f t="shared" si="4"/>
        <v>0.70954339327607585</v>
      </c>
      <c r="L80">
        <f t="shared" si="4"/>
        <v>0.50152477413395147</v>
      </c>
      <c r="M80">
        <f t="shared" si="4"/>
        <v>0.40193252622494718</v>
      </c>
      <c r="N80">
        <f t="shared" si="4"/>
        <v>0.38257198141101828</v>
      </c>
      <c r="O80">
        <f t="shared" si="4"/>
        <v>0.43921019498467845</v>
      </c>
      <c r="P80">
        <f t="shared" si="4"/>
        <v>0.27709563923695746</v>
      </c>
      <c r="Q80">
        <f t="shared" si="4"/>
        <v>0.28881509958738977</v>
      </c>
      <c r="R80">
        <f t="shared" si="4"/>
        <v>0.30734819168148531</v>
      </c>
      <c r="S80">
        <f t="shared" si="4"/>
        <v>0.39785593184500578</v>
      </c>
      <c r="T80">
        <f t="shared" si="4"/>
        <v>0.61542765042967285</v>
      </c>
      <c r="U80">
        <f t="shared" si="4"/>
        <v>0.8172678045482995</v>
      </c>
      <c r="V80">
        <f t="shared" si="4"/>
        <v>1.0152565239050819</v>
      </c>
      <c r="W80">
        <f t="shared" si="4"/>
        <v>1.5188026725676795</v>
      </c>
      <c r="X80">
        <f t="shared" si="4"/>
        <v>1.7158947080135503</v>
      </c>
      <c r="Y80">
        <f t="shared" si="4"/>
        <v>2.5613679813804944</v>
      </c>
      <c r="Z80">
        <f t="shared" si="4"/>
        <v>4.1828533962223906</v>
      </c>
      <c r="AA80">
        <f t="shared" si="4"/>
        <v>5.9793151485866005</v>
      </c>
      <c r="AB80">
        <f t="shared" si="4"/>
        <v>6.5964812282616396</v>
      </c>
      <c r="AC80">
        <f t="shared" si="4"/>
        <v>7.5093598432489168</v>
      </c>
      <c r="AD80">
        <f t="shared" si="4"/>
        <v>10.155479670269218</v>
      </c>
      <c r="AE80">
        <f t="shared" si="4"/>
        <v>9.8290110074906512</v>
      </c>
      <c r="AF80">
        <f t="shared" si="4"/>
        <v>10.953775960555404</v>
      </c>
      <c r="AG80">
        <f t="shared" si="4"/>
        <v>13.399333693480838</v>
      </c>
      <c r="AH80">
        <f t="shared" si="4"/>
        <v>14.085283273500087</v>
      </c>
      <c r="AI80">
        <f t="shared" si="4"/>
        <v>15.820258033039078</v>
      </c>
      <c r="AJ80">
        <f t="shared" si="4"/>
        <v>21.90354123925411</v>
      </c>
      <c r="AK80">
        <f t="shared" si="4"/>
        <v>24.317273047551971</v>
      </c>
      <c r="AL80">
        <f t="shared" si="4"/>
        <v>24.344472588086393</v>
      </c>
      <c r="AM80">
        <f t="shared" si="4"/>
        <v>25.484914639368924</v>
      </c>
      <c r="AN80">
        <f t="shared" ref="AN80:BQ80" si="5">AN6/$AM$48</f>
        <v>26.692715153753152</v>
      </c>
      <c r="AO80">
        <f t="shared" si="5"/>
        <v>28.793183662725159</v>
      </c>
      <c r="AP80">
        <f t="shared" si="5"/>
        <v>33.112161212133934</v>
      </c>
      <c r="AQ80">
        <f t="shared" si="5"/>
        <v>38.078985393954021</v>
      </c>
      <c r="AR80">
        <f t="shared" si="5"/>
        <v>43.790833203047121</v>
      </c>
      <c r="AS80">
        <f t="shared" si="5"/>
        <v>50.359458183504188</v>
      </c>
      <c r="AT80">
        <f t="shared" si="5"/>
        <v>57.913376911029815</v>
      </c>
      <c r="AU80">
        <f t="shared" si="5"/>
        <v>66.60038344768428</v>
      </c>
      <c r="AV80">
        <f t="shared" si="5"/>
        <v>76.590440964836915</v>
      </c>
      <c r="AW80">
        <f t="shared" si="5"/>
        <v>88.079007109562454</v>
      </c>
      <c r="AX80">
        <f t="shared" si="5"/>
        <v>99.969673069353391</v>
      </c>
      <c r="AY80">
        <f t="shared" si="5"/>
        <v>112.11598834727981</v>
      </c>
      <c r="AZ80">
        <f t="shared" si="5"/>
        <v>124.37587167305486</v>
      </c>
      <c r="BA80">
        <f t="shared" si="5"/>
        <v>136.61632308375854</v>
      </c>
      <c r="BB80">
        <f t="shared" si="5"/>
        <v>148.71690897641787</v>
      </c>
      <c r="BC80">
        <f t="shared" si="5"/>
        <v>160.57204839991834</v>
      </c>
      <c r="BD80">
        <f t="shared" si="5"/>
        <v>172.09221534636802</v>
      </c>
      <c r="BE80">
        <f t="shared" si="5"/>
        <v>183.20422371679857</v>
      </c>
      <c r="BF80">
        <f t="shared" si="5"/>
        <v>193.85078420768266</v>
      </c>
      <c r="BG80">
        <f t="shared" si="5"/>
        <v>203.98952256513715</v>
      </c>
      <c r="BH80">
        <f t="shared" si="5"/>
        <v>213.59163361597922</v>
      </c>
      <c r="BI80">
        <f t="shared" si="5"/>
        <v>223.48092625239903</v>
      </c>
      <c r="BJ80">
        <f t="shared" si="5"/>
        <v>233.82809313788513</v>
      </c>
      <c r="BK80">
        <f t="shared" si="5"/>
        <v>244.65433385016922</v>
      </c>
      <c r="BL80">
        <f t="shared" si="5"/>
        <v>255.98182950743205</v>
      </c>
      <c r="BM80">
        <f t="shared" si="5"/>
        <v>267.83378821362618</v>
      </c>
      <c r="BN80">
        <f t="shared" si="5"/>
        <v>280.23449260791705</v>
      </c>
      <c r="BO80">
        <f t="shared" si="5"/>
        <v>293.2093496156636</v>
      </c>
      <c r="BP80">
        <f t="shared" si="5"/>
        <v>306.78494250286889</v>
      </c>
      <c r="BQ80">
        <f t="shared" si="5"/>
        <v>320.98908534075173</v>
      </c>
    </row>
    <row r="81" spans="1:70" ht="15.6" x14ac:dyDescent="0.3">
      <c r="A81" s="100" t="s">
        <v>347</v>
      </c>
      <c r="C81">
        <f t="shared" ref="C81:AO81" si="6">C39/C6</f>
        <v>9.8310324305829991E-2</v>
      </c>
      <c r="D81">
        <f t="shared" si="6"/>
        <v>8.5925788376153181E-2</v>
      </c>
      <c r="E81">
        <f t="shared" si="6"/>
        <v>8.543681656011419E-2</v>
      </c>
      <c r="F81">
        <f t="shared" si="6"/>
        <v>4.9112127281662199E-2</v>
      </c>
      <c r="G81">
        <f t="shared" si="6"/>
        <v>7.4842285560432723E-2</v>
      </c>
      <c r="H81">
        <f t="shared" si="6"/>
        <v>1.0854895103382882E-2</v>
      </c>
      <c r="I81">
        <f t="shared" si="6"/>
        <v>3.3756285404714551E-2</v>
      </c>
      <c r="J81">
        <f t="shared" si="6"/>
        <v>3.832941601880311E-2</v>
      </c>
      <c r="K81">
        <f t="shared" si="6"/>
        <v>-8.2985863927590761E-2</v>
      </c>
      <c r="L81">
        <f t="shared" si="6"/>
        <v>-0.14757802570258438</v>
      </c>
      <c r="M81">
        <f t="shared" si="6"/>
        <v>5.2011445884531222E-2</v>
      </c>
      <c r="N81">
        <f t="shared" si="6"/>
        <v>9.7978480599934789E-2</v>
      </c>
      <c r="O81">
        <f t="shared" si="6"/>
        <v>9.8459225854941754E-2</v>
      </c>
      <c r="P81">
        <f t="shared" si="6"/>
        <v>-4.6615700167816519E-3</v>
      </c>
      <c r="Q81">
        <f t="shared" si="6"/>
        <v>1.1320097526994078E-2</v>
      </c>
      <c r="R81">
        <f t="shared" si="6"/>
        <v>1.1116481391976801E-2</v>
      </c>
      <c r="S81">
        <f t="shared" si="6"/>
        <v>3.3337359584490883E-2</v>
      </c>
      <c r="T81">
        <f t="shared" si="6"/>
        <v>9.5326968631110467E-2</v>
      </c>
      <c r="U81">
        <f t="shared" si="6"/>
        <v>0.10297696091120891</v>
      </c>
      <c r="V81">
        <f t="shared" si="6"/>
        <v>0.14220034176906177</v>
      </c>
      <c r="W81">
        <f t="shared" si="6"/>
        <v>0.16321250433437359</v>
      </c>
      <c r="X81">
        <f t="shared" si="6"/>
        <v>0.19193567183311969</v>
      </c>
      <c r="Y81">
        <f t="shared" si="6"/>
        <v>0.21484093522422384</v>
      </c>
      <c r="Z81">
        <f t="shared" si="6"/>
        <v>0.2394664153941376</v>
      </c>
      <c r="AA81">
        <f t="shared" si="6"/>
        <v>0.26665090602397323</v>
      </c>
      <c r="AB81">
        <f t="shared" si="6"/>
        <v>0.21670469837926393</v>
      </c>
      <c r="AC81">
        <f t="shared" si="6"/>
        <v>0.21614376760852322</v>
      </c>
      <c r="AD81">
        <f t="shared" si="6"/>
        <v>0.22845773698735639</v>
      </c>
      <c r="AE81">
        <f t="shared" si="6"/>
        <v>0.21240777159434843</v>
      </c>
      <c r="AF81">
        <f t="shared" si="6"/>
        <v>0.21151473791963044</v>
      </c>
      <c r="AG81">
        <f t="shared" si="6"/>
        <v>0.22414202074587247</v>
      </c>
      <c r="AH81">
        <f t="shared" si="6"/>
        <v>0.21238094505984456</v>
      </c>
      <c r="AI81">
        <f t="shared" si="6"/>
        <v>0.20913611278072236</v>
      </c>
      <c r="AJ81">
        <f t="shared" si="6"/>
        <v>0.25881793355694238</v>
      </c>
      <c r="AK81">
        <f t="shared" si="6"/>
        <v>0.25309640705199732</v>
      </c>
      <c r="AL81">
        <f t="shared" si="6"/>
        <v>0.25306234264320282</v>
      </c>
      <c r="AM81">
        <f t="shared" si="6"/>
        <v>0.23971255769943867</v>
      </c>
      <c r="AN81">
        <f t="shared" si="6"/>
        <v>0.26853640431275816</v>
      </c>
      <c r="AO81">
        <f t="shared" si="6"/>
        <v>0.26793606326708502</v>
      </c>
      <c r="AP81" s="102">
        <v>0.28000000000000003</v>
      </c>
      <c r="AQ81" s="102">
        <v>0.28000000000000003</v>
      </c>
      <c r="AR81" s="102">
        <v>0.28000000000000003</v>
      </c>
      <c r="AS81" s="102">
        <v>0.22</v>
      </c>
      <c r="AT81" s="102">
        <f>AS81</f>
        <v>0.22</v>
      </c>
      <c r="AU81" s="102">
        <f t="shared" ref="AU81:BQ81" si="7">AT81</f>
        <v>0.22</v>
      </c>
      <c r="AV81" s="102">
        <f t="shared" si="7"/>
        <v>0.22</v>
      </c>
      <c r="AW81" s="102">
        <f t="shared" si="7"/>
        <v>0.22</v>
      </c>
      <c r="AX81" s="102">
        <f t="shared" si="7"/>
        <v>0.22</v>
      </c>
      <c r="AY81" s="102">
        <f t="shared" si="7"/>
        <v>0.22</v>
      </c>
      <c r="AZ81" s="102">
        <f t="shared" si="7"/>
        <v>0.22</v>
      </c>
      <c r="BA81" s="102">
        <f t="shared" si="7"/>
        <v>0.22</v>
      </c>
      <c r="BB81" s="102">
        <f t="shared" si="7"/>
        <v>0.22</v>
      </c>
      <c r="BC81" s="102">
        <f t="shared" si="7"/>
        <v>0.22</v>
      </c>
      <c r="BD81" s="102">
        <f t="shared" si="7"/>
        <v>0.22</v>
      </c>
      <c r="BE81" s="102">
        <f t="shared" si="7"/>
        <v>0.22</v>
      </c>
      <c r="BF81" s="102">
        <f t="shared" si="7"/>
        <v>0.22</v>
      </c>
      <c r="BG81" s="102">
        <f t="shared" si="7"/>
        <v>0.22</v>
      </c>
      <c r="BH81" s="102">
        <f t="shared" si="7"/>
        <v>0.22</v>
      </c>
      <c r="BI81" s="102">
        <f t="shared" si="7"/>
        <v>0.22</v>
      </c>
      <c r="BJ81" s="102">
        <f t="shared" si="7"/>
        <v>0.22</v>
      </c>
      <c r="BK81" s="102">
        <f t="shared" si="7"/>
        <v>0.22</v>
      </c>
      <c r="BL81" s="102">
        <f t="shared" si="7"/>
        <v>0.22</v>
      </c>
      <c r="BM81" s="102">
        <f t="shared" si="7"/>
        <v>0.22</v>
      </c>
      <c r="BN81" s="102">
        <f t="shared" si="7"/>
        <v>0.22</v>
      </c>
      <c r="BO81" s="102">
        <f t="shared" si="7"/>
        <v>0.22</v>
      </c>
      <c r="BP81" s="102">
        <f t="shared" si="7"/>
        <v>0.22</v>
      </c>
      <c r="BQ81" s="102">
        <f t="shared" si="7"/>
        <v>0.22</v>
      </c>
    </row>
    <row r="83" spans="1:70" ht="15.6" x14ac:dyDescent="0.3">
      <c r="A83" s="100" t="s">
        <v>348</v>
      </c>
      <c r="C83">
        <f t="shared" ref="C83:AL83" si="8">C79*C81*C6/C73</f>
        <v>3.0697438006958388E-3</v>
      </c>
      <c r="D83">
        <f t="shared" si="8"/>
        <v>3.6691137459080887E-3</v>
      </c>
      <c r="E83">
        <f t="shared" si="8"/>
        <v>4.2536602080104242E-3</v>
      </c>
      <c r="F83">
        <f t="shared" si="8"/>
        <v>4.3687895934256225E-3</v>
      </c>
      <c r="G83">
        <f t="shared" si="8"/>
        <v>4.4409933891619248E-3</v>
      </c>
      <c r="H83">
        <f t="shared" si="8"/>
        <v>4.4034370302888206E-3</v>
      </c>
      <c r="I83">
        <f t="shared" si="8"/>
        <v>4.2754453151150036E-3</v>
      </c>
      <c r="J83">
        <f t="shared" si="8"/>
        <v>1.0999177086189714E-3</v>
      </c>
      <c r="K83">
        <f t="shared" si="8"/>
        <v>2.9857756515123539E-4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0</v>
      </c>
      <c r="S83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</v>
      </c>
      <c r="X83">
        <f t="shared" si="8"/>
        <v>0</v>
      </c>
      <c r="Y83">
        <f t="shared" si="8"/>
        <v>0</v>
      </c>
      <c r="Z83">
        <f t="shared" si="8"/>
        <v>0</v>
      </c>
      <c r="AA83">
        <f t="shared" si="8"/>
        <v>9.4163128923060696E-2</v>
      </c>
      <c r="AB83">
        <f t="shared" si="8"/>
        <v>0.41889170089690897</v>
      </c>
      <c r="AC83">
        <f t="shared" si="8"/>
        <v>0.47219322469989611</v>
      </c>
      <c r="AD83">
        <f t="shared" si="8"/>
        <v>0.51051974833555236</v>
      </c>
      <c r="AE83">
        <f t="shared" si="8"/>
        <v>0.5588217960729619</v>
      </c>
      <c r="AF83">
        <f t="shared" si="8"/>
        <v>0.61049392388374857</v>
      </c>
      <c r="AG83">
        <f t="shared" si="8"/>
        <v>0.70885897201941883</v>
      </c>
      <c r="AH83">
        <f t="shared" si="8"/>
        <v>0.77984828450750965</v>
      </c>
      <c r="AI83">
        <f t="shared" si="8"/>
        <v>0.81223062534327439</v>
      </c>
      <c r="AJ83">
        <f t="shared" si="8"/>
        <v>0.87930329062100043</v>
      </c>
      <c r="AK83">
        <f t="shared" si="8"/>
        <v>0.91607148860240073</v>
      </c>
      <c r="AL83">
        <f t="shared" si="8"/>
        <v>0.95184096479975633</v>
      </c>
      <c r="AM83">
        <f>AM79*AM81*AM6/$AM$73</f>
        <v>0.99456189814876916</v>
      </c>
      <c r="AN83">
        <f>AN79*AN81*AN6/$AM$73</f>
        <v>7.275601506828238</v>
      </c>
      <c r="AO83">
        <f t="shared" ref="AO83:BQ83" si="9">AO79*AO81*AO6/$AM$73</f>
        <v>7.8305784046952835</v>
      </c>
      <c r="AP83">
        <f t="shared" si="9"/>
        <v>9.4106266083279877</v>
      </c>
      <c r="AQ83">
        <f t="shared" si="9"/>
        <v>10.822220599577186</v>
      </c>
      <c r="AR83">
        <f t="shared" si="9"/>
        <v>12.445553689513762</v>
      </c>
      <c r="AS83">
        <f t="shared" si="9"/>
        <v>11.245446726596363</v>
      </c>
      <c r="AT83">
        <f t="shared" si="9"/>
        <v>12.932263735585817</v>
      </c>
      <c r="AU83">
        <f t="shared" si="9"/>
        <v>14.872103295923688</v>
      </c>
      <c r="AV83">
        <f t="shared" si="9"/>
        <v>17.102918790312241</v>
      </c>
      <c r="AW83">
        <f>AW79*AW81*AW6/$AM$73</f>
        <v>19.668356608859078</v>
      </c>
      <c r="AX83">
        <f t="shared" si="9"/>
        <v>22.323584751055051</v>
      </c>
      <c r="AY83">
        <f t="shared" si="9"/>
        <v>25.035900298308238</v>
      </c>
      <c r="AZ83">
        <f t="shared" si="9"/>
        <v>27.773575995928244</v>
      </c>
      <c r="BA83">
        <f t="shared" si="9"/>
        <v>30.506912477567521</v>
      </c>
      <c r="BB83">
        <f t="shared" si="9"/>
        <v>33.209016489899355</v>
      </c>
      <c r="BC83">
        <f t="shared" si="9"/>
        <v>35.856311429760652</v>
      </c>
      <c r="BD83">
        <f t="shared" si="9"/>
        <v>38.428805820104017</v>
      </c>
      <c r="BE83">
        <f t="shared" si="9"/>
        <v>40.91015694385581</v>
      </c>
      <c r="BF83">
        <f t="shared" si="9"/>
        <v>43.287571895094111</v>
      </c>
      <c r="BG83">
        <f t="shared" si="9"/>
        <v>45.551588351708816</v>
      </c>
      <c r="BH83">
        <f t="shared" si="9"/>
        <v>47.695774015733228</v>
      </c>
      <c r="BI83">
        <f t="shared" si="9"/>
        <v>49.904088352661674</v>
      </c>
      <c r="BJ83">
        <f t="shared" si="9"/>
        <v>52.214647643389917</v>
      </c>
      <c r="BK83">
        <f t="shared" si="9"/>
        <v>54.632185829278868</v>
      </c>
      <c r="BL83">
        <f t="shared" si="9"/>
        <v>57.161656033174481</v>
      </c>
      <c r="BM83">
        <f t="shared" si="9"/>
        <v>59.808240707510457</v>
      </c>
      <c r="BN83">
        <f t="shared" si="9"/>
        <v>62.577362252268195</v>
      </c>
      <c r="BO83">
        <f t="shared" si="9"/>
        <v>65.474694124548208</v>
      </c>
      <c r="BP83">
        <f t="shared" si="9"/>
        <v>68.506172462514797</v>
      </c>
      <c r="BQ83">
        <f t="shared" si="9"/>
        <v>71.678008247529249</v>
      </c>
    </row>
    <row r="84" spans="1:70" ht="15.6" x14ac:dyDescent="0.3">
      <c r="A84" s="100" t="s">
        <v>349</v>
      </c>
      <c r="AN84">
        <f t="shared" ref="AN84:BQ84" si="10">AN83/(1+$BA$69)^(AN77-$AM$77)</f>
        <v>6.6537427128822628</v>
      </c>
      <c r="AO84">
        <f t="shared" si="10"/>
        <v>6.5491968005250971</v>
      </c>
      <c r="AP84">
        <f t="shared" si="10"/>
        <v>7.1979668123728935</v>
      </c>
      <c r="AQ84">
        <f t="shared" si="10"/>
        <v>7.5701551352850851</v>
      </c>
      <c r="AR84">
        <f t="shared" si="10"/>
        <v>7.9615883576700091</v>
      </c>
      <c r="AS84">
        <f t="shared" si="10"/>
        <v>6.5789912443413971</v>
      </c>
      <c r="AT84">
        <f t="shared" si="10"/>
        <v>6.9191739350251567</v>
      </c>
      <c r="AU84">
        <f t="shared" si="10"/>
        <v>7.2769465963811477</v>
      </c>
      <c r="AV84">
        <f t="shared" si="10"/>
        <v>7.6532187604835302</v>
      </c>
      <c r="AW84">
        <f t="shared" si="10"/>
        <v>8.0489469889671881</v>
      </c>
      <c r="AX84">
        <f t="shared" si="10"/>
        <v>8.3547224703946714</v>
      </c>
      <c r="AY84">
        <f t="shared" si="10"/>
        <v>8.568965714838793</v>
      </c>
      <c r="AZ84">
        <f t="shared" si="10"/>
        <v>8.6934886651147885</v>
      </c>
      <c r="BA84">
        <f t="shared" si="10"/>
        <v>8.7328830977740939</v>
      </c>
      <c r="BB84">
        <f t="shared" si="10"/>
        <v>8.6938572227925945</v>
      </c>
      <c r="BC84">
        <f t="shared" si="10"/>
        <v>8.5845829287247035</v>
      </c>
      <c r="BD84">
        <f t="shared" si="10"/>
        <v>8.4140982195187721</v>
      </c>
      <c r="BE84">
        <f t="shared" si="10"/>
        <v>8.1917923173249196</v>
      </c>
      <c r="BF84">
        <f t="shared" si="10"/>
        <v>7.9269863965116141</v>
      </c>
      <c r="BG84">
        <f t="shared" si="10"/>
        <v>7.6286117317744173</v>
      </c>
      <c r="BH84">
        <f t="shared" si="10"/>
        <v>7.3049792502766575</v>
      </c>
      <c r="BI84">
        <f t="shared" si="10"/>
        <v>6.989921706842928</v>
      </c>
      <c r="BJ84">
        <f t="shared" si="10"/>
        <v>6.6884523273551446</v>
      </c>
      <c r="BK84">
        <f t="shared" si="10"/>
        <v>6.3999850658567201</v>
      </c>
      <c r="BL84">
        <f t="shared" si="10"/>
        <v>6.1239591520548409</v>
      </c>
      <c r="BM84">
        <f t="shared" si="10"/>
        <v>5.8598380012025872</v>
      </c>
      <c r="BN84">
        <f t="shared" si="10"/>
        <v>5.6071081709968977</v>
      </c>
      <c r="BO84">
        <f t="shared" si="10"/>
        <v>5.3652783634646495</v>
      </c>
      <c r="BP84">
        <f t="shared" si="10"/>
        <v>5.1338784698965343</v>
      </c>
      <c r="BQ84">
        <f t="shared" si="10"/>
        <v>4.91245865697213</v>
      </c>
      <c r="BR84" s="104">
        <f>SUM(AN84:BQ84)</f>
        <v>216.58577527362218</v>
      </c>
    </row>
    <row r="85" spans="1:70" ht="15.6" x14ac:dyDescent="0.3">
      <c r="A85" s="100"/>
    </row>
    <row r="86" spans="1:70" ht="21" x14ac:dyDescent="0.4">
      <c r="A86" s="100"/>
      <c r="AM86" s="105" t="s">
        <v>350</v>
      </c>
      <c r="AN86" s="106">
        <f>$BR$84+(BQ83*(1+AY71))/(($BA$69-AY71)*(1+$BA$69)^30)</f>
        <v>325.5744413633156</v>
      </c>
    </row>
    <row r="89" spans="1:70" x14ac:dyDescent="0.3">
      <c r="AN89" s="107"/>
    </row>
    <row r="97" spans="3:69" x14ac:dyDescent="0.3">
      <c r="C97">
        <v>3.0697438006958388E-3</v>
      </c>
      <c r="D97">
        <v>3.6691137459080887E-3</v>
      </c>
      <c r="E97">
        <v>4.2536602080104242E-3</v>
      </c>
      <c r="F97">
        <v>4.3687895934256225E-3</v>
      </c>
      <c r="G97">
        <v>4.4409933891619248E-3</v>
      </c>
      <c r="H97">
        <v>4.4034370302888206E-3</v>
      </c>
      <c r="I97">
        <v>4.2754453151150036E-3</v>
      </c>
      <c r="J97">
        <v>1.0999177086189714E-3</v>
      </c>
      <c r="K97">
        <v>2.9857756515123539E-4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9.4163128923060696E-2</v>
      </c>
      <c r="AB97">
        <v>0.41889170089690897</v>
      </c>
      <c r="AC97">
        <v>0.47219322469989611</v>
      </c>
      <c r="AD97">
        <v>0.51051974833555236</v>
      </c>
      <c r="AE97">
        <v>0.5588217960729619</v>
      </c>
      <c r="AF97">
        <v>0.61049392388374857</v>
      </c>
      <c r="AG97">
        <v>0.70885897201941883</v>
      </c>
      <c r="AH97">
        <v>0.77984828450750965</v>
      </c>
      <c r="AI97">
        <v>0.81223062534327439</v>
      </c>
      <c r="AJ97">
        <v>0.87930329062100043</v>
      </c>
      <c r="AK97">
        <v>0.91607148860240073</v>
      </c>
      <c r="AL97">
        <v>0.95184096479975633</v>
      </c>
      <c r="AM97">
        <v>0.99456189814876916</v>
      </c>
      <c r="AN97">
        <v>6.6537427128822628</v>
      </c>
      <c r="AO97">
        <v>6.5491968005250971</v>
      </c>
      <c r="AP97">
        <v>7.1979668123728935</v>
      </c>
      <c r="AQ97">
        <v>7.5701551352850851</v>
      </c>
      <c r="AR97">
        <v>7.9615883576700091</v>
      </c>
      <c r="AS97">
        <v>6.5789912443413971</v>
      </c>
      <c r="AT97">
        <v>6.9191739350251567</v>
      </c>
      <c r="AU97">
        <v>7.2769465963811477</v>
      </c>
      <c r="AV97">
        <v>7.6532187604835302</v>
      </c>
      <c r="AW97">
        <v>8.0489469889671881</v>
      </c>
      <c r="AX97">
        <v>8.3547224703946714</v>
      </c>
      <c r="AY97">
        <v>8.568965714838793</v>
      </c>
      <c r="AZ97">
        <v>8.6934886651147885</v>
      </c>
      <c r="BA97">
        <v>8.7328830977740939</v>
      </c>
      <c r="BB97">
        <v>8.6938572227925945</v>
      </c>
      <c r="BC97">
        <v>8.5845829287247035</v>
      </c>
      <c r="BD97">
        <v>8.4140982195187721</v>
      </c>
      <c r="BE97">
        <v>8.1917923173249196</v>
      </c>
      <c r="BF97">
        <v>7.9269863965116141</v>
      </c>
      <c r="BG97">
        <v>7.6286117317744173</v>
      </c>
      <c r="BH97">
        <v>7.3049792502766575</v>
      </c>
      <c r="BI97">
        <v>6.989921706842928</v>
      </c>
      <c r="BJ97">
        <v>6.6884523273551446</v>
      </c>
      <c r="BK97">
        <v>6.3999850658567201</v>
      </c>
      <c r="BL97">
        <v>6.1239591520548409</v>
      </c>
      <c r="BM97">
        <v>5.8598380012025872</v>
      </c>
      <c r="BN97">
        <v>5.6071081709968977</v>
      </c>
      <c r="BO97">
        <v>5.3652783634646495</v>
      </c>
      <c r="BP97">
        <v>5.1338784698965343</v>
      </c>
      <c r="BQ97">
        <v>4.91245865697213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21"/>
  <sheetViews>
    <sheetView tabSelected="1" topLeftCell="A13" zoomScale="70" zoomScaleNormal="70" workbookViewId="0">
      <pane xSplit="1" topLeftCell="C1" activePane="topRight" state="frozen"/>
      <selection activeCell="A22" sqref="A22"/>
      <selection pane="topRight" activeCell="A46" sqref="A46"/>
    </sheetView>
  </sheetViews>
  <sheetFormatPr defaultRowHeight="14.4" x14ac:dyDescent="0.3"/>
  <cols>
    <col min="1" max="1" width="35.109375" customWidth="1"/>
    <col min="2" max="2" width="0" hidden="1" customWidth="1"/>
    <col min="3" max="3" width="18" customWidth="1"/>
    <col min="4" max="40" width="13" customWidth="1"/>
    <col min="41" max="41" width="17.88671875" customWidth="1"/>
    <col min="42" max="43" width="12" bestFit="1" customWidth="1"/>
    <col min="44" max="44" width="12.5546875" bestFit="1" customWidth="1"/>
    <col min="45" max="69" width="12" bestFit="1" customWidth="1"/>
    <col min="70" max="70" width="13.5546875" bestFit="1" customWidth="1"/>
    <col min="71" max="71" width="17.109375" bestFit="1" customWidth="1"/>
  </cols>
  <sheetData>
    <row r="1" spans="1:4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4" ht="21" x14ac:dyDescent="0.3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4" x14ac:dyDescent="0.3">
      <c r="A4" s="3" t="s">
        <v>4</v>
      </c>
      <c r="B4" s="3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</row>
    <row r="5" spans="1:44" x14ac:dyDescent="0.3">
      <c r="A5" s="9" t="s">
        <v>43</v>
      </c>
      <c r="B5" s="9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</row>
    <row r="6" spans="1:44" x14ac:dyDescent="0.3">
      <c r="A6" s="6" t="s">
        <v>83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6"/>
    </row>
    <row r="7" spans="1:44" s="27" customFormat="1" x14ac:dyDescent="0.3">
      <c r="A7" s="20" t="s">
        <v>84</v>
      </c>
      <c r="B7" s="20" t="s">
        <v>85</v>
      </c>
      <c r="C7" s="25">
        <v>217.49600000000001</v>
      </c>
      <c r="D7" s="25">
        <v>400.25799999999998</v>
      </c>
      <c r="E7" s="25">
        <v>454.03300000000002</v>
      </c>
      <c r="F7" s="25">
        <v>474.89499999999998</v>
      </c>
      <c r="G7" s="25">
        <v>309.84100000000001</v>
      </c>
      <c r="H7" s="25">
        <v>530.37300000000005</v>
      </c>
      <c r="I7" s="25">
        <v>86.588999999999999</v>
      </c>
      <c r="J7" s="25">
        <v>310.178</v>
      </c>
      <c r="K7" s="25">
        <v>424</v>
      </c>
      <c r="L7" s="25">
        <v>-816</v>
      </c>
      <c r="M7" s="25">
        <v>-1045</v>
      </c>
      <c r="N7" s="25">
        <v>309</v>
      </c>
      <c r="O7" s="25">
        <v>601</v>
      </c>
      <c r="P7" s="25">
        <v>786</v>
      </c>
      <c r="Q7" s="25">
        <v>-25</v>
      </c>
      <c r="R7" s="25">
        <v>65</v>
      </c>
      <c r="S7" s="25">
        <v>69</v>
      </c>
      <c r="T7" s="25">
        <v>276</v>
      </c>
      <c r="U7" s="25">
        <v>1328</v>
      </c>
      <c r="V7" s="25">
        <v>1989</v>
      </c>
      <c r="W7" s="25">
        <v>3495</v>
      </c>
      <c r="X7" s="25">
        <v>6119</v>
      </c>
      <c r="Y7" s="25">
        <v>8235</v>
      </c>
      <c r="Z7" s="25">
        <v>14013</v>
      </c>
      <c r="AA7" s="25">
        <v>25922</v>
      </c>
      <c r="AB7" s="25">
        <v>41733</v>
      </c>
      <c r="AC7" s="25">
        <v>37037</v>
      </c>
      <c r="AD7" s="25">
        <v>39510</v>
      </c>
      <c r="AE7" s="25">
        <v>53394</v>
      </c>
      <c r="AF7" s="25">
        <v>45687</v>
      </c>
      <c r="AG7" s="25">
        <v>48351</v>
      </c>
      <c r="AH7" s="25">
        <v>59531</v>
      </c>
      <c r="AI7" s="25">
        <v>55256</v>
      </c>
      <c r="AJ7" s="25">
        <v>57411</v>
      </c>
      <c r="AK7" s="25">
        <v>94680</v>
      </c>
      <c r="AL7" s="25">
        <v>99803</v>
      </c>
      <c r="AM7" s="25">
        <v>96995</v>
      </c>
      <c r="AN7" s="25">
        <v>93736</v>
      </c>
      <c r="AO7" s="26">
        <v>96150</v>
      </c>
      <c r="AR7" s="27">
        <f>AN7/$AN$19</f>
        <v>0.79266663284117234</v>
      </c>
    </row>
    <row r="8" spans="1:44" s="27" customFormat="1" x14ac:dyDescent="0.3">
      <c r="A8" s="20" t="s">
        <v>86</v>
      </c>
      <c r="B8" s="20" t="s">
        <v>87</v>
      </c>
      <c r="C8" s="25">
        <v>70.516000000000005</v>
      </c>
      <c r="D8" s="25">
        <v>77.677000000000007</v>
      </c>
      <c r="E8" s="25">
        <v>124.8</v>
      </c>
      <c r="F8" s="25">
        <v>202.68600000000001</v>
      </c>
      <c r="G8" s="25">
        <v>204.43299999999999</v>
      </c>
      <c r="H8" s="25">
        <v>217.18199999999999</v>
      </c>
      <c r="I8" s="25">
        <v>166.113</v>
      </c>
      <c r="J8" s="25">
        <v>167.958</v>
      </c>
      <c r="K8" s="25">
        <v>127</v>
      </c>
      <c r="L8" s="25">
        <v>156</v>
      </c>
      <c r="M8" s="25">
        <v>118</v>
      </c>
      <c r="N8" s="25">
        <v>111</v>
      </c>
      <c r="O8" s="25">
        <v>85</v>
      </c>
      <c r="P8" s="25">
        <v>84</v>
      </c>
      <c r="Q8" s="25">
        <v>102</v>
      </c>
      <c r="R8" s="25">
        <v>118</v>
      </c>
      <c r="S8" s="25">
        <v>113</v>
      </c>
      <c r="T8" s="25">
        <v>150</v>
      </c>
      <c r="U8" s="25">
        <v>179</v>
      </c>
      <c r="V8" s="25">
        <v>225</v>
      </c>
      <c r="W8" s="25">
        <v>327</v>
      </c>
      <c r="X8" s="25">
        <v>496</v>
      </c>
      <c r="Y8" s="25">
        <v>734</v>
      </c>
      <c r="Z8" s="25">
        <v>1027</v>
      </c>
      <c r="AA8" s="25">
        <v>1814</v>
      </c>
      <c r="AB8" s="25">
        <v>3277</v>
      </c>
      <c r="AC8" s="25">
        <v>6757</v>
      </c>
      <c r="AD8" s="25">
        <v>7946</v>
      </c>
      <c r="AE8" s="25">
        <v>11257</v>
      </c>
      <c r="AF8" s="25">
        <v>10505</v>
      </c>
      <c r="AG8" s="25">
        <v>10157</v>
      </c>
      <c r="AH8" s="25">
        <v>10903</v>
      </c>
      <c r="AI8" s="25">
        <v>12547</v>
      </c>
      <c r="AJ8" s="25">
        <v>11056</v>
      </c>
      <c r="AK8" s="25">
        <v>11284</v>
      </c>
      <c r="AL8" s="25">
        <v>11104</v>
      </c>
      <c r="AM8" s="25">
        <v>11519</v>
      </c>
      <c r="AN8" s="25">
        <v>11445</v>
      </c>
      <c r="AO8" s="26">
        <v>11677</v>
      </c>
      <c r="AR8" s="27">
        <f>AN8/$AN$19</f>
        <v>9.6783195494444169E-2</v>
      </c>
    </row>
    <row r="9" spans="1:44" x14ac:dyDescent="0.3">
      <c r="A9" s="10" t="s">
        <v>88</v>
      </c>
      <c r="B9" s="10" t="s">
        <v>89</v>
      </c>
      <c r="C9" s="12">
        <v>27.561</v>
      </c>
      <c r="D9" s="12">
        <v>90.906999999999996</v>
      </c>
      <c r="E9" s="12">
        <v>37.445</v>
      </c>
      <c r="F9" s="12">
        <v>141.108</v>
      </c>
      <c r="G9" s="12">
        <v>14.993</v>
      </c>
      <c r="H9" s="12">
        <v>115.62</v>
      </c>
      <c r="I9" s="12">
        <v>32.173999999999999</v>
      </c>
      <c r="J9" s="12">
        <v>51.966000000000001</v>
      </c>
      <c r="K9" s="12">
        <v>37</v>
      </c>
      <c r="L9" s="12">
        <v>-278</v>
      </c>
      <c r="M9" s="12">
        <v>355</v>
      </c>
      <c r="N9" s="12">
        <v>51</v>
      </c>
      <c r="O9" s="12">
        <v>-266</v>
      </c>
      <c r="P9" s="12">
        <v>-216</v>
      </c>
      <c r="Q9" s="12">
        <v>-103</v>
      </c>
      <c r="R9" s="12">
        <v>-2</v>
      </c>
      <c r="S9" s="12">
        <v>110</v>
      </c>
      <c r="T9" s="12">
        <v>440</v>
      </c>
      <c r="U9" s="12">
        <v>829</v>
      </c>
      <c r="V9" s="12">
        <v>483</v>
      </c>
      <c r="W9" s="12">
        <v>1328</v>
      </c>
      <c r="X9" s="12">
        <v>2889</v>
      </c>
      <c r="Y9" s="12">
        <v>1589</v>
      </c>
      <c r="Z9" s="12">
        <v>3097</v>
      </c>
      <c r="AA9" s="12">
        <v>8531</v>
      </c>
      <c r="AB9" s="12">
        <v>8697</v>
      </c>
      <c r="AC9" s="12">
        <v>7915</v>
      </c>
      <c r="AD9" s="12">
        <v>11220</v>
      </c>
      <c r="AE9" s="12">
        <v>14411</v>
      </c>
      <c r="AF9" s="12">
        <v>8783</v>
      </c>
      <c r="AG9" s="12">
        <v>6414</v>
      </c>
      <c r="AH9" s="12">
        <v>10332</v>
      </c>
      <c r="AI9" s="12">
        <v>1249</v>
      </c>
      <c r="AJ9" s="12">
        <v>5845</v>
      </c>
      <c r="AK9" s="12">
        <v>742</v>
      </c>
      <c r="AL9" s="12">
        <v>9177</v>
      </c>
      <c r="AM9" s="12">
        <v>5953</v>
      </c>
      <c r="AN9" s="12">
        <v>13243</v>
      </c>
      <c r="AO9" s="13">
        <v>6775</v>
      </c>
    </row>
    <row r="10" spans="1:44" s="34" customFormat="1" x14ac:dyDescent="0.3">
      <c r="A10" s="21" t="s">
        <v>90</v>
      </c>
      <c r="B10" s="21" t="s">
        <v>91</v>
      </c>
      <c r="C10" s="32" t="s">
        <v>189</v>
      </c>
      <c r="D10" s="32" t="s">
        <v>189</v>
      </c>
      <c r="E10" s="32" t="s">
        <v>189</v>
      </c>
      <c r="F10" s="32" t="s">
        <v>189</v>
      </c>
      <c r="G10" s="32" t="s">
        <v>189</v>
      </c>
      <c r="H10" s="32" t="s">
        <v>189</v>
      </c>
      <c r="I10" s="32" t="s">
        <v>189</v>
      </c>
      <c r="J10" s="32" t="s">
        <v>189</v>
      </c>
      <c r="K10" s="32" t="s">
        <v>189</v>
      </c>
      <c r="L10" s="32" t="s">
        <v>189</v>
      </c>
      <c r="M10" s="32" t="s">
        <v>189</v>
      </c>
      <c r="N10" s="32" t="s">
        <v>189</v>
      </c>
      <c r="O10" s="32" t="s">
        <v>189</v>
      </c>
      <c r="P10" s="32" t="s">
        <v>189</v>
      </c>
      <c r="Q10" s="32" t="s">
        <v>189</v>
      </c>
      <c r="R10" s="32" t="s">
        <v>189</v>
      </c>
      <c r="S10" s="32" t="s">
        <v>189</v>
      </c>
      <c r="T10" s="32">
        <v>33</v>
      </c>
      <c r="U10" s="32">
        <v>477</v>
      </c>
      <c r="V10" s="32">
        <v>163</v>
      </c>
      <c r="W10" s="32">
        <v>242</v>
      </c>
      <c r="X10" s="32">
        <v>516</v>
      </c>
      <c r="Y10" s="32">
        <v>710</v>
      </c>
      <c r="Z10" s="32">
        <v>879</v>
      </c>
      <c r="AA10" s="32">
        <v>1168</v>
      </c>
      <c r="AB10" s="32">
        <v>1740</v>
      </c>
      <c r="AC10" s="32">
        <v>2253</v>
      </c>
      <c r="AD10" s="32">
        <v>2863</v>
      </c>
      <c r="AE10" s="32">
        <v>3586</v>
      </c>
      <c r="AF10" s="32">
        <v>4210</v>
      </c>
      <c r="AG10" s="32">
        <v>4840</v>
      </c>
      <c r="AH10" s="32">
        <v>5340</v>
      </c>
      <c r="AI10" s="32">
        <v>6068</v>
      </c>
      <c r="AJ10" s="32">
        <v>6829</v>
      </c>
      <c r="AK10" s="32">
        <v>7906</v>
      </c>
      <c r="AL10" s="32">
        <v>9038</v>
      </c>
      <c r="AM10" s="32">
        <v>10833</v>
      </c>
      <c r="AN10" s="32">
        <v>11688</v>
      </c>
      <c r="AO10" s="33">
        <v>11977</v>
      </c>
      <c r="AR10" s="34">
        <f>AN10/$AN$19</f>
        <v>9.8838094271652549E-2</v>
      </c>
    </row>
    <row r="11" spans="1:44" x14ac:dyDescent="0.3">
      <c r="A11" s="10" t="s">
        <v>92</v>
      </c>
      <c r="B11" s="10" t="s">
        <v>93</v>
      </c>
      <c r="C11" s="12" t="s">
        <v>189</v>
      </c>
      <c r="D11" s="12" t="s">
        <v>189</v>
      </c>
      <c r="E11" s="12" t="s">
        <v>189</v>
      </c>
      <c r="F11" s="12" t="s">
        <v>189</v>
      </c>
      <c r="G11" s="12" t="s">
        <v>189</v>
      </c>
      <c r="H11" s="12" t="s">
        <v>189</v>
      </c>
      <c r="I11" s="12" t="s">
        <v>189</v>
      </c>
      <c r="J11" s="12" t="s">
        <v>189</v>
      </c>
      <c r="K11" s="12" t="s">
        <v>189</v>
      </c>
      <c r="L11" s="12" t="s">
        <v>189</v>
      </c>
      <c r="M11" s="12" t="s">
        <v>189</v>
      </c>
      <c r="N11" s="12" t="s">
        <v>189</v>
      </c>
      <c r="O11" s="12">
        <v>-35</v>
      </c>
      <c r="P11" s="12" t="s">
        <v>189</v>
      </c>
      <c r="Q11" s="12">
        <v>-36</v>
      </c>
      <c r="R11" s="12">
        <v>-34</v>
      </c>
      <c r="S11" s="12">
        <v>-11</v>
      </c>
      <c r="T11" s="12">
        <v>20</v>
      </c>
      <c r="U11" s="12">
        <v>50</v>
      </c>
      <c r="V11" s="12">
        <v>53</v>
      </c>
      <c r="W11" s="12">
        <v>73</v>
      </c>
      <c r="X11" s="12">
        <v>398</v>
      </c>
      <c r="Y11" s="12">
        <v>1040</v>
      </c>
      <c r="Z11" s="12">
        <v>1440</v>
      </c>
      <c r="AA11" s="12">
        <v>2868</v>
      </c>
      <c r="AB11" s="12">
        <v>4405</v>
      </c>
      <c r="AC11" s="12">
        <v>1141</v>
      </c>
      <c r="AD11" s="12">
        <v>2347</v>
      </c>
      <c r="AE11" s="12">
        <v>1382</v>
      </c>
      <c r="AF11" s="12">
        <v>4938</v>
      </c>
      <c r="AG11" s="12">
        <v>5966</v>
      </c>
      <c r="AH11" s="12">
        <v>-32590</v>
      </c>
      <c r="AI11" s="12">
        <v>-340</v>
      </c>
      <c r="AJ11" s="12">
        <v>-215</v>
      </c>
      <c r="AK11" s="12">
        <v>-4774</v>
      </c>
      <c r="AL11" s="12">
        <v>895</v>
      </c>
      <c r="AM11" s="12" t="s">
        <v>189</v>
      </c>
      <c r="AN11" s="12" t="s">
        <v>189</v>
      </c>
      <c r="AO11" s="13"/>
    </row>
    <row r="12" spans="1:44" s="34" customFormat="1" x14ac:dyDescent="0.3">
      <c r="A12" s="21" t="s">
        <v>94</v>
      </c>
      <c r="B12" s="21" t="s">
        <v>95</v>
      </c>
      <c r="C12" s="32">
        <v>27.561</v>
      </c>
      <c r="D12" s="32">
        <v>90.906999999999996</v>
      </c>
      <c r="E12" s="32">
        <v>37.445</v>
      </c>
      <c r="F12" s="32">
        <v>141.108</v>
      </c>
      <c r="G12" s="32">
        <v>14.993</v>
      </c>
      <c r="H12" s="32">
        <v>115.62</v>
      </c>
      <c r="I12" s="32">
        <v>32.173999999999999</v>
      </c>
      <c r="J12" s="32">
        <v>51.966000000000001</v>
      </c>
      <c r="K12" s="32">
        <v>37</v>
      </c>
      <c r="L12" s="32">
        <v>-278</v>
      </c>
      <c r="M12" s="32">
        <v>355</v>
      </c>
      <c r="N12" s="32">
        <v>51</v>
      </c>
      <c r="O12" s="32">
        <v>-231</v>
      </c>
      <c r="P12" s="32">
        <v>-216</v>
      </c>
      <c r="Q12" s="32">
        <v>-67</v>
      </c>
      <c r="R12" s="32">
        <v>32</v>
      </c>
      <c r="S12" s="32">
        <v>121</v>
      </c>
      <c r="T12" s="32">
        <v>387</v>
      </c>
      <c r="U12" s="32">
        <v>302</v>
      </c>
      <c r="V12" s="32">
        <v>267</v>
      </c>
      <c r="W12" s="32">
        <v>1013</v>
      </c>
      <c r="X12" s="32">
        <v>1975</v>
      </c>
      <c r="Y12" s="32">
        <v>-161</v>
      </c>
      <c r="Z12" s="32">
        <v>778</v>
      </c>
      <c r="AA12" s="32">
        <v>4495</v>
      </c>
      <c r="AB12" s="32">
        <v>2552</v>
      </c>
      <c r="AC12" s="32">
        <v>4521</v>
      </c>
      <c r="AD12" s="32">
        <v>6010</v>
      </c>
      <c r="AE12" s="32">
        <v>9443</v>
      </c>
      <c r="AF12" s="32">
        <v>-365</v>
      </c>
      <c r="AG12" s="32">
        <v>-4392</v>
      </c>
      <c r="AH12" s="32">
        <v>37582</v>
      </c>
      <c r="AI12" s="32">
        <v>-4479</v>
      </c>
      <c r="AJ12" s="32">
        <v>-769</v>
      </c>
      <c r="AK12" s="32">
        <v>-2390</v>
      </c>
      <c r="AL12" s="32">
        <v>-756</v>
      </c>
      <c r="AM12" s="32">
        <v>-4880</v>
      </c>
      <c r="AN12" s="32">
        <v>1555</v>
      </c>
      <c r="AO12" s="33">
        <v>-5202</v>
      </c>
      <c r="AR12" s="34">
        <f>AN12/$AN$19</f>
        <v>1.3149660899419893E-2</v>
      </c>
    </row>
    <row r="13" spans="1:44" s="27" customFormat="1" x14ac:dyDescent="0.3">
      <c r="A13" s="20" t="s">
        <v>96</v>
      </c>
      <c r="B13" s="20" t="s">
        <v>97</v>
      </c>
      <c r="C13" s="25">
        <v>-127.46899999999999</v>
      </c>
      <c r="D13" s="25">
        <v>-274.40199999999999</v>
      </c>
      <c r="E13" s="25">
        <v>-108.931</v>
      </c>
      <c r="F13" s="25">
        <v>145.17599999999999</v>
      </c>
      <c r="G13" s="25">
        <v>-400.596</v>
      </c>
      <c r="H13" s="25">
        <v>20.571000000000002</v>
      </c>
      <c r="I13" s="25">
        <v>-946.71299999999997</v>
      </c>
      <c r="J13" s="25">
        <v>206.893</v>
      </c>
      <c r="K13" s="25">
        <v>-828</v>
      </c>
      <c r="L13" s="25">
        <v>1457</v>
      </c>
      <c r="M13" s="25">
        <v>760</v>
      </c>
      <c r="N13" s="25">
        <v>304</v>
      </c>
      <c r="O13" s="25">
        <v>378</v>
      </c>
      <c r="P13" s="25">
        <v>172</v>
      </c>
      <c r="Q13" s="25">
        <v>211</v>
      </c>
      <c r="R13" s="25">
        <v>-92</v>
      </c>
      <c r="S13" s="25">
        <v>-3</v>
      </c>
      <c r="T13" s="25">
        <v>68</v>
      </c>
      <c r="U13" s="25">
        <v>-7</v>
      </c>
      <c r="V13" s="25">
        <v>-477</v>
      </c>
      <c r="W13" s="25">
        <v>320</v>
      </c>
      <c r="X13" s="25">
        <v>92</v>
      </c>
      <c r="Y13" s="25">
        <v>-399</v>
      </c>
      <c r="Z13" s="25">
        <v>458</v>
      </c>
      <c r="AA13" s="25">
        <v>1262</v>
      </c>
      <c r="AB13" s="25">
        <v>-2851</v>
      </c>
      <c r="AC13" s="25">
        <v>1957</v>
      </c>
      <c r="AD13" s="25">
        <v>1037</v>
      </c>
      <c r="AE13" s="25">
        <v>2204</v>
      </c>
      <c r="AF13" s="25">
        <v>1256</v>
      </c>
      <c r="AG13" s="25">
        <v>-697</v>
      </c>
      <c r="AH13" s="25">
        <v>-3332</v>
      </c>
      <c r="AI13" s="25">
        <v>339</v>
      </c>
      <c r="AJ13" s="25">
        <v>6362</v>
      </c>
      <c r="AK13" s="25">
        <v>-2668</v>
      </c>
      <c r="AL13" s="25">
        <v>2067</v>
      </c>
      <c r="AM13" s="25">
        <v>-3924</v>
      </c>
      <c r="AN13" s="25">
        <v>-170</v>
      </c>
      <c r="AO13" s="26">
        <v>-6308</v>
      </c>
      <c r="AR13" s="27">
        <f>AN13/$AN$19</f>
        <v>-1.4375835066889914E-3</v>
      </c>
    </row>
    <row r="14" spans="1:44" x14ac:dyDescent="0.3">
      <c r="A14" s="10" t="s">
        <v>98</v>
      </c>
      <c r="B14" s="10" t="s">
        <v>99</v>
      </c>
      <c r="C14" s="12" t="s">
        <v>189</v>
      </c>
      <c r="D14" s="12" t="s">
        <v>189</v>
      </c>
      <c r="E14" s="12" t="s">
        <v>189</v>
      </c>
      <c r="F14" s="12" t="s">
        <v>189</v>
      </c>
      <c r="G14" s="12" t="s">
        <v>189</v>
      </c>
      <c r="H14" s="12" t="s">
        <v>189</v>
      </c>
      <c r="I14" s="12" t="s">
        <v>189</v>
      </c>
      <c r="J14" s="12" t="s">
        <v>189</v>
      </c>
      <c r="K14" s="12" t="s">
        <v>189</v>
      </c>
      <c r="L14" s="12" t="s">
        <v>189</v>
      </c>
      <c r="M14" s="12" t="s">
        <v>189</v>
      </c>
      <c r="N14" s="12" t="s">
        <v>189</v>
      </c>
      <c r="O14" s="12">
        <v>274</v>
      </c>
      <c r="P14" s="12" t="s">
        <v>189</v>
      </c>
      <c r="Q14" s="12">
        <v>487</v>
      </c>
      <c r="R14" s="12">
        <v>-99</v>
      </c>
      <c r="S14" s="12">
        <v>-201</v>
      </c>
      <c r="T14" s="12">
        <v>-8</v>
      </c>
      <c r="U14" s="12">
        <v>-121</v>
      </c>
      <c r="V14" s="12">
        <v>-357</v>
      </c>
      <c r="W14" s="12">
        <v>-385</v>
      </c>
      <c r="X14" s="12">
        <v>-785</v>
      </c>
      <c r="Y14" s="12">
        <v>-353</v>
      </c>
      <c r="Z14" s="12">
        <v>-4860</v>
      </c>
      <c r="AA14" s="12">
        <v>-1791</v>
      </c>
      <c r="AB14" s="12">
        <v>-6965</v>
      </c>
      <c r="AC14" s="12">
        <v>-2172</v>
      </c>
      <c r="AD14" s="12">
        <v>-4232</v>
      </c>
      <c r="AE14" s="12">
        <v>-3318</v>
      </c>
      <c r="AF14" s="12">
        <v>476</v>
      </c>
      <c r="AG14" s="12">
        <v>-2093</v>
      </c>
      <c r="AH14" s="12">
        <v>-5322</v>
      </c>
      <c r="AI14" s="12">
        <v>245</v>
      </c>
      <c r="AJ14" s="12">
        <v>6917</v>
      </c>
      <c r="AK14" s="12">
        <v>-10125</v>
      </c>
      <c r="AL14" s="12">
        <v>-1823</v>
      </c>
      <c r="AM14" s="12">
        <v>-1688</v>
      </c>
      <c r="AN14" s="12">
        <v>-3788</v>
      </c>
      <c r="AO14" s="13">
        <v>-6746</v>
      </c>
    </row>
    <row r="15" spans="1:44" x14ac:dyDescent="0.3">
      <c r="A15" s="10" t="s">
        <v>100</v>
      </c>
      <c r="B15" s="10" t="s">
        <v>101</v>
      </c>
      <c r="C15" s="12" t="s">
        <v>189</v>
      </c>
      <c r="D15" s="12" t="s">
        <v>189</v>
      </c>
      <c r="E15" s="12" t="s">
        <v>189</v>
      </c>
      <c r="F15" s="12" t="s">
        <v>189</v>
      </c>
      <c r="G15" s="12" t="s">
        <v>189</v>
      </c>
      <c r="H15" s="12" t="s">
        <v>189</v>
      </c>
      <c r="I15" s="12" t="s">
        <v>189</v>
      </c>
      <c r="J15" s="12" t="s">
        <v>189</v>
      </c>
      <c r="K15" s="12" t="s">
        <v>189</v>
      </c>
      <c r="L15" s="12" t="s">
        <v>189</v>
      </c>
      <c r="M15" s="12" t="s">
        <v>189</v>
      </c>
      <c r="N15" s="12" t="s">
        <v>189</v>
      </c>
      <c r="O15" s="12">
        <v>58</v>
      </c>
      <c r="P15" s="12" t="s">
        <v>189</v>
      </c>
      <c r="Q15" s="12">
        <v>22</v>
      </c>
      <c r="R15" s="12">
        <v>-34</v>
      </c>
      <c r="S15" s="12">
        <v>-11</v>
      </c>
      <c r="T15" s="12">
        <v>-45</v>
      </c>
      <c r="U15" s="12">
        <v>-64</v>
      </c>
      <c r="V15" s="12">
        <v>-105</v>
      </c>
      <c r="W15" s="12">
        <v>-76</v>
      </c>
      <c r="X15" s="12">
        <v>-163</v>
      </c>
      <c r="Y15" s="12">
        <v>54</v>
      </c>
      <c r="Z15" s="12">
        <v>-596</v>
      </c>
      <c r="AA15" s="12">
        <v>275</v>
      </c>
      <c r="AB15" s="12">
        <v>-15</v>
      </c>
      <c r="AC15" s="12">
        <v>-973</v>
      </c>
      <c r="AD15" s="12">
        <v>-76</v>
      </c>
      <c r="AE15" s="12">
        <v>-238</v>
      </c>
      <c r="AF15" s="12">
        <v>217</v>
      </c>
      <c r="AG15" s="12">
        <v>-2723</v>
      </c>
      <c r="AH15" s="12">
        <v>828</v>
      </c>
      <c r="AI15" s="12">
        <v>-289</v>
      </c>
      <c r="AJ15" s="12">
        <v>-127</v>
      </c>
      <c r="AK15" s="12">
        <v>-2642</v>
      </c>
      <c r="AL15" s="12">
        <v>1484</v>
      </c>
      <c r="AM15" s="12">
        <v>-1618</v>
      </c>
      <c r="AN15" s="12">
        <v>-1046</v>
      </c>
      <c r="AO15" s="13">
        <v>-694</v>
      </c>
    </row>
    <row r="16" spans="1:44" x14ac:dyDescent="0.3">
      <c r="A16" s="10" t="s">
        <v>102</v>
      </c>
      <c r="B16" s="10" t="s">
        <v>103</v>
      </c>
      <c r="C16" s="12" t="s">
        <v>189</v>
      </c>
      <c r="D16" s="12" t="s">
        <v>189</v>
      </c>
      <c r="E16" s="12" t="s">
        <v>189</v>
      </c>
      <c r="F16" s="12" t="s">
        <v>189</v>
      </c>
      <c r="G16" s="12" t="s">
        <v>189</v>
      </c>
      <c r="H16" s="12" t="s">
        <v>189</v>
      </c>
      <c r="I16" s="12" t="s">
        <v>189</v>
      </c>
      <c r="J16" s="12" t="s">
        <v>189</v>
      </c>
      <c r="K16" s="12" t="s">
        <v>189</v>
      </c>
      <c r="L16" s="12" t="s">
        <v>189</v>
      </c>
      <c r="M16" s="12" t="s">
        <v>189</v>
      </c>
      <c r="N16" s="12" t="s">
        <v>189</v>
      </c>
      <c r="O16" s="12">
        <v>93</v>
      </c>
      <c r="P16" s="12" t="s">
        <v>189</v>
      </c>
      <c r="Q16" s="12" t="s">
        <v>189</v>
      </c>
      <c r="R16" s="12">
        <v>110</v>
      </c>
      <c r="S16" s="12">
        <v>243</v>
      </c>
      <c r="T16" s="12">
        <v>297</v>
      </c>
      <c r="U16" s="12">
        <v>328</v>
      </c>
      <c r="V16" s="12">
        <v>1611</v>
      </c>
      <c r="W16" s="12">
        <v>1494</v>
      </c>
      <c r="X16" s="12">
        <v>596</v>
      </c>
      <c r="Y16" s="12">
        <v>92</v>
      </c>
      <c r="Z16" s="12">
        <v>6307</v>
      </c>
      <c r="AA16" s="12">
        <v>2515</v>
      </c>
      <c r="AB16" s="12">
        <v>4467</v>
      </c>
      <c r="AC16" s="12">
        <v>2340</v>
      </c>
      <c r="AD16" s="12">
        <v>5938</v>
      </c>
      <c r="AE16" s="12">
        <v>5001</v>
      </c>
      <c r="AF16" s="12">
        <v>2117</v>
      </c>
      <c r="AG16" s="12">
        <v>8966</v>
      </c>
      <c r="AH16" s="12">
        <v>9175</v>
      </c>
      <c r="AI16" s="12">
        <v>-1923</v>
      </c>
      <c r="AJ16" s="12">
        <v>-4062</v>
      </c>
      <c r="AK16" s="12">
        <v>12326</v>
      </c>
      <c r="AL16" s="12">
        <v>9448</v>
      </c>
      <c r="AM16" s="12">
        <v>-1889</v>
      </c>
      <c r="AN16" s="12">
        <v>6020</v>
      </c>
      <c r="AO16" s="13">
        <v>3891</v>
      </c>
    </row>
    <row r="17" spans="1:45" x14ac:dyDescent="0.3">
      <c r="A17" s="10" t="s">
        <v>104</v>
      </c>
      <c r="B17" s="10" t="s">
        <v>105</v>
      </c>
      <c r="C17" s="12">
        <v>-127.46899999999999</v>
      </c>
      <c r="D17" s="12">
        <v>-274.40199999999999</v>
      </c>
      <c r="E17" s="12">
        <v>-108.931</v>
      </c>
      <c r="F17" s="12">
        <v>145.17599999999999</v>
      </c>
      <c r="G17" s="12">
        <v>-400.596</v>
      </c>
      <c r="H17" s="12">
        <v>20.571000000000002</v>
      </c>
      <c r="I17" s="12">
        <v>-946.71299999999997</v>
      </c>
      <c r="J17" s="12">
        <v>206.893</v>
      </c>
      <c r="K17" s="12">
        <v>-828</v>
      </c>
      <c r="L17" s="12">
        <v>1457</v>
      </c>
      <c r="M17" s="12">
        <v>760</v>
      </c>
      <c r="N17" s="12">
        <v>304</v>
      </c>
      <c r="O17" s="12">
        <v>-47</v>
      </c>
      <c r="P17" s="12">
        <v>172</v>
      </c>
      <c r="Q17" s="12">
        <v>-298</v>
      </c>
      <c r="R17" s="12">
        <v>-69</v>
      </c>
      <c r="S17" s="12">
        <v>-34</v>
      </c>
      <c r="T17" s="12">
        <v>-176</v>
      </c>
      <c r="U17" s="12">
        <v>-150</v>
      </c>
      <c r="V17" s="12">
        <v>-1626</v>
      </c>
      <c r="W17" s="12">
        <v>-713</v>
      </c>
      <c r="X17" s="12">
        <v>444</v>
      </c>
      <c r="Y17" s="12">
        <v>-192</v>
      </c>
      <c r="Z17" s="12">
        <v>-393</v>
      </c>
      <c r="AA17" s="12">
        <v>263</v>
      </c>
      <c r="AB17" s="12">
        <v>-338</v>
      </c>
      <c r="AC17" s="12">
        <v>2762</v>
      </c>
      <c r="AD17" s="12">
        <v>-593</v>
      </c>
      <c r="AE17" s="12">
        <v>759</v>
      </c>
      <c r="AF17" s="12">
        <v>-1554</v>
      </c>
      <c r="AG17" s="12">
        <v>-4847</v>
      </c>
      <c r="AH17" s="12">
        <v>-8013</v>
      </c>
      <c r="AI17" s="12">
        <v>2306</v>
      </c>
      <c r="AJ17" s="12">
        <v>3634</v>
      </c>
      <c r="AK17" s="12">
        <v>-2227</v>
      </c>
      <c r="AL17" s="12">
        <v>-7042</v>
      </c>
      <c r="AM17" s="12">
        <v>1271</v>
      </c>
      <c r="AN17" s="12">
        <v>-1356</v>
      </c>
      <c r="AO17" s="13">
        <v>-2759</v>
      </c>
    </row>
    <row r="18" spans="1:45" x14ac:dyDescent="0.3">
      <c r="A18" s="10" t="s">
        <v>106</v>
      </c>
      <c r="B18" s="10" t="s">
        <v>107</v>
      </c>
      <c r="C18" s="12" t="s">
        <v>189</v>
      </c>
      <c r="D18" s="12" t="s">
        <v>189</v>
      </c>
      <c r="E18" s="12" t="s">
        <v>189</v>
      </c>
      <c r="F18" s="12" t="s">
        <v>189</v>
      </c>
      <c r="G18" s="12" t="s">
        <v>189</v>
      </c>
      <c r="H18" s="12" t="s">
        <v>189</v>
      </c>
      <c r="I18" s="12" t="s">
        <v>189</v>
      </c>
      <c r="J18" s="12" t="s">
        <v>189</v>
      </c>
      <c r="K18" s="12" t="s">
        <v>189</v>
      </c>
      <c r="L18" s="12" t="s">
        <v>189</v>
      </c>
      <c r="M18" s="12" t="s">
        <v>189</v>
      </c>
      <c r="N18" s="12" t="s">
        <v>189</v>
      </c>
      <c r="O18" s="12" t="s">
        <v>189</v>
      </c>
      <c r="P18" s="12" t="s">
        <v>189</v>
      </c>
      <c r="Q18" s="12" t="s">
        <v>189</v>
      </c>
      <c r="R18" s="12" t="s">
        <v>189</v>
      </c>
      <c r="S18" s="12" t="s">
        <v>189</v>
      </c>
      <c r="T18" s="12" t="s">
        <v>189</v>
      </c>
      <c r="U18" s="12" t="s">
        <v>189</v>
      </c>
      <c r="V18" s="12" t="s">
        <v>189</v>
      </c>
      <c r="W18" s="12" t="s">
        <v>189</v>
      </c>
      <c r="X18" s="12" t="s">
        <v>189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3">
        <v>0</v>
      </c>
    </row>
    <row r="19" spans="1:45" s="37" customFormat="1" x14ac:dyDescent="0.3">
      <c r="A19" s="22" t="s">
        <v>83</v>
      </c>
      <c r="B19" s="22" t="s">
        <v>108</v>
      </c>
      <c r="C19" s="35">
        <v>188.10400000000001</v>
      </c>
      <c r="D19" s="35">
        <v>294.44</v>
      </c>
      <c r="E19" s="35">
        <v>507.34699999999998</v>
      </c>
      <c r="F19" s="35">
        <v>963.86500000000001</v>
      </c>
      <c r="G19" s="35">
        <v>128.67099999999999</v>
      </c>
      <c r="H19" s="35">
        <v>883.74599999999998</v>
      </c>
      <c r="I19" s="35">
        <v>-661.83699999999999</v>
      </c>
      <c r="J19" s="35">
        <v>736.995</v>
      </c>
      <c r="K19" s="35">
        <v>-240</v>
      </c>
      <c r="L19" s="35">
        <v>519</v>
      </c>
      <c r="M19" s="35">
        <v>188</v>
      </c>
      <c r="N19" s="35">
        <v>775</v>
      </c>
      <c r="O19" s="35">
        <v>798</v>
      </c>
      <c r="P19" s="35">
        <v>826</v>
      </c>
      <c r="Q19" s="35">
        <v>185</v>
      </c>
      <c r="R19" s="35">
        <v>89</v>
      </c>
      <c r="S19" s="35">
        <v>289</v>
      </c>
      <c r="T19" s="35">
        <v>934</v>
      </c>
      <c r="U19" s="35">
        <v>2329</v>
      </c>
      <c r="V19" s="35">
        <v>2220</v>
      </c>
      <c r="W19" s="35">
        <v>5470</v>
      </c>
      <c r="X19" s="35">
        <v>9596</v>
      </c>
      <c r="Y19" s="35">
        <v>10159</v>
      </c>
      <c r="Z19" s="35">
        <v>18595</v>
      </c>
      <c r="AA19" s="35">
        <v>37529</v>
      </c>
      <c r="AB19" s="35">
        <v>50856</v>
      </c>
      <c r="AC19" s="35">
        <v>53666</v>
      </c>
      <c r="AD19" s="35">
        <v>59713</v>
      </c>
      <c r="AE19" s="35">
        <v>81266</v>
      </c>
      <c r="AF19" s="35">
        <v>66231</v>
      </c>
      <c r="AG19" s="35">
        <v>64225</v>
      </c>
      <c r="AH19" s="35">
        <v>77434</v>
      </c>
      <c r="AI19" s="35">
        <v>69391</v>
      </c>
      <c r="AJ19" s="35">
        <v>80674</v>
      </c>
      <c r="AK19" s="35">
        <v>104038</v>
      </c>
      <c r="AL19" s="35">
        <v>122151</v>
      </c>
      <c r="AM19" s="35">
        <v>110543</v>
      </c>
      <c r="AN19" s="35">
        <v>118254</v>
      </c>
      <c r="AO19" s="36">
        <v>108294</v>
      </c>
      <c r="AR19" s="37">
        <f>AN19/$AN$19</f>
        <v>1</v>
      </c>
      <c r="AS19" s="37">
        <f>SUM(AR7:AR13)</f>
        <v>0.99999999999999989</v>
      </c>
    </row>
    <row r="20" spans="1:45" x14ac:dyDescent="0.3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6"/>
    </row>
    <row r="21" spans="1:45" x14ac:dyDescent="0.3">
      <c r="A21" s="6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6"/>
    </row>
    <row r="22" spans="1:45" s="27" customFormat="1" x14ac:dyDescent="0.3">
      <c r="A22" s="20" t="s">
        <v>190</v>
      </c>
      <c r="B22" s="20" t="s">
        <v>110</v>
      </c>
      <c r="C22" s="25">
        <v>-86.126999999999995</v>
      </c>
      <c r="D22" s="25">
        <v>-144.001</v>
      </c>
      <c r="E22" s="25">
        <v>-238.99299999999999</v>
      </c>
      <c r="F22" s="25">
        <v>-224.30500000000001</v>
      </c>
      <c r="G22" s="25">
        <v>-218.34800000000001</v>
      </c>
      <c r="H22" s="25">
        <v>-194.85300000000001</v>
      </c>
      <c r="I22" s="25">
        <v>-213.11799999999999</v>
      </c>
      <c r="J22" s="25">
        <v>-159.58699999999999</v>
      </c>
      <c r="K22" s="25">
        <v>-159</v>
      </c>
      <c r="L22" s="25">
        <v>-67</v>
      </c>
      <c r="M22" s="25">
        <v>-53</v>
      </c>
      <c r="N22" s="25">
        <v>43</v>
      </c>
      <c r="O22" s="25">
        <v>-24</v>
      </c>
      <c r="P22" s="25">
        <v>-96</v>
      </c>
      <c r="Q22" s="25">
        <v>-232</v>
      </c>
      <c r="R22" s="25">
        <v>-174</v>
      </c>
      <c r="S22" s="25">
        <v>-164</v>
      </c>
      <c r="T22" s="25">
        <v>-176</v>
      </c>
      <c r="U22" s="25">
        <v>-260</v>
      </c>
      <c r="V22" s="25">
        <v>-657</v>
      </c>
      <c r="W22" s="25">
        <v>-735</v>
      </c>
      <c r="X22" s="25">
        <v>-1091</v>
      </c>
      <c r="Y22" s="25">
        <v>-1213</v>
      </c>
      <c r="Z22" s="25">
        <v>-2121</v>
      </c>
      <c r="AA22" s="25">
        <v>-7452</v>
      </c>
      <c r="AB22" s="25">
        <v>-9402</v>
      </c>
      <c r="AC22" s="25">
        <v>-9076</v>
      </c>
      <c r="AD22" s="25">
        <v>-9813</v>
      </c>
      <c r="AE22" s="25">
        <v>-11488</v>
      </c>
      <c r="AF22" s="25">
        <v>-13548</v>
      </c>
      <c r="AG22" s="25">
        <v>-12451</v>
      </c>
      <c r="AH22" s="25">
        <v>-13313</v>
      </c>
      <c r="AI22" s="25">
        <v>-10495</v>
      </c>
      <c r="AJ22" s="25">
        <v>-7309</v>
      </c>
      <c r="AK22" s="25">
        <v>-11085</v>
      </c>
      <c r="AL22" s="25">
        <v>-10708</v>
      </c>
      <c r="AM22" s="25">
        <v>-10959</v>
      </c>
      <c r="AN22" s="25">
        <v>-9447</v>
      </c>
      <c r="AO22" s="26">
        <v>-9995</v>
      </c>
    </row>
    <row r="23" spans="1:45" x14ac:dyDescent="0.3">
      <c r="A23" s="10" t="s">
        <v>111</v>
      </c>
      <c r="B23" s="10" t="s">
        <v>112</v>
      </c>
      <c r="C23" s="12" t="s">
        <v>189</v>
      </c>
      <c r="D23" s="12" t="s">
        <v>189</v>
      </c>
      <c r="E23" s="12" t="s">
        <v>189</v>
      </c>
      <c r="F23" s="12" t="s">
        <v>189</v>
      </c>
      <c r="G23" s="12" t="s">
        <v>189</v>
      </c>
      <c r="H23" s="12" t="s">
        <v>189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89</v>
      </c>
      <c r="O23" s="12">
        <v>23</v>
      </c>
      <c r="P23" s="12">
        <v>11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3">
        <v>0</v>
      </c>
    </row>
    <row r="24" spans="1:45" x14ac:dyDescent="0.3">
      <c r="A24" s="11" t="s">
        <v>113</v>
      </c>
      <c r="B24" s="11" t="s">
        <v>114</v>
      </c>
      <c r="C24" s="18" t="s">
        <v>189</v>
      </c>
      <c r="D24" s="18" t="s">
        <v>189</v>
      </c>
      <c r="E24" s="18" t="s">
        <v>189</v>
      </c>
      <c r="F24" s="18" t="s">
        <v>189</v>
      </c>
      <c r="G24" s="18" t="s">
        <v>189</v>
      </c>
      <c r="H24" s="18" t="s">
        <v>189</v>
      </c>
      <c r="I24" s="18" t="s">
        <v>189</v>
      </c>
      <c r="J24" s="18" t="s">
        <v>189</v>
      </c>
      <c r="K24" s="18" t="s">
        <v>189</v>
      </c>
      <c r="L24" s="18" t="s">
        <v>189</v>
      </c>
      <c r="M24" s="18" t="s">
        <v>189</v>
      </c>
      <c r="N24" s="18" t="s">
        <v>189</v>
      </c>
      <c r="O24" s="18" t="s">
        <v>189</v>
      </c>
      <c r="P24" s="18" t="s">
        <v>189</v>
      </c>
      <c r="Q24" s="18" t="s">
        <v>189</v>
      </c>
      <c r="R24" s="18" t="s">
        <v>189</v>
      </c>
      <c r="S24" s="18" t="s">
        <v>189</v>
      </c>
      <c r="T24" s="18" t="s">
        <v>189</v>
      </c>
      <c r="U24" s="18" t="s">
        <v>189</v>
      </c>
      <c r="V24" s="18" t="s">
        <v>189</v>
      </c>
      <c r="W24" s="18" t="s">
        <v>189</v>
      </c>
      <c r="X24" s="18" t="s">
        <v>189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9">
        <v>0</v>
      </c>
    </row>
    <row r="25" spans="1:45" x14ac:dyDescent="0.3">
      <c r="A25" s="11" t="s">
        <v>115</v>
      </c>
      <c r="B25" s="11" t="s">
        <v>116</v>
      </c>
      <c r="C25" s="18" t="s">
        <v>189</v>
      </c>
      <c r="D25" s="18" t="s">
        <v>189</v>
      </c>
      <c r="E25" s="18" t="s">
        <v>189</v>
      </c>
      <c r="F25" s="18" t="s">
        <v>189</v>
      </c>
      <c r="G25" s="18" t="s">
        <v>189</v>
      </c>
      <c r="H25" s="18" t="s">
        <v>189</v>
      </c>
      <c r="I25" s="18" t="s">
        <v>189</v>
      </c>
      <c r="J25" s="18" t="s">
        <v>189</v>
      </c>
      <c r="K25" s="18" t="s">
        <v>189</v>
      </c>
      <c r="L25" s="18" t="s">
        <v>189</v>
      </c>
      <c r="M25" s="18" t="s">
        <v>189</v>
      </c>
      <c r="N25" s="18" t="s">
        <v>189</v>
      </c>
      <c r="O25" s="18" t="s">
        <v>189</v>
      </c>
      <c r="P25" s="18" t="s">
        <v>189</v>
      </c>
      <c r="Q25" s="18" t="s">
        <v>189</v>
      </c>
      <c r="R25" s="18" t="s">
        <v>189</v>
      </c>
      <c r="S25" s="18" t="s">
        <v>189</v>
      </c>
      <c r="T25" s="18" t="s">
        <v>189</v>
      </c>
      <c r="U25" s="18" t="s">
        <v>189</v>
      </c>
      <c r="V25" s="18" t="s">
        <v>189</v>
      </c>
      <c r="W25" s="18" t="s">
        <v>189</v>
      </c>
      <c r="X25" s="18" t="s">
        <v>189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9">
        <v>0</v>
      </c>
    </row>
    <row r="26" spans="1:45" x14ac:dyDescent="0.3">
      <c r="A26" s="10" t="s">
        <v>117</v>
      </c>
      <c r="B26" s="10" t="s">
        <v>118</v>
      </c>
      <c r="C26" s="12">
        <v>-86.126999999999995</v>
      </c>
      <c r="D26" s="12">
        <v>-144.001</v>
      </c>
      <c r="E26" s="12">
        <v>-238.99299999999999</v>
      </c>
      <c r="F26" s="12">
        <v>-224.30500000000001</v>
      </c>
      <c r="G26" s="12">
        <v>-218.34800000000001</v>
      </c>
      <c r="H26" s="12">
        <v>-194.85300000000001</v>
      </c>
      <c r="I26" s="12">
        <v>-213.11799999999999</v>
      </c>
      <c r="J26" s="12">
        <v>-159.58699999999999</v>
      </c>
      <c r="K26" s="12">
        <v>-159</v>
      </c>
      <c r="L26" s="12">
        <v>-67</v>
      </c>
      <c r="M26" s="12">
        <v>-53</v>
      </c>
      <c r="N26" s="12">
        <v>-46</v>
      </c>
      <c r="O26" s="12">
        <v>-47</v>
      </c>
      <c r="P26" s="12">
        <v>-107</v>
      </c>
      <c r="Q26" s="12">
        <v>-232</v>
      </c>
      <c r="R26" s="12">
        <v>-174</v>
      </c>
      <c r="S26" s="12">
        <v>-164</v>
      </c>
      <c r="T26" s="12">
        <v>-176</v>
      </c>
      <c r="U26" s="12">
        <v>-260</v>
      </c>
      <c r="V26" s="12">
        <v>-657</v>
      </c>
      <c r="W26" s="12">
        <v>-735</v>
      </c>
      <c r="X26" s="12">
        <v>-1091</v>
      </c>
      <c r="Y26" s="12">
        <v>-1213</v>
      </c>
      <c r="Z26" s="12">
        <v>-2121</v>
      </c>
      <c r="AA26" s="12">
        <v>-7452</v>
      </c>
      <c r="AB26" s="12">
        <v>-9402</v>
      </c>
      <c r="AC26" s="12">
        <v>-9076</v>
      </c>
      <c r="AD26" s="12">
        <v>-9813</v>
      </c>
      <c r="AE26" s="12">
        <v>-11488</v>
      </c>
      <c r="AF26" s="12">
        <v>-13548</v>
      </c>
      <c r="AG26" s="12">
        <v>-12451</v>
      </c>
      <c r="AH26" s="12">
        <v>-13313</v>
      </c>
      <c r="AI26" s="12">
        <v>-10495</v>
      </c>
      <c r="AJ26" s="12">
        <v>-7309</v>
      </c>
      <c r="AK26" s="12">
        <v>-11085</v>
      </c>
      <c r="AL26" s="12">
        <v>-10708</v>
      </c>
      <c r="AM26" s="12">
        <v>-10959</v>
      </c>
      <c r="AN26" s="12">
        <v>-9447</v>
      </c>
      <c r="AO26" s="13">
        <v>-9995</v>
      </c>
    </row>
    <row r="27" spans="1:45" s="40" customFormat="1" x14ac:dyDescent="0.3">
      <c r="A27" s="29" t="s">
        <v>361</v>
      </c>
      <c r="B27" s="29" t="s">
        <v>119</v>
      </c>
      <c r="C27" s="38" t="s">
        <v>189</v>
      </c>
      <c r="D27" s="38" t="s">
        <v>189</v>
      </c>
      <c r="E27" s="38" t="s">
        <v>189</v>
      </c>
      <c r="F27" s="38" t="s">
        <v>189</v>
      </c>
      <c r="G27" s="38" t="s">
        <v>189</v>
      </c>
      <c r="H27" s="38" t="s">
        <v>189</v>
      </c>
      <c r="I27" s="38" t="s">
        <v>189</v>
      </c>
      <c r="J27" s="38" t="s">
        <v>189</v>
      </c>
      <c r="K27" s="38" t="s">
        <v>189</v>
      </c>
      <c r="L27" s="38" t="s">
        <v>189</v>
      </c>
      <c r="M27" s="38" t="s">
        <v>189</v>
      </c>
      <c r="N27" s="38" t="s">
        <v>189</v>
      </c>
      <c r="O27" s="38" t="s">
        <v>189</v>
      </c>
      <c r="P27" s="38" t="s">
        <v>189</v>
      </c>
      <c r="Q27" s="38" t="s">
        <v>189</v>
      </c>
      <c r="R27" s="38" t="s">
        <v>189</v>
      </c>
      <c r="S27" s="38" t="s">
        <v>189</v>
      </c>
      <c r="T27" s="38" t="s">
        <v>189</v>
      </c>
      <c r="U27" s="38" t="s">
        <v>189</v>
      </c>
      <c r="V27" s="38" t="s">
        <v>189</v>
      </c>
      <c r="W27" s="38" t="s">
        <v>189</v>
      </c>
      <c r="X27" s="38" t="s">
        <v>189</v>
      </c>
      <c r="Y27" s="38">
        <v>-1144</v>
      </c>
      <c r="Z27" s="38">
        <v>-2005</v>
      </c>
      <c r="AA27" s="38">
        <v>-4260</v>
      </c>
      <c r="AB27" s="38">
        <v>-8295</v>
      </c>
      <c r="AC27" s="38">
        <v>-8165</v>
      </c>
      <c r="AD27" s="38">
        <v>-9571</v>
      </c>
      <c r="AE27" s="38">
        <v>-11247</v>
      </c>
      <c r="AF27" s="38">
        <v>-12734</v>
      </c>
      <c r="AG27" s="38">
        <v>-12451</v>
      </c>
      <c r="AH27" s="38">
        <v>-13313</v>
      </c>
      <c r="AI27" s="38">
        <v>-10495</v>
      </c>
      <c r="AJ27" s="38">
        <v>-7309</v>
      </c>
      <c r="AK27" s="38">
        <v>-11085</v>
      </c>
      <c r="AL27" s="38">
        <v>-10708</v>
      </c>
      <c r="AM27" s="38">
        <v>-10959</v>
      </c>
      <c r="AN27" s="38">
        <v>-9447</v>
      </c>
      <c r="AO27" s="39">
        <v>-9995</v>
      </c>
    </row>
    <row r="28" spans="1:45" x14ac:dyDescent="0.3">
      <c r="A28" s="11" t="s">
        <v>120</v>
      </c>
      <c r="B28" s="11" t="s">
        <v>121</v>
      </c>
      <c r="C28" s="18" t="s">
        <v>189</v>
      </c>
      <c r="D28" s="18" t="s">
        <v>189</v>
      </c>
      <c r="E28" s="18" t="s">
        <v>189</v>
      </c>
      <c r="F28" s="18" t="s">
        <v>189</v>
      </c>
      <c r="G28" s="18" t="s">
        <v>189</v>
      </c>
      <c r="H28" s="18" t="s">
        <v>189</v>
      </c>
      <c r="I28" s="18" t="s">
        <v>189</v>
      </c>
      <c r="J28" s="18" t="s">
        <v>189</v>
      </c>
      <c r="K28" s="18" t="s">
        <v>189</v>
      </c>
      <c r="L28" s="18" t="s">
        <v>189</v>
      </c>
      <c r="M28" s="18" t="s">
        <v>189</v>
      </c>
      <c r="N28" s="18" t="s">
        <v>189</v>
      </c>
      <c r="O28" s="18" t="s">
        <v>189</v>
      </c>
      <c r="P28" s="18" t="s">
        <v>189</v>
      </c>
      <c r="Q28" s="18" t="s">
        <v>189</v>
      </c>
      <c r="R28" s="18" t="s">
        <v>189</v>
      </c>
      <c r="S28" s="18" t="s">
        <v>189</v>
      </c>
      <c r="T28" s="18" t="s">
        <v>189</v>
      </c>
      <c r="U28" s="18" t="s">
        <v>189</v>
      </c>
      <c r="V28" s="18" t="s">
        <v>189</v>
      </c>
      <c r="W28" s="18" t="s">
        <v>189</v>
      </c>
      <c r="X28" s="18" t="s">
        <v>189</v>
      </c>
      <c r="Y28" s="18">
        <v>-69</v>
      </c>
      <c r="Z28" s="18">
        <v>-116</v>
      </c>
      <c r="AA28" s="18">
        <v>-3192</v>
      </c>
      <c r="AB28" s="18">
        <v>-1107</v>
      </c>
      <c r="AC28" s="18">
        <v>-911</v>
      </c>
      <c r="AD28" s="18">
        <v>-242</v>
      </c>
      <c r="AE28" s="18">
        <v>-241</v>
      </c>
      <c r="AF28" s="18">
        <v>-814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9">
        <v>0</v>
      </c>
    </row>
    <row r="29" spans="1:45" x14ac:dyDescent="0.3">
      <c r="A29" s="10" t="s">
        <v>122</v>
      </c>
      <c r="B29" s="10" t="s">
        <v>123</v>
      </c>
      <c r="C29" s="12" t="s">
        <v>189</v>
      </c>
      <c r="D29" s="12" t="s">
        <v>189</v>
      </c>
      <c r="E29" s="12" t="s">
        <v>189</v>
      </c>
      <c r="F29" s="12" t="s">
        <v>189</v>
      </c>
      <c r="G29" s="12" t="s">
        <v>189</v>
      </c>
      <c r="H29" s="12" t="s">
        <v>189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24</v>
      </c>
      <c r="O29" s="12">
        <v>133</v>
      </c>
      <c r="P29" s="12">
        <v>140</v>
      </c>
      <c r="Q29" s="12">
        <v>339</v>
      </c>
      <c r="R29" s="12" t="s">
        <v>189</v>
      </c>
      <c r="S29" s="12" t="s">
        <v>189</v>
      </c>
      <c r="T29" s="12">
        <v>5</v>
      </c>
      <c r="U29" s="12">
        <v>0</v>
      </c>
      <c r="V29" s="12">
        <v>-25</v>
      </c>
      <c r="W29" s="12">
        <v>-17</v>
      </c>
      <c r="X29" s="12">
        <v>-38</v>
      </c>
      <c r="Y29" s="12" t="s">
        <v>189</v>
      </c>
      <c r="Z29" s="12" t="s">
        <v>189</v>
      </c>
      <c r="AA29" s="12" t="s">
        <v>189</v>
      </c>
      <c r="AB29" s="12" t="s">
        <v>189</v>
      </c>
      <c r="AC29" s="12" t="s">
        <v>189</v>
      </c>
      <c r="AD29" s="12" t="s">
        <v>189</v>
      </c>
      <c r="AE29" s="12" t="s">
        <v>189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3">
        <v>0</v>
      </c>
    </row>
    <row r="30" spans="1:45" x14ac:dyDescent="0.3">
      <c r="A30" s="10" t="s">
        <v>124</v>
      </c>
      <c r="B30" s="10" t="s">
        <v>125</v>
      </c>
      <c r="C30" s="12" t="s">
        <v>189</v>
      </c>
      <c r="D30" s="12" t="s">
        <v>189</v>
      </c>
      <c r="E30" s="12" t="s">
        <v>189</v>
      </c>
      <c r="F30" s="12" t="s">
        <v>189</v>
      </c>
      <c r="G30" s="12" t="s">
        <v>189</v>
      </c>
      <c r="H30" s="12" t="s">
        <v>189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24</v>
      </c>
      <c r="O30" s="12">
        <v>245</v>
      </c>
      <c r="P30" s="12">
        <v>372</v>
      </c>
      <c r="Q30" s="12">
        <v>340</v>
      </c>
      <c r="R30" s="12" t="s">
        <v>189</v>
      </c>
      <c r="S30" s="12" t="s">
        <v>189</v>
      </c>
      <c r="T30" s="12">
        <v>5</v>
      </c>
      <c r="U30" s="12">
        <v>0</v>
      </c>
      <c r="V30" s="12">
        <v>0</v>
      </c>
      <c r="W30" s="12">
        <v>0</v>
      </c>
      <c r="X30" s="12">
        <v>0</v>
      </c>
      <c r="Y30" s="12" t="s">
        <v>189</v>
      </c>
      <c r="Z30" s="12" t="s">
        <v>189</v>
      </c>
      <c r="AA30" s="12" t="s">
        <v>189</v>
      </c>
      <c r="AB30" s="12" t="s">
        <v>189</v>
      </c>
      <c r="AC30" s="12" t="s">
        <v>189</v>
      </c>
      <c r="AD30" s="12" t="s">
        <v>189</v>
      </c>
      <c r="AE30" s="12" t="s">
        <v>189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3">
        <v>0</v>
      </c>
    </row>
    <row r="31" spans="1:45" x14ac:dyDescent="0.3">
      <c r="A31" s="10" t="s">
        <v>126</v>
      </c>
      <c r="B31" s="10" t="s">
        <v>127</v>
      </c>
      <c r="C31" s="12" t="s">
        <v>189</v>
      </c>
      <c r="D31" s="12" t="s">
        <v>189</v>
      </c>
      <c r="E31" s="12" t="s">
        <v>189</v>
      </c>
      <c r="F31" s="12" t="s">
        <v>189</v>
      </c>
      <c r="G31" s="12" t="s">
        <v>189</v>
      </c>
      <c r="H31" s="12" t="s">
        <v>189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-112</v>
      </c>
      <c r="P31" s="12">
        <v>-232</v>
      </c>
      <c r="Q31" s="12">
        <v>-1</v>
      </c>
      <c r="R31" s="12" t="s">
        <v>189</v>
      </c>
      <c r="S31" s="12" t="s">
        <v>189</v>
      </c>
      <c r="T31" s="12" t="s">
        <v>189</v>
      </c>
      <c r="U31" s="12">
        <v>0</v>
      </c>
      <c r="V31" s="12">
        <v>-25</v>
      </c>
      <c r="W31" s="12">
        <v>-17</v>
      </c>
      <c r="X31" s="12">
        <v>-38</v>
      </c>
      <c r="Y31" s="12" t="s">
        <v>189</v>
      </c>
      <c r="Z31" s="12" t="s">
        <v>189</v>
      </c>
      <c r="AA31" s="12" t="s">
        <v>189</v>
      </c>
      <c r="AB31" s="12" t="s">
        <v>189</v>
      </c>
      <c r="AC31" s="12" t="s">
        <v>189</v>
      </c>
      <c r="AD31" s="12" t="s">
        <v>189</v>
      </c>
      <c r="AE31" s="12" t="s">
        <v>189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3">
        <v>0</v>
      </c>
    </row>
    <row r="32" spans="1:45" x14ac:dyDescent="0.3">
      <c r="A32" s="10" t="s">
        <v>128</v>
      </c>
      <c r="B32" s="10" t="s">
        <v>129</v>
      </c>
      <c r="C32" s="12" t="s">
        <v>189</v>
      </c>
      <c r="D32" s="12" t="s">
        <v>189</v>
      </c>
      <c r="E32" s="12" t="s">
        <v>189</v>
      </c>
      <c r="F32" s="12" t="s">
        <v>189</v>
      </c>
      <c r="G32" s="12" t="s">
        <v>189</v>
      </c>
      <c r="H32" s="12" t="s">
        <v>189</v>
      </c>
      <c r="I32" s="12" t="s">
        <v>189</v>
      </c>
      <c r="J32" s="12" t="s">
        <v>189</v>
      </c>
      <c r="K32" s="12" t="s">
        <v>189</v>
      </c>
      <c r="L32" s="12" t="s">
        <v>189</v>
      </c>
      <c r="M32" s="12" t="s">
        <v>189</v>
      </c>
      <c r="N32" s="12" t="s">
        <v>189</v>
      </c>
      <c r="O32" s="12" t="s">
        <v>189</v>
      </c>
      <c r="P32" s="12" t="s">
        <v>189</v>
      </c>
      <c r="Q32" s="12" t="s">
        <v>189</v>
      </c>
      <c r="R32" s="12" t="s">
        <v>189</v>
      </c>
      <c r="S32" s="12" t="s">
        <v>189</v>
      </c>
      <c r="T32" s="12" t="s">
        <v>189</v>
      </c>
      <c r="U32" s="12" t="s">
        <v>189</v>
      </c>
      <c r="V32" s="12" t="s">
        <v>189</v>
      </c>
      <c r="W32" s="12" t="s">
        <v>189</v>
      </c>
      <c r="X32" s="12" t="s">
        <v>189</v>
      </c>
      <c r="Y32" s="12">
        <v>0</v>
      </c>
      <c r="Z32" s="12">
        <v>-638</v>
      </c>
      <c r="AA32" s="12">
        <v>-244</v>
      </c>
      <c r="AB32" s="12">
        <v>-350</v>
      </c>
      <c r="AC32" s="12">
        <v>-496</v>
      </c>
      <c r="AD32" s="12">
        <v>-3765</v>
      </c>
      <c r="AE32" s="12">
        <v>-343</v>
      </c>
      <c r="AF32" s="12">
        <v>-297</v>
      </c>
      <c r="AG32" s="12">
        <v>-329</v>
      </c>
      <c r="AH32" s="12">
        <v>-721</v>
      </c>
      <c r="AI32" s="12">
        <v>-624</v>
      </c>
      <c r="AJ32" s="12">
        <v>-1524</v>
      </c>
      <c r="AK32" s="12">
        <v>-33</v>
      </c>
      <c r="AL32" s="12">
        <v>-306</v>
      </c>
      <c r="AM32" s="12">
        <v>0</v>
      </c>
      <c r="AN32" s="12">
        <v>0</v>
      </c>
      <c r="AO32" s="13">
        <v>0</v>
      </c>
    </row>
    <row r="33" spans="1:41" x14ac:dyDescent="0.3">
      <c r="A33" s="10" t="s">
        <v>130</v>
      </c>
      <c r="B33" s="10" t="s">
        <v>131</v>
      </c>
      <c r="C33" s="12" t="s">
        <v>189</v>
      </c>
      <c r="D33" s="12" t="s">
        <v>189</v>
      </c>
      <c r="E33" s="12" t="s">
        <v>189</v>
      </c>
      <c r="F33" s="12" t="s">
        <v>189</v>
      </c>
      <c r="G33" s="12" t="s">
        <v>189</v>
      </c>
      <c r="H33" s="12" t="s">
        <v>189</v>
      </c>
      <c r="I33" s="12" t="s">
        <v>189</v>
      </c>
      <c r="J33" s="12" t="s">
        <v>189</v>
      </c>
      <c r="K33" s="12" t="s">
        <v>189</v>
      </c>
      <c r="L33" s="12" t="s">
        <v>189</v>
      </c>
      <c r="M33" s="12" t="s">
        <v>189</v>
      </c>
      <c r="N33" s="12" t="s">
        <v>189</v>
      </c>
      <c r="O33" s="12" t="s">
        <v>189</v>
      </c>
      <c r="P33" s="12" t="s">
        <v>189</v>
      </c>
      <c r="Q33" s="12" t="s">
        <v>189</v>
      </c>
      <c r="R33" s="12" t="s">
        <v>189</v>
      </c>
      <c r="S33" s="12" t="s">
        <v>189</v>
      </c>
      <c r="T33" s="12" t="s">
        <v>189</v>
      </c>
      <c r="U33" s="12" t="s">
        <v>189</v>
      </c>
      <c r="V33" s="12" t="s">
        <v>189</v>
      </c>
      <c r="W33" s="12" t="s">
        <v>189</v>
      </c>
      <c r="X33" s="12" t="s">
        <v>189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3">
        <v>0</v>
      </c>
    </row>
    <row r="34" spans="1:41" x14ac:dyDescent="0.3">
      <c r="A34" s="10" t="s">
        <v>132</v>
      </c>
      <c r="B34" s="10" t="s">
        <v>133</v>
      </c>
      <c r="C34" s="12" t="s">
        <v>189</v>
      </c>
      <c r="D34" s="12" t="s">
        <v>189</v>
      </c>
      <c r="E34" s="12" t="s">
        <v>189</v>
      </c>
      <c r="F34" s="12" t="s">
        <v>189</v>
      </c>
      <c r="G34" s="12" t="s">
        <v>189</v>
      </c>
      <c r="H34" s="12" t="s">
        <v>189</v>
      </c>
      <c r="I34" s="12" t="s">
        <v>189</v>
      </c>
      <c r="J34" s="12" t="s">
        <v>189</v>
      </c>
      <c r="K34" s="12" t="s">
        <v>189</v>
      </c>
      <c r="L34" s="12" t="s">
        <v>189</v>
      </c>
      <c r="M34" s="12" t="s">
        <v>189</v>
      </c>
      <c r="N34" s="12" t="s">
        <v>189</v>
      </c>
      <c r="O34" s="12" t="s">
        <v>189</v>
      </c>
      <c r="P34" s="12" t="s">
        <v>189</v>
      </c>
      <c r="Q34" s="12" t="s">
        <v>189</v>
      </c>
      <c r="R34" s="12" t="s">
        <v>189</v>
      </c>
      <c r="S34" s="12" t="s">
        <v>189</v>
      </c>
      <c r="T34" s="12" t="s">
        <v>189</v>
      </c>
      <c r="U34" s="12" t="s">
        <v>189</v>
      </c>
      <c r="V34" s="12" t="s">
        <v>189</v>
      </c>
      <c r="W34" s="12" t="s">
        <v>189</v>
      </c>
      <c r="X34" s="12" t="s">
        <v>189</v>
      </c>
      <c r="Y34" s="12">
        <v>0</v>
      </c>
      <c r="Z34" s="12">
        <v>-638</v>
      </c>
      <c r="AA34" s="12">
        <v>-244</v>
      </c>
      <c r="AB34" s="12">
        <v>-350</v>
      </c>
      <c r="AC34" s="12">
        <v>-496</v>
      </c>
      <c r="AD34" s="12">
        <v>-3765</v>
      </c>
      <c r="AE34" s="12">
        <v>-343</v>
      </c>
      <c r="AF34" s="12">
        <v>-297</v>
      </c>
      <c r="AG34" s="12">
        <v>-329</v>
      </c>
      <c r="AH34" s="12">
        <v>-721</v>
      </c>
      <c r="AI34" s="12">
        <v>-624</v>
      </c>
      <c r="AJ34" s="12">
        <v>-1524</v>
      </c>
      <c r="AK34" s="12">
        <v>-33</v>
      </c>
      <c r="AL34" s="12">
        <v>-306</v>
      </c>
      <c r="AM34" s="12">
        <v>0</v>
      </c>
      <c r="AN34" s="12">
        <v>0</v>
      </c>
      <c r="AO34" s="13">
        <v>0</v>
      </c>
    </row>
    <row r="35" spans="1:41" x14ac:dyDescent="0.3">
      <c r="A35" s="10" t="s">
        <v>134</v>
      </c>
      <c r="B35" s="10" t="s">
        <v>135</v>
      </c>
      <c r="C35" s="12" t="s">
        <v>189</v>
      </c>
      <c r="D35" s="12" t="s">
        <v>189</v>
      </c>
      <c r="E35" s="12" t="s">
        <v>189</v>
      </c>
      <c r="F35" s="12" t="s">
        <v>189</v>
      </c>
      <c r="G35" s="12" t="s">
        <v>189</v>
      </c>
      <c r="H35" s="12" t="s">
        <v>189</v>
      </c>
      <c r="I35" s="12" t="s">
        <v>189</v>
      </c>
      <c r="J35" s="12" t="s">
        <v>189</v>
      </c>
      <c r="K35" s="12" t="s">
        <v>189</v>
      </c>
      <c r="L35" s="12" t="s">
        <v>189</v>
      </c>
      <c r="M35" s="12" t="s">
        <v>189</v>
      </c>
      <c r="N35" s="12" t="s">
        <v>189</v>
      </c>
      <c r="O35" s="12" t="s">
        <v>189</v>
      </c>
      <c r="P35" s="12" t="s">
        <v>189</v>
      </c>
      <c r="Q35" s="12" t="s">
        <v>189</v>
      </c>
      <c r="R35" s="12" t="s">
        <v>189</v>
      </c>
      <c r="S35" s="12" t="s">
        <v>189</v>
      </c>
      <c r="T35" s="12" t="s">
        <v>189</v>
      </c>
      <c r="U35" s="12" t="s">
        <v>189</v>
      </c>
      <c r="V35" s="12" t="s">
        <v>189</v>
      </c>
      <c r="W35" s="12" t="s">
        <v>189</v>
      </c>
      <c r="X35" s="12" t="s">
        <v>189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3">
        <v>0</v>
      </c>
    </row>
    <row r="36" spans="1:41" s="40" customFormat="1" x14ac:dyDescent="0.3">
      <c r="A36" s="30" t="s">
        <v>136</v>
      </c>
      <c r="B36" s="30" t="s">
        <v>137</v>
      </c>
      <c r="C36" s="41">
        <v>-35.533999999999999</v>
      </c>
      <c r="D36" s="41">
        <v>-42.103000000000002</v>
      </c>
      <c r="E36" s="41">
        <v>-164.08500000000001</v>
      </c>
      <c r="F36" s="41">
        <v>-349.226</v>
      </c>
      <c r="G36" s="41">
        <v>276.67200000000003</v>
      </c>
      <c r="H36" s="41">
        <v>-717.78099999999995</v>
      </c>
      <c r="I36" s="41">
        <v>705.88400000000001</v>
      </c>
      <c r="J36" s="41">
        <v>157.785</v>
      </c>
      <c r="K36" s="41">
        <v>-243</v>
      </c>
      <c r="L36" s="41">
        <v>-52</v>
      </c>
      <c r="M36" s="41">
        <v>-480</v>
      </c>
      <c r="N36" s="41">
        <v>-610</v>
      </c>
      <c r="O36" s="41">
        <v>-1073</v>
      </c>
      <c r="P36" s="41">
        <v>-974</v>
      </c>
      <c r="Q36" s="41">
        <v>785</v>
      </c>
      <c r="R36" s="41">
        <v>-78</v>
      </c>
      <c r="S36" s="41">
        <v>992</v>
      </c>
      <c r="T36" s="41">
        <v>-1317</v>
      </c>
      <c r="U36" s="41">
        <v>-2296</v>
      </c>
      <c r="V36" s="41">
        <v>1039</v>
      </c>
      <c r="W36" s="41">
        <v>-2497</v>
      </c>
      <c r="X36" s="41">
        <v>-7060</v>
      </c>
      <c r="Y36" s="41">
        <v>-16221</v>
      </c>
      <c r="Z36" s="41">
        <v>-11095</v>
      </c>
      <c r="AA36" s="41">
        <v>-32723</v>
      </c>
      <c r="AB36" s="41">
        <v>-38475</v>
      </c>
      <c r="AC36" s="41">
        <v>-24202</v>
      </c>
      <c r="AD36" s="41">
        <v>-9001</v>
      </c>
      <c r="AE36" s="41">
        <v>-44443</v>
      </c>
      <c r="AF36" s="41">
        <v>-32132</v>
      </c>
      <c r="AG36" s="41">
        <v>-33666</v>
      </c>
      <c r="AH36" s="41">
        <v>30100</v>
      </c>
      <c r="AI36" s="41">
        <v>57015</v>
      </c>
      <c r="AJ36" s="41">
        <v>4544</v>
      </c>
      <c r="AK36" s="41">
        <v>-3427</v>
      </c>
      <c r="AL36" s="41">
        <v>-11340</v>
      </c>
      <c r="AM36" s="41">
        <v>14664</v>
      </c>
      <c r="AN36" s="41">
        <v>12382</v>
      </c>
      <c r="AO36" s="42">
        <v>20795</v>
      </c>
    </row>
    <row r="37" spans="1:41" x14ac:dyDescent="0.3">
      <c r="A37" s="10" t="s">
        <v>106</v>
      </c>
      <c r="B37" s="10" t="s">
        <v>138</v>
      </c>
      <c r="C37" s="12" t="s">
        <v>189</v>
      </c>
      <c r="D37" s="12" t="s">
        <v>189</v>
      </c>
      <c r="E37" s="12" t="s">
        <v>189</v>
      </c>
      <c r="F37" s="12" t="s">
        <v>189</v>
      </c>
      <c r="G37" s="12" t="s">
        <v>189</v>
      </c>
      <c r="H37" s="12" t="s">
        <v>189</v>
      </c>
      <c r="I37" s="12" t="s">
        <v>189</v>
      </c>
      <c r="J37" s="12" t="s">
        <v>189</v>
      </c>
      <c r="K37" s="12" t="s">
        <v>189</v>
      </c>
      <c r="L37" s="12" t="s">
        <v>189</v>
      </c>
      <c r="M37" s="12" t="s">
        <v>189</v>
      </c>
      <c r="N37" s="12" t="s">
        <v>189</v>
      </c>
      <c r="O37" s="12" t="s">
        <v>189</v>
      </c>
      <c r="P37" s="12" t="s">
        <v>189</v>
      </c>
      <c r="Q37" s="12" t="s">
        <v>189</v>
      </c>
      <c r="R37" s="12" t="s">
        <v>189</v>
      </c>
      <c r="S37" s="12" t="s">
        <v>189</v>
      </c>
      <c r="T37" s="12" t="s">
        <v>189</v>
      </c>
      <c r="U37" s="12" t="s">
        <v>189</v>
      </c>
      <c r="V37" s="12" t="s">
        <v>189</v>
      </c>
      <c r="W37" s="12" t="s">
        <v>189</v>
      </c>
      <c r="X37" s="12" t="s">
        <v>189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3">
        <v>0</v>
      </c>
    </row>
    <row r="38" spans="1:41" s="37" customFormat="1" x14ac:dyDescent="0.3">
      <c r="A38" s="22" t="s">
        <v>109</v>
      </c>
      <c r="B38" s="22" t="s">
        <v>139</v>
      </c>
      <c r="C38" s="35">
        <v>-121.661</v>
      </c>
      <c r="D38" s="35">
        <v>-186.10400000000001</v>
      </c>
      <c r="E38" s="35">
        <v>-403.07799999999997</v>
      </c>
      <c r="F38" s="35">
        <v>-573.53099999999995</v>
      </c>
      <c r="G38" s="35">
        <v>58.323999999999998</v>
      </c>
      <c r="H38" s="35">
        <v>-912.63400000000001</v>
      </c>
      <c r="I38" s="35">
        <v>492.76600000000002</v>
      </c>
      <c r="J38" s="35">
        <v>-1.802</v>
      </c>
      <c r="K38" s="35">
        <v>-402</v>
      </c>
      <c r="L38" s="35">
        <v>-119</v>
      </c>
      <c r="M38" s="35">
        <v>-533</v>
      </c>
      <c r="N38" s="35">
        <v>-543</v>
      </c>
      <c r="O38" s="35">
        <v>-964</v>
      </c>
      <c r="P38" s="35">
        <v>-930</v>
      </c>
      <c r="Q38" s="35">
        <v>892</v>
      </c>
      <c r="R38" s="35">
        <v>-252</v>
      </c>
      <c r="S38" s="35">
        <v>828</v>
      </c>
      <c r="T38" s="35">
        <v>-1488</v>
      </c>
      <c r="U38" s="35">
        <v>-2556</v>
      </c>
      <c r="V38" s="35">
        <v>357</v>
      </c>
      <c r="W38" s="35">
        <v>-3249</v>
      </c>
      <c r="X38" s="35">
        <v>-8189</v>
      </c>
      <c r="Y38" s="35">
        <v>-17434</v>
      </c>
      <c r="Z38" s="35">
        <v>-13854</v>
      </c>
      <c r="AA38" s="35">
        <v>-40419</v>
      </c>
      <c r="AB38" s="35">
        <v>-48227</v>
      </c>
      <c r="AC38" s="35">
        <v>-33774</v>
      </c>
      <c r="AD38" s="35">
        <v>-22579</v>
      </c>
      <c r="AE38" s="35">
        <v>-56274</v>
      </c>
      <c r="AF38" s="35">
        <v>-45977</v>
      </c>
      <c r="AG38" s="35">
        <v>-46446</v>
      </c>
      <c r="AH38" s="35">
        <v>16066</v>
      </c>
      <c r="AI38" s="35">
        <v>45896</v>
      </c>
      <c r="AJ38" s="35">
        <v>-4289</v>
      </c>
      <c r="AK38" s="35">
        <v>-14545</v>
      </c>
      <c r="AL38" s="35">
        <v>-22354</v>
      </c>
      <c r="AM38" s="35">
        <v>3705</v>
      </c>
      <c r="AN38" s="35">
        <v>2935</v>
      </c>
      <c r="AO38" s="36">
        <v>10800</v>
      </c>
    </row>
    <row r="39" spans="1:41" x14ac:dyDescent="0.3">
      <c r="A39" s="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6"/>
    </row>
    <row r="40" spans="1:41" x14ac:dyDescent="0.3">
      <c r="A40" s="6" t="s">
        <v>140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6"/>
    </row>
    <row r="41" spans="1:41" s="40" customFormat="1" x14ac:dyDescent="0.3">
      <c r="A41" s="30" t="s">
        <v>141</v>
      </c>
      <c r="B41" s="30" t="s">
        <v>142</v>
      </c>
      <c r="C41" s="41">
        <v>-15.234</v>
      </c>
      <c r="D41" s="41">
        <v>-39.646000000000001</v>
      </c>
      <c r="E41" s="41">
        <v>-50.311</v>
      </c>
      <c r="F41" s="41">
        <v>-53.783000000000001</v>
      </c>
      <c r="G41" s="41">
        <v>-56.509</v>
      </c>
      <c r="H41" s="41">
        <v>-57.195999999999998</v>
      </c>
      <c r="I41" s="41">
        <v>-55.593000000000004</v>
      </c>
      <c r="J41" s="41">
        <v>-56.572000000000003</v>
      </c>
      <c r="K41" s="41">
        <v>-58</v>
      </c>
      <c r="L41" s="41">
        <v>-14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-2488</v>
      </c>
      <c r="AC41" s="41">
        <v>-10564</v>
      </c>
      <c r="AD41" s="41">
        <v>-11126</v>
      </c>
      <c r="AE41" s="41">
        <v>-11561</v>
      </c>
      <c r="AF41" s="41">
        <v>-12150</v>
      </c>
      <c r="AG41" s="41">
        <v>-12769</v>
      </c>
      <c r="AH41" s="41">
        <v>-13712</v>
      </c>
      <c r="AI41" s="41">
        <v>-14119</v>
      </c>
      <c r="AJ41" s="41">
        <v>-14081</v>
      </c>
      <c r="AK41" s="41">
        <v>-14467</v>
      </c>
      <c r="AL41" s="41">
        <v>-14841</v>
      </c>
      <c r="AM41" s="41">
        <v>-15025</v>
      </c>
      <c r="AN41" s="41">
        <v>-15234</v>
      </c>
      <c r="AO41" s="42">
        <v>-15265</v>
      </c>
    </row>
    <row r="42" spans="1:41" s="27" customFormat="1" x14ac:dyDescent="0.3">
      <c r="A42" s="20" t="s">
        <v>143</v>
      </c>
      <c r="B42" s="20" t="s">
        <v>144</v>
      </c>
      <c r="C42" s="25"/>
      <c r="D42" s="25">
        <v>127.871</v>
      </c>
      <c r="E42" s="25">
        <v>-71.12</v>
      </c>
      <c r="F42" s="25">
        <v>65.879000000000005</v>
      </c>
      <c r="G42" s="25">
        <v>25.936</v>
      </c>
      <c r="H42" s="25">
        <v>35.895000000000003</v>
      </c>
      <c r="I42" s="25">
        <v>638.721</v>
      </c>
      <c r="J42" s="25">
        <v>-233.62700000000001</v>
      </c>
      <c r="K42" s="25">
        <v>167</v>
      </c>
      <c r="L42" s="25">
        <v>371</v>
      </c>
      <c r="M42" s="25">
        <v>-161</v>
      </c>
      <c r="N42" s="25">
        <v>-22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-300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16896</v>
      </c>
      <c r="AD42" s="25">
        <v>18266</v>
      </c>
      <c r="AE42" s="25">
        <v>29305</v>
      </c>
      <c r="AF42" s="25">
        <v>22057</v>
      </c>
      <c r="AG42" s="25">
        <v>29014</v>
      </c>
      <c r="AH42" s="25">
        <v>432</v>
      </c>
      <c r="AI42" s="25">
        <v>-7819</v>
      </c>
      <c r="AJ42" s="25">
        <v>2499</v>
      </c>
      <c r="AK42" s="25">
        <v>12665</v>
      </c>
      <c r="AL42" s="25">
        <v>-123</v>
      </c>
      <c r="AM42" s="25">
        <v>-9901</v>
      </c>
      <c r="AN42" s="25">
        <v>-5998</v>
      </c>
      <c r="AO42" s="26">
        <v>-10967</v>
      </c>
    </row>
    <row r="43" spans="1:41" x14ac:dyDescent="0.3">
      <c r="A43" s="10" t="s">
        <v>145</v>
      </c>
      <c r="B43" s="10" t="s">
        <v>146</v>
      </c>
      <c r="C43" s="12" t="s">
        <v>189</v>
      </c>
      <c r="D43" s="12" t="s">
        <v>189</v>
      </c>
      <c r="E43" s="12" t="s">
        <v>189</v>
      </c>
      <c r="F43" s="12" t="s">
        <v>189</v>
      </c>
      <c r="G43" s="12" t="s">
        <v>189</v>
      </c>
      <c r="H43" s="12" t="s">
        <v>189</v>
      </c>
      <c r="I43" s="12" t="s">
        <v>189</v>
      </c>
      <c r="J43" s="12" t="s">
        <v>189</v>
      </c>
      <c r="K43" s="12" t="s">
        <v>189</v>
      </c>
      <c r="L43" s="12" t="s">
        <v>189</v>
      </c>
      <c r="M43" s="12" t="s">
        <v>189</v>
      </c>
      <c r="N43" s="12" t="s">
        <v>189</v>
      </c>
      <c r="O43" s="12" t="s">
        <v>189</v>
      </c>
      <c r="P43" s="12" t="s">
        <v>189</v>
      </c>
      <c r="Q43" s="12" t="s">
        <v>189</v>
      </c>
      <c r="R43" s="12" t="s">
        <v>189</v>
      </c>
      <c r="S43" s="12" t="s">
        <v>189</v>
      </c>
      <c r="T43" s="12" t="s">
        <v>189</v>
      </c>
      <c r="U43" s="12" t="s">
        <v>189</v>
      </c>
      <c r="V43" s="12" t="s">
        <v>189</v>
      </c>
      <c r="W43" s="12" t="s">
        <v>189</v>
      </c>
      <c r="X43" s="12" t="s">
        <v>189</v>
      </c>
      <c r="Y43" s="12">
        <v>0</v>
      </c>
      <c r="Z43" s="12">
        <v>0</v>
      </c>
      <c r="AA43" s="12" t="s">
        <v>189</v>
      </c>
      <c r="AB43" s="12">
        <v>0</v>
      </c>
      <c r="AC43" s="12">
        <v>0</v>
      </c>
      <c r="AD43" s="12">
        <v>6306</v>
      </c>
      <c r="AE43" s="12">
        <v>2191</v>
      </c>
      <c r="AF43" s="12">
        <v>-397</v>
      </c>
      <c r="AG43" s="12">
        <v>3852</v>
      </c>
      <c r="AH43" s="12">
        <v>-37</v>
      </c>
      <c r="AI43" s="12">
        <v>-5977</v>
      </c>
      <c r="AJ43" s="12">
        <v>-963</v>
      </c>
      <c r="AK43" s="12">
        <v>1022</v>
      </c>
      <c r="AL43" s="12">
        <v>3955</v>
      </c>
      <c r="AM43" s="12">
        <v>-3978</v>
      </c>
      <c r="AN43" s="12">
        <v>3960</v>
      </c>
      <c r="AO43" s="13">
        <v>0</v>
      </c>
    </row>
    <row r="44" spans="1:41" x14ac:dyDescent="0.3">
      <c r="A44" s="10" t="s">
        <v>147</v>
      </c>
      <c r="B44" s="10" t="s">
        <v>148</v>
      </c>
      <c r="C44" s="12" t="s">
        <v>189</v>
      </c>
      <c r="D44" s="12" t="s">
        <v>189</v>
      </c>
      <c r="E44" s="12" t="s">
        <v>189</v>
      </c>
      <c r="F44" s="12" t="s">
        <v>189</v>
      </c>
      <c r="G44" s="12" t="s">
        <v>189</v>
      </c>
      <c r="H44" s="12" t="s">
        <v>189</v>
      </c>
      <c r="I44" s="12" t="s">
        <v>189</v>
      </c>
      <c r="J44" s="12" t="s">
        <v>189</v>
      </c>
      <c r="K44" s="12" t="s">
        <v>189</v>
      </c>
      <c r="L44" s="12" t="s">
        <v>189</v>
      </c>
      <c r="M44" s="12" t="s">
        <v>189</v>
      </c>
      <c r="N44" s="12" t="s">
        <v>189</v>
      </c>
      <c r="O44" s="12" t="s">
        <v>189</v>
      </c>
      <c r="P44" s="12" t="s">
        <v>189</v>
      </c>
      <c r="Q44" s="12" t="s">
        <v>189</v>
      </c>
      <c r="R44" s="12" t="s">
        <v>189</v>
      </c>
      <c r="S44" s="12" t="s">
        <v>189</v>
      </c>
      <c r="T44" s="12" t="s">
        <v>189</v>
      </c>
      <c r="U44" s="12" t="s">
        <v>189</v>
      </c>
      <c r="V44" s="12" t="s">
        <v>189</v>
      </c>
      <c r="W44" s="12" t="s">
        <v>189</v>
      </c>
      <c r="X44" s="12" t="s">
        <v>189</v>
      </c>
      <c r="Y44" s="12">
        <v>0</v>
      </c>
      <c r="Z44" s="12">
        <v>0</v>
      </c>
      <c r="AA44" s="12">
        <v>0</v>
      </c>
      <c r="AB44" s="12">
        <v>0</v>
      </c>
      <c r="AC44" s="12">
        <v>16896</v>
      </c>
      <c r="AD44" s="12">
        <v>11960</v>
      </c>
      <c r="AE44" s="12">
        <v>27114</v>
      </c>
      <c r="AF44" s="12">
        <v>24954</v>
      </c>
      <c r="AG44" s="12">
        <v>28662</v>
      </c>
      <c r="AH44" s="12">
        <v>6969</v>
      </c>
      <c r="AI44" s="12">
        <v>6963</v>
      </c>
      <c r="AJ44" s="12">
        <v>16091</v>
      </c>
      <c r="AK44" s="12">
        <v>20393</v>
      </c>
      <c r="AL44" s="12">
        <v>5465</v>
      </c>
      <c r="AM44" s="12">
        <v>5228</v>
      </c>
      <c r="AN44" s="12">
        <v>0</v>
      </c>
      <c r="AO44" s="13">
        <v>0</v>
      </c>
    </row>
    <row r="45" spans="1:41" x14ac:dyDescent="0.3">
      <c r="A45" s="10" t="s">
        <v>149</v>
      </c>
      <c r="B45" s="10" t="s">
        <v>150</v>
      </c>
      <c r="C45" s="12" t="s">
        <v>189</v>
      </c>
      <c r="D45" s="12" t="s">
        <v>189</v>
      </c>
      <c r="E45" s="12" t="s">
        <v>189</v>
      </c>
      <c r="F45" s="12" t="s">
        <v>189</v>
      </c>
      <c r="G45" s="12" t="s">
        <v>189</v>
      </c>
      <c r="H45" s="12" t="s">
        <v>189</v>
      </c>
      <c r="I45" s="12" t="s">
        <v>189</v>
      </c>
      <c r="J45" s="12" t="s">
        <v>189</v>
      </c>
      <c r="K45" s="12" t="s">
        <v>189</v>
      </c>
      <c r="L45" s="12" t="s">
        <v>189</v>
      </c>
      <c r="M45" s="12" t="s">
        <v>189</v>
      </c>
      <c r="N45" s="12" t="s">
        <v>189</v>
      </c>
      <c r="O45" s="12" t="s">
        <v>189</v>
      </c>
      <c r="P45" s="12" t="s">
        <v>189</v>
      </c>
      <c r="Q45" s="12" t="s">
        <v>189</v>
      </c>
      <c r="R45" s="12" t="s">
        <v>189</v>
      </c>
      <c r="S45" s="12" t="s">
        <v>189</v>
      </c>
      <c r="T45" s="12" t="s">
        <v>189</v>
      </c>
      <c r="U45" s="12" t="s">
        <v>189</v>
      </c>
      <c r="V45" s="12" t="s">
        <v>189</v>
      </c>
      <c r="W45" s="12" t="s">
        <v>189</v>
      </c>
      <c r="X45" s="12" t="s">
        <v>189</v>
      </c>
      <c r="Y45" s="12">
        <v>0</v>
      </c>
      <c r="Z45" s="12">
        <v>0</v>
      </c>
      <c r="AA45" s="12" t="s">
        <v>189</v>
      </c>
      <c r="AB45" s="12">
        <v>0</v>
      </c>
      <c r="AC45" s="12">
        <v>0</v>
      </c>
      <c r="AD45" s="12">
        <v>0</v>
      </c>
      <c r="AE45" s="12">
        <v>0</v>
      </c>
      <c r="AF45" s="12">
        <v>-2500</v>
      </c>
      <c r="AG45" s="12">
        <v>-3500</v>
      </c>
      <c r="AH45" s="12">
        <v>-6500</v>
      </c>
      <c r="AI45" s="12">
        <v>-8805</v>
      </c>
      <c r="AJ45" s="12">
        <v>-12629</v>
      </c>
      <c r="AK45" s="12">
        <v>-8750</v>
      </c>
      <c r="AL45" s="12">
        <v>-9543</v>
      </c>
      <c r="AM45" s="12">
        <v>-11151</v>
      </c>
      <c r="AN45" s="12">
        <v>-9958</v>
      </c>
      <c r="AO45" s="13">
        <v>-10967</v>
      </c>
    </row>
    <row r="46" spans="1:41" s="40" customFormat="1" x14ac:dyDescent="0.3">
      <c r="A46" s="30" t="s">
        <v>151</v>
      </c>
      <c r="B46" s="30" t="s">
        <v>152</v>
      </c>
      <c r="C46" s="41">
        <v>-62.33</v>
      </c>
      <c r="D46" s="41">
        <v>-215.93799999999999</v>
      </c>
      <c r="E46" s="41">
        <v>83.102000000000004</v>
      </c>
      <c r="F46" s="41">
        <v>-466.048</v>
      </c>
      <c r="G46" s="41">
        <v>73.043000000000006</v>
      </c>
      <c r="H46" s="41">
        <v>-55.401000000000003</v>
      </c>
      <c r="I46" s="41">
        <v>-188.16499999999999</v>
      </c>
      <c r="J46" s="41">
        <v>82.081000000000003</v>
      </c>
      <c r="K46" s="41">
        <v>86</v>
      </c>
      <c r="L46" s="41">
        <v>39</v>
      </c>
      <c r="M46" s="41">
        <v>184</v>
      </c>
      <c r="N46" s="41">
        <v>41</v>
      </c>
      <c r="O46" s="41">
        <v>11</v>
      </c>
      <c r="P46" s="41">
        <v>-31</v>
      </c>
      <c r="Q46" s="41">
        <v>42</v>
      </c>
      <c r="R46" s="41">
        <v>105</v>
      </c>
      <c r="S46" s="41">
        <v>27</v>
      </c>
      <c r="T46" s="41">
        <v>427</v>
      </c>
      <c r="U46" s="41">
        <v>543</v>
      </c>
      <c r="V46" s="41">
        <v>324</v>
      </c>
      <c r="W46" s="41">
        <v>742</v>
      </c>
      <c r="X46" s="41">
        <v>1240</v>
      </c>
      <c r="Y46" s="41">
        <v>745</v>
      </c>
      <c r="Z46" s="41">
        <v>1663</v>
      </c>
      <c r="AA46" s="41">
        <v>1964</v>
      </c>
      <c r="AB46" s="41">
        <v>2016</v>
      </c>
      <c r="AC46" s="41">
        <v>-21629</v>
      </c>
      <c r="AD46" s="41">
        <v>-43531</v>
      </c>
      <c r="AE46" s="41">
        <v>-33961</v>
      </c>
      <c r="AF46" s="41">
        <v>-29227</v>
      </c>
      <c r="AG46" s="41">
        <v>-32345</v>
      </c>
      <c r="AH46" s="41">
        <v>-72069</v>
      </c>
      <c r="AI46" s="41">
        <v>-66116</v>
      </c>
      <c r="AJ46" s="41">
        <v>-72358</v>
      </c>
      <c r="AK46" s="41">
        <v>-85971</v>
      </c>
      <c r="AL46" s="41">
        <v>-89402</v>
      </c>
      <c r="AM46" s="41">
        <v>-77550</v>
      </c>
      <c r="AN46" s="41">
        <v>-94949</v>
      </c>
      <c r="AO46" s="42">
        <v>-98416</v>
      </c>
    </row>
    <row r="47" spans="1:41" x14ac:dyDescent="0.3">
      <c r="A47" s="10" t="s">
        <v>153</v>
      </c>
      <c r="B47" s="10" t="s">
        <v>154</v>
      </c>
      <c r="C47" s="12">
        <v>91.805999999999997</v>
      </c>
      <c r="D47" s="12">
        <v>83.486999999999995</v>
      </c>
      <c r="E47" s="12">
        <v>95.971000000000004</v>
      </c>
      <c r="F47" s="12">
        <v>103.508</v>
      </c>
      <c r="G47" s="12">
        <v>257.72000000000003</v>
      </c>
      <c r="H47" s="12">
        <v>157.22399999999999</v>
      </c>
      <c r="I47" s="12">
        <v>85.289000000000001</v>
      </c>
      <c r="J47" s="12">
        <v>82.081000000000003</v>
      </c>
      <c r="K47" s="12">
        <v>86</v>
      </c>
      <c r="L47" s="12">
        <v>39</v>
      </c>
      <c r="M47" s="12">
        <v>184</v>
      </c>
      <c r="N47" s="12">
        <v>41</v>
      </c>
      <c r="O47" s="12">
        <v>86</v>
      </c>
      <c r="P47" s="12">
        <v>85</v>
      </c>
      <c r="Q47" s="12">
        <v>42</v>
      </c>
      <c r="R47" s="12">
        <v>105</v>
      </c>
      <c r="S47" s="12">
        <v>53</v>
      </c>
      <c r="T47" s="12">
        <v>427</v>
      </c>
      <c r="U47" s="12">
        <v>543</v>
      </c>
      <c r="V47" s="12">
        <v>679</v>
      </c>
      <c r="W47" s="12">
        <v>742</v>
      </c>
      <c r="X47" s="12">
        <v>1240</v>
      </c>
      <c r="Y47" s="12">
        <v>745</v>
      </c>
      <c r="Z47" s="12">
        <v>1663</v>
      </c>
      <c r="AA47" s="12">
        <v>1964</v>
      </c>
      <c r="AB47" s="12">
        <v>2016</v>
      </c>
      <c r="AC47" s="12">
        <v>1231</v>
      </c>
      <c r="AD47" s="12">
        <v>1469</v>
      </c>
      <c r="AE47" s="12">
        <v>1292</v>
      </c>
      <c r="AF47" s="12">
        <v>495</v>
      </c>
      <c r="AG47" s="12">
        <v>555</v>
      </c>
      <c r="AH47" s="12">
        <v>669</v>
      </c>
      <c r="AI47" s="12">
        <v>781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3">
        <v>0</v>
      </c>
    </row>
    <row r="48" spans="1:41" s="40" customFormat="1" x14ac:dyDescent="0.3">
      <c r="A48" s="30" t="s">
        <v>155</v>
      </c>
      <c r="B48" s="30" t="s">
        <v>156</v>
      </c>
      <c r="C48" s="41">
        <v>-154.136</v>
      </c>
      <c r="D48" s="41">
        <v>-299.42500000000001</v>
      </c>
      <c r="E48" s="41">
        <v>-12.869</v>
      </c>
      <c r="F48" s="41">
        <v>-569.55600000000004</v>
      </c>
      <c r="G48" s="41">
        <v>-184.67699999999999</v>
      </c>
      <c r="H48" s="41">
        <v>-212.625</v>
      </c>
      <c r="I48" s="41">
        <v>-273.45400000000001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-75</v>
      </c>
      <c r="P48" s="41">
        <v>-116</v>
      </c>
      <c r="Q48" s="41">
        <v>0</v>
      </c>
      <c r="R48" s="41">
        <v>0</v>
      </c>
      <c r="S48" s="41">
        <v>-26</v>
      </c>
      <c r="T48" s="41">
        <v>0</v>
      </c>
      <c r="U48" s="41">
        <v>0</v>
      </c>
      <c r="V48" s="41">
        <v>-355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-22860</v>
      </c>
      <c r="AD48" s="41">
        <v>-45000</v>
      </c>
      <c r="AE48" s="41">
        <v>-35253</v>
      </c>
      <c r="AF48" s="41">
        <v>-29722</v>
      </c>
      <c r="AG48" s="41">
        <v>-32900</v>
      </c>
      <c r="AH48" s="41">
        <v>-72738</v>
      </c>
      <c r="AI48" s="41">
        <v>-66897</v>
      </c>
      <c r="AJ48" s="41">
        <v>-72358</v>
      </c>
      <c r="AK48" s="41">
        <v>-85971</v>
      </c>
      <c r="AL48" s="41">
        <v>-89402</v>
      </c>
      <c r="AM48" s="41">
        <v>-77550</v>
      </c>
      <c r="AN48" s="41">
        <v>-94949</v>
      </c>
      <c r="AO48" s="42">
        <v>-98416</v>
      </c>
    </row>
    <row r="49" spans="1:43" s="40" customFormat="1" x14ac:dyDescent="0.3">
      <c r="A49" s="30" t="s">
        <v>157</v>
      </c>
      <c r="B49" s="30" t="s">
        <v>158</v>
      </c>
      <c r="C49" s="41" t="s">
        <v>189</v>
      </c>
      <c r="D49" s="41" t="s">
        <v>189</v>
      </c>
      <c r="E49" s="41" t="s">
        <v>189</v>
      </c>
      <c r="F49" s="41" t="s">
        <v>189</v>
      </c>
      <c r="G49" s="41" t="s">
        <v>189</v>
      </c>
      <c r="H49" s="41" t="s">
        <v>189</v>
      </c>
      <c r="I49" s="41">
        <v>-48.036000000000001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 t="s">
        <v>189</v>
      </c>
      <c r="T49" s="41">
        <v>0</v>
      </c>
      <c r="U49" s="41">
        <v>0</v>
      </c>
      <c r="V49" s="41">
        <v>0</v>
      </c>
      <c r="W49" s="41">
        <v>-3</v>
      </c>
      <c r="X49" s="41">
        <v>-124</v>
      </c>
      <c r="Y49" s="41">
        <v>-82</v>
      </c>
      <c r="Z49" s="41">
        <v>-406</v>
      </c>
      <c r="AA49" s="41">
        <v>-520</v>
      </c>
      <c r="AB49" s="41">
        <v>-1226</v>
      </c>
      <c r="AC49" s="41">
        <v>-1082</v>
      </c>
      <c r="AD49" s="41">
        <v>-1158</v>
      </c>
      <c r="AE49" s="41">
        <v>-1499</v>
      </c>
      <c r="AF49" s="41">
        <v>-1570</v>
      </c>
      <c r="AG49" s="41">
        <v>-1874</v>
      </c>
      <c r="AH49" s="41">
        <v>-2527</v>
      </c>
      <c r="AI49" s="41">
        <v>-2922</v>
      </c>
      <c r="AJ49" s="41">
        <v>-2880</v>
      </c>
      <c r="AK49" s="41">
        <v>-5580</v>
      </c>
      <c r="AL49" s="41">
        <v>-6383</v>
      </c>
      <c r="AM49" s="41">
        <v>-6012</v>
      </c>
      <c r="AN49" s="41">
        <v>-5802</v>
      </c>
      <c r="AO49" s="42">
        <v>-6121</v>
      </c>
    </row>
    <row r="50" spans="1:43" x14ac:dyDescent="0.3">
      <c r="A50" s="10" t="s">
        <v>106</v>
      </c>
      <c r="B50" s="10" t="s">
        <v>159</v>
      </c>
      <c r="C50" s="12" t="s">
        <v>189</v>
      </c>
      <c r="D50" s="12" t="s">
        <v>189</v>
      </c>
      <c r="E50" s="12" t="s">
        <v>189</v>
      </c>
      <c r="F50" s="12" t="s">
        <v>189</v>
      </c>
      <c r="G50" s="12" t="s">
        <v>189</v>
      </c>
      <c r="H50" s="12" t="s">
        <v>189</v>
      </c>
      <c r="I50" s="12" t="s">
        <v>189</v>
      </c>
      <c r="J50" s="12" t="s">
        <v>189</v>
      </c>
      <c r="K50" s="12" t="s">
        <v>189</v>
      </c>
      <c r="L50" s="12" t="s">
        <v>189</v>
      </c>
      <c r="M50" s="12" t="s">
        <v>189</v>
      </c>
      <c r="N50" s="12" t="s">
        <v>189</v>
      </c>
      <c r="O50" s="12" t="s">
        <v>189</v>
      </c>
      <c r="P50" s="12" t="s">
        <v>189</v>
      </c>
      <c r="Q50" s="12" t="s">
        <v>189</v>
      </c>
      <c r="R50" s="12" t="s">
        <v>189</v>
      </c>
      <c r="S50" s="12" t="s">
        <v>189</v>
      </c>
      <c r="T50" s="12" t="s">
        <v>189</v>
      </c>
      <c r="U50" s="12" t="s">
        <v>189</v>
      </c>
      <c r="V50" s="12" t="s">
        <v>189</v>
      </c>
      <c r="W50" s="12" t="s">
        <v>189</v>
      </c>
      <c r="X50" s="12" t="s">
        <v>189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3">
        <v>0</v>
      </c>
    </row>
    <row r="51" spans="1:43" s="37" customFormat="1" x14ac:dyDescent="0.3">
      <c r="A51" s="22" t="s">
        <v>140</v>
      </c>
      <c r="B51" s="22" t="s">
        <v>160</v>
      </c>
      <c r="C51" s="35">
        <v>-77.563999999999993</v>
      </c>
      <c r="D51" s="35">
        <v>-127.71299999999999</v>
      </c>
      <c r="E51" s="35">
        <v>-38.329000000000001</v>
      </c>
      <c r="F51" s="35">
        <v>-453.952</v>
      </c>
      <c r="G51" s="35">
        <v>42.47</v>
      </c>
      <c r="H51" s="35">
        <v>-76.701999999999998</v>
      </c>
      <c r="I51" s="35">
        <v>346.92700000000002</v>
      </c>
      <c r="J51" s="35">
        <v>-208.11799999999999</v>
      </c>
      <c r="K51" s="35">
        <v>195</v>
      </c>
      <c r="L51" s="35">
        <v>396</v>
      </c>
      <c r="M51" s="35">
        <v>23</v>
      </c>
      <c r="N51" s="35">
        <v>19</v>
      </c>
      <c r="O51" s="35">
        <v>11</v>
      </c>
      <c r="P51" s="35">
        <v>-31</v>
      </c>
      <c r="Q51" s="35">
        <v>42</v>
      </c>
      <c r="R51" s="35">
        <v>105</v>
      </c>
      <c r="S51" s="35">
        <v>27</v>
      </c>
      <c r="T51" s="35">
        <v>127</v>
      </c>
      <c r="U51" s="35">
        <v>543</v>
      </c>
      <c r="V51" s="35">
        <v>324</v>
      </c>
      <c r="W51" s="35">
        <v>739</v>
      </c>
      <c r="X51" s="35">
        <v>1116</v>
      </c>
      <c r="Y51" s="35">
        <v>663</v>
      </c>
      <c r="Z51" s="35">
        <v>1257</v>
      </c>
      <c r="AA51" s="35">
        <v>1444</v>
      </c>
      <c r="AB51" s="35">
        <v>-1698</v>
      </c>
      <c r="AC51" s="35">
        <v>-16379</v>
      </c>
      <c r="AD51" s="35">
        <v>-37549</v>
      </c>
      <c r="AE51" s="35">
        <v>-17716</v>
      </c>
      <c r="AF51" s="35">
        <v>-20890</v>
      </c>
      <c r="AG51" s="35">
        <v>-17974</v>
      </c>
      <c r="AH51" s="35">
        <v>-87876</v>
      </c>
      <c r="AI51" s="35">
        <v>-90976</v>
      </c>
      <c r="AJ51" s="35">
        <v>-86820</v>
      </c>
      <c r="AK51" s="35">
        <v>-93353</v>
      </c>
      <c r="AL51" s="35">
        <v>-110749</v>
      </c>
      <c r="AM51" s="35">
        <v>-108488</v>
      </c>
      <c r="AN51" s="35">
        <v>-121983</v>
      </c>
      <c r="AO51" s="36">
        <v>-130769</v>
      </c>
    </row>
    <row r="52" spans="1:43" x14ac:dyDescent="0.3">
      <c r="A52" s="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6"/>
    </row>
    <row r="53" spans="1:43" x14ac:dyDescent="0.3">
      <c r="A53" s="10" t="s">
        <v>161</v>
      </c>
      <c r="B53" s="10" t="s">
        <v>162</v>
      </c>
      <c r="C53" s="12" t="s">
        <v>189</v>
      </c>
      <c r="D53" s="12" t="s">
        <v>189</v>
      </c>
      <c r="E53" s="12" t="s">
        <v>189</v>
      </c>
      <c r="F53" s="12" t="s">
        <v>189</v>
      </c>
      <c r="G53" s="12" t="s">
        <v>189</v>
      </c>
      <c r="H53" s="12" t="s">
        <v>189</v>
      </c>
      <c r="I53" s="12" t="s">
        <v>189</v>
      </c>
      <c r="J53" s="12" t="s">
        <v>189</v>
      </c>
      <c r="K53" s="12" t="s">
        <v>189</v>
      </c>
      <c r="L53" s="12" t="s">
        <v>189</v>
      </c>
      <c r="M53" s="12" t="s">
        <v>189</v>
      </c>
      <c r="N53" s="12" t="s">
        <v>189</v>
      </c>
      <c r="O53" s="12" t="s">
        <v>189</v>
      </c>
      <c r="P53" s="12" t="s">
        <v>189</v>
      </c>
      <c r="Q53" s="12" t="s">
        <v>189</v>
      </c>
      <c r="R53" s="12" t="s">
        <v>189</v>
      </c>
      <c r="S53" s="12" t="s">
        <v>189</v>
      </c>
      <c r="T53" s="12" t="s">
        <v>189</v>
      </c>
      <c r="U53" s="12" t="s">
        <v>189</v>
      </c>
      <c r="V53" s="12" t="s">
        <v>189</v>
      </c>
      <c r="W53" s="12" t="s">
        <v>189</v>
      </c>
      <c r="X53" s="12" t="s">
        <v>189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3">
        <v>0</v>
      </c>
    </row>
    <row r="54" spans="1:43" x14ac:dyDescent="0.3">
      <c r="A54" s="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6"/>
    </row>
    <row r="55" spans="1:43" s="31" customFormat="1" x14ac:dyDescent="0.3">
      <c r="A55" s="23" t="s">
        <v>163</v>
      </c>
      <c r="B55" s="23" t="s">
        <v>164</v>
      </c>
      <c r="C55" s="43">
        <v>-11.121</v>
      </c>
      <c r="D55" s="43">
        <v>-19.376999999999999</v>
      </c>
      <c r="E55" s="43">
        <v>65.94</v>
      </c>
      <c r="F55" s="43">
        <v>-63.618000000000002</v>
      </c>
      <c r="G55" s="43">
        <v>229.465</v>
      </c>
      <c r="H55" s="43">
        <v>-105.59</v>
      </c>
      <c r="I55" s="43">
        <v>177.85599999999999</v>
      </c>
      <c r="J55" s="43">
        <v>527.07500000000005</v>
      </c>
      <c r="K55" s="43">
        <v>-447</v>
      </c>
      <c r="L55" s="43">
        <v>796</v>
      </c>
      <c r="M55" s="43">
        <v>-322</v>
      </c>
      <c r="N55" s="43">
        <v>251</v>
      </c>
      <c r="O55" s="43">
        <v>-155</v>
      </c>
      <c r="P55" s="43">
        <v>-135</v>
      </c>
      <c r="Q55" s="43">
        <v>1119</v>
      </c>
      <c r="R55" s="43">
        <v>-58</v>
      </c>
      <c r="S55" s="43">
        <v>1144</v>
      </c>
      <c r="T55" s="43">
        <v>-427</v>
      </c>
      <c r="U55" s="43">
        <v>316</v>
      </c>
      <c r="V55" s="43">
        <v>2901</v>
      </c>
      <c r="W55" s="43">
        <v>2960</v>
      </c>
      <c r="X55" s="43">
        <v>2523</v>
      </c>
      <c r="Y55" s="43">
        <v>-6612</v>
      </c>
      <c r="Z55" s="43">
        <v>5998</v>
      </c>
      <c r="AA55" s="43">
        <v>-1446</v>
      </c>
      <c r="AB55" s="43">
        <v>931</v>
      </c>
      <c r="AC55" s="43">
        <v>3513</v>
      </c>
      <c r="AD55" s="43">
        <v>-415</v>
      </c>
      <c r="AE55" s="43">
        <v>7276</v>
      </c>
      <c r="AF55" s="43">
        <v>-636</v>
      </c>
      <c r="AG55" s="43">
        <v>-195</v>
      </c>
      <c r="AH55" s="43">
        <v>5624</v>
      </c>
      <c r="AI55" s="43">
        <v>24311</v>
      </c>
      <c r="AJ55" s="43">
        <v>-10435</v>
      </c>
      <c r="AK55" s="43">
        <v>-3860</v>
      </c>
      <c r="AL55" s="43">
        <v>-10952</v>
      </c>
      <c r="AM55" s="43">
        <v>5760</v>
      </c>
      <c r="AN55" s="43">
        <v>-794</v>
      </c>
      <c r="AO55" s="44">
        <v>-11675</v>
      </c>
      <c r="AQ55" s="54">
        <f>AN19+AN38+AN51</f>
        <v>-794</v>
      </c>
    </row>
    <row r="56" spans="1:43" x14ac:dyDescent="0.3">
      <c r="A56" s="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6"/>
    </row>
    <row r="57" spans="1:43" x14ac:dyDescent="0.3">
      <c r="A57" s="6" t="s">
        <v>165</v>
      </c>
      <c r="B57" s="6" t="s">
        <v>166</v>
      </c>
      <c r="C57" s="15" t="s">
        <v>189</v>
      </c>
      <c r="D57" s="15" t="s">
        <v>189</v>
      </c>
      <c r="E57" s="15" t="s">
        <v>189</v>
      </c>
      <c r="F57" s="15" t="s">
        <v>189</v>
      </c>
      <c r="G57" s="15" t="s">
        <v>189</v>
      </c>
      <c r="H57" s="15" t="s">
        <v>189</v>
      </c>
      <c r="I57" s="15" t="s">
        <v>189</v>
      </c>
      <c r="J57" s="15" t="s">
        <v>189</v>
      </c>
      <c r="K57" s="15" t="s">
        <v>189</v>
      </c>
      <c r="L57" s="15">
        <v>33</v>
      </c>
      <c r="M57" s="15">
        <v>11</v>
      </c>
      <c r="N57" s="15">
        <v>15</v>
      </c>
      <c r="O57" s="15">
        <v>33</v>
      </c>
      <c r="P57" s="15">
        <v>47</v>
      </c>
      <c r="Q57" s="15">
        <v>42</v>
      </c>
      <c r="R57" s="15">
        <v>11</v>
      </c>
      <c r="S57" s="15">
        <v>45</v>
      </c>
      <c r="T57" s="15">
        <v>-7</v>
      </c>
      <c r="U57" s="15">
        <v>17</v>
      </c>
      <c r="V57" s="15">
        <v>194</v>
      </c>
      <c r="W57" s="15">
        <v>863</v>
      </c>
      <c r="X57" s="15">
        <v>1267</v>
      </c>
      <c r="Y57" s="15">
        <v>2997</v>
      </c>
      <c r="Z57" s="15">
        <v>2697</v>
      </c>
      <c r="AA57" s="15">
        <v>3338</v>
      </c>
      <c r="AB57" s="15">
        <v>7682</v>
      </c>
      <c r="AC57" s="15">
        <v>9128</v>
      </c>
      <c r="AD57" s="15">
        <v>10026</v>
      </c>
      <c r="AE57" s="15">
        <v>13252</v>
      </c>
      <c r="AF57" s="15">
        <v>10444</v>
      </c>
      <c r="AG57" s="15">
        <v>11591</v>
      </c>
      <c r="AH57" s="15">
        <v>10417</v>
      </c>
      <c r="AI57" s="15">
        <v>15263</v>
      </c>
      <c r="AJ57" s="15">
        <v>9501</v>
      </c>
      <c r="AK57" s="15">
        <v>25385</v>
      </c>
      <c r="AL57" s="15">
        <v>19573</v>
      </c>
      <c r="AM57" s="15">
        <v>18679</v>
      </c>
      <c r="AN57" s="15">
        <v>26102</v>
      </c>
      <c r="AO57" s="17">
        <v>37498</v>
      </c>
    </row>
    <row r="58" spans="1:43" x14ac:dyDescent="0.3">
      <c r="A58" s="6" t="s">
        <v>167</v>
      </c>
      <c r="B58" s="6" t="s">
        <v>168</v>
      </c>
      <c r="C58" s="15" t="s">
        <v>189</v>
      </c>
      <c r="D58" s="15" t="s">
        <v>189</v>
      </c>
      <c r="E58" s="15" t="s">
        <v>189</v>
      </c>
      <c r="F58" s="15" t="s">
        <v>189</v>
      </c>
      <c r="G58" s="15" t="s">
        <v>189</v>
      </c>
      <c r="H58" s="15" t="s">
        <v>189</v>
      </c>
      <c r="I58" s="15" t="s">
        <v>189</v>
      </c>
      <c r="J58" s="15" t="s">
        <v>189</v>
      </c>
      <c r="K58" s="15" t="s">
        <v>189</v>
      </c>
      <c r="L58" s="15">
        <v>49</v>
      </c>
      <c r="M58" s="15">
        <v>61</v>
      </c>
      <c r="N58" s="15">
        <v>59</v>
      </c>
      <c r="O58" s="15">
        <v>58</v>
      </c>
      <c r="P58" s="15">
        <v>10</v>
      </c>
      <c r="Q58" s="15">
        <v>20</v>
      </c>
      <c r="R58" s="15">
        <v>20</v>
      </c>
      <c r="S58" s="15">
        <v>20</v>
      </c>
      <c r="T58" s="15">
        <v>10</v>
      </c>
      <c r="U58" s="15">
        <v>0</v>
      </c>
      <c r="V58" s="15">
        <v>0</v>
      </c>
      <c r="W58" s="15">
        <v>0</v>
      </c>
      <c r="X58" s="15">
        <v>0</v>
      </c>
      <c r="Y58" s="15" t="s">
        <v>189</v>
      </c>
      <c r="Z58" s="15" t="s">
        <v>189</v>
      </c>
      <c r="AA58" s="15" t="s">
        <v>189</v>
      </c>
      <c r="AB58" s="15">
        <v>0</v>
      </c>
      <c r="AC58" s="15">
        <v>0</v>
      </c>
      <c r="AD58" s="15">
        <v>339</v>
      </c>
      <c r="AE58" s="15">
        <v>514</v>
      </c>
      <c r="AF58" s="15">
        <v>1316</v>
      </c>
      <c r="AG58" s="15">
        <v>2092</v>
      </c>
      <c r="AH58" s="15">
        <v>3022</v>
      </c>
      <c r="AI58" s="15">
        <v>3423</v>
      </c>
      <c r="AJ58" s="15">
        <v>3002</v>
      </c>
      <c r="AK58" s="15">
        <v>2687</v>
      </c>
      <c r="AL58" s="15">
        <v>2865</v>
      </c>
      <c r="AM58" s="15">
        <v>3803</v>
      </c>
      <c r="AN58" s="15" t="s">
        <v>189</v>
      </c>
      <c r="AO58" s="17"/>
    </row>
    <row r="59" spans="1:43" x14ac:dyDescent="0.3">
      <c r="A59" s="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6"/>
    </row>
    <row r="60" spans="1:43" x14ac:dyDescent="0.3">
      <c r="A60" s="6" t="s">
        <v>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6"/>
    </row>
    <row r="61" spans="1:43" x14ac:dyDescent="0.3">
      <c r="A61" s="10" t="s">
        <v>169</v>
      </c>
      <c r="B61" s="10" t="s">
        <v>169</v>
      </c>
      <c r="C61" s="12">
        <v>441.95400000000001</v>
      </c>
      <c r="D61" s="12">
        <v>698.01499999999999</v>
      </c>
      <c r="E61" s="12">
        <v>759.11300000000006</v>
      </c>
      <c r="F61" s="12">
        <v>914.69799999999998</v>
      </c>
      <c r="G61" s="12">
        <v>875.82500000000005</v>
      </c>
      <c r="H61" s="12">
        <v>1022.99</v>
      </c>
      <c r="I61" s="12">
        <v>597.30700000000002</v>
      </c>
      <c r="J61" s="12">
        <v>563.37699999999995</v>
      </c>
      <c r="K61" s="12">
        <v>788</v>
      </c>
      <c r="L61" s="12">
        <v>-1048</v>
      </c>
      <c r="M61" s="12">
        <v>-285</v>
      </c>
      <c r="N61" s="12">
        <v>379</v>
      </c>
      <c r="O61" s="12">
        <v>471</v>
      </c>
      <c r="P61" s="12">
        <v>704</v>
      </c>
      <c r="Q61" s="12">
        <v>-231</v>
      </c>
      <c r="R61" s="12">
        <v>164</v>
      </c>
      <c r="S61" s="12">
        <v>138</v>
      </c>
      <c r="T61" s="12">
        <v>499</v>
      </c>
      <c r="U61" s="12">
        <v>1822</v>
      </c>
      <c r="V61" s="12">
        <v>2678</v>
      </c>
      <c r="W61" s="12">
        <v>4734</v>
      </c>
      <c r="X61" s="12">
        <v>8823</v>
      </c>
      <c r="Y61" s="12">
        <v>12474</v>
      </c>
      <c r="Z61" s="12">
        <v>19412</v>
      </c>
      <c r="AA61" s="12">
        <v>35604</v>
      </c>
      <c r="AB61" s="12">
        <v>58518</v>
      </c>
      <c r="AC61" s="12">
        <v>55756</v>
      </c>
      <c r="AD61" s="12">
        <v>60449</v>
      </c>
      <c r="AE61" s="12">
        <v>82487</v>
      </c>
      <c r="AF61" s="12">
        <v>70529</v>
      </c>
      <c r="AG61" s="12">
        <v>71501</v>
      </c>
      <c r="AH61" s="12">
        <v>81801</v>
      </c>
      <c r="AI61" s="12">
        <v>76477</v>
      </c>
      <c r="AJ61" s="12">
        <v>78844</v>
      </c>
      <c r="AK61" s="12">
        <v>121933</v>
      </c>
      <c r="AL61" s="12">
        <v>132441</v>
      </c>
      <c r="AM61" s="12">
        <v>127820</v>
      </c>
      <c r="AN61" s="12">
        <v>136661</v>
      </c>
      <c r="AO61" s="13">
        <v>137352</v>
      </c>
    </row>
    <row r="62" spans="1:43" x14ac:dyDescent="0.3">
      <c r="A62" s="10" t="s">
        <v>170</v>
      </c>
      <c r="B62" s="10" t="s">
        <v>171</v>
      </c>
      <c r="C62" s="12">
        <v>16.6081</v>
      </c>
      <c r="D62" s="12">
        <v>17.144500000000001</v>
      </c>
      <c r="E62" s="12">
        <v>14.366199999999999</v>
      </c>
      <c r="F62" s="12">
        <v>16.456</v>
      </c>
      <c r="G62" s="12">
        <v>13.8825</v>
      </c>
      <c r="H62" s="12">
        <v>14.435700000000001</v>
      </c>
      <c r="I62" s="12">
        <v>7.4878999999999998</v>
      </c>
      <c r="J62" s="12">
        <v>6.1311999999999998</v>
      </c>
      <c r="K62" s="12">
        <v>7.1234999999999999</v>
      </c>
      <c r="L62" s="12">
        <v>-10.657999999999999</v>
      </c>
      <c r="M62" s="12">
        <v>-4.0248999999999997</v>
      </c>
      <c r="N62" s="12">
        <v>6.3794000000000004</v>
      </c>
      <c r="O62" s="12">
        <v>7.6784999999999997</v>
      </c>
      <c r="P62" s="12">
        <v>8.8186999999999998</v>
      </c>
      <c r="Q62" s="12">
        <v>-4.3072999999999997</v>
      </c>
      <c r="R62" s="12">
        <v>2.8561000000000001</v>
      </c>
      <c r="S62" s="12">
        <v>2.2233000000000001</v>
      </c>
      <c r="T62" s="12">
        <v>6.0273000000000003</v>
      </c>
      <c r="U62" s="12">
        <v>13.0787</v>
      </c>
      <c r="V62" s="12">
        <v>13.8649</v>
      </c>
      <c r="W62" s="12">
        <v>19.261099999999999</v>
      </c>
      <c r="X62" s="12">
        <v>23.5336</v>
      </c>
      <c r="Y62" s="12">
        <v>29.073499999999999</v>
      </c>
      <c r="Z62" s="12">
        <v>29.761600000000001</v>
      </c>
      <c r="AA62" s="12">
        <v>32.890799999999999</v>
      </c>
      <c r="AB62" s="12">
        <v>37.389800000000001</v>
      </c>
      <c r="AC62" s="12">
        <v>32.622999999999998</v>
      </c>
      <c r="AD62" s="12">
        <v>33.069299999999998</v>
      </c>
      <c r="AE62" s="12">
        <v>35.293799999999997</v>
      </c>
      <c r="AF62" s="12">
        <v>32.707000000000001</v>
      </c>
      <c r="AG62" s="12">
        <v>31.191299999999998</v>
      </c>
      <c r="AH62" s="12">
        <v>30.799099999999999</v>
      </c>
      <c r="AI62" s="12">
        <v>29.394600000000001</v>
      </c>
      <c r="AJ62" s="12">
        <v>28.7212</v>
      </c>
      <c r="AK62" s="12">
        <v>33.331699999999998</v>
      </c>
      <c r="AL62" s="12">
        <v>33.586500000000001</v>
      </c>
      <c r="AM62" s="12">
        <v>33.348599999999998</v>
      </c>
      <c r="AN62" s="12">
        <v>34.948500000000003</v>
      </c>
      <c r="AO62" s="13">
        <v>34.705882352941202</v>
      </c>
    </row>
    <row r="63" spans="1:43" x14ac:dyDescent="0.3">
      <c r="A63" s="10" t="s">
        <v>172</v>
      </c>
      <c r="B63" s="10" t="s">
        <v>173</v>
      </c>
      <c r="C63" s="12" t="s">
        <v>189</v>
      </c>
      <c r="D63" s="12" t="s">
        <v>189</v>
      </c>
      <c r="E63" s="12" t="s">
        <v>189</v>
      </c>
      <c r="F63" s="12" t="s">
        <v>189</v>
      </c>
      <c r="G63" s="12" t="s">
        <v>189</v>
      </c>
      <c r="H63" s="12" t="s">
        <v>189</v>
      </c>
      <c r="I63" s="12" t="s">
        <v>189</v>
      </c>
      <c r="J63" s="12" t="s">
        <v>189</v>
      </c>
      <c r="K63" s="12" t="s">
        <v>189</v>
      </c>
      <c r="L63" s="12" t="s">
        <v>189</v>
      </c>
      <c r="M63" s="12" t="s">
        <v>189</v>
      </c>
      <c r="N63" s="12" t="s">
        <v>189</v>
      </c>
      <c r="O63" s="12">
        <v>-8</v>
      </c>
      <c r="P63" s="12" t="s">
        <v>189</v>
      </c>
      <c r="Q63" s="12">
        <v>19</v>
      </c>
      <c r="R63" s="12">
        <v>52</v>
      </c>
      <c r="S63" s="12" t="s">
        <v>189</v>
      </c>
      <c r="T63" s="12">
        <v>0</v>
      </c>
      <c r="U63" s="12">
        <v>0</v>
      </c>
      <c r="V63" s="12">
        <v>0</v>
      </c>
      <c r="W63" s="12">
        <v>0</v>
      </c>
      <c r="X63" s="12">
        <v>220</v>
      </c>
      <c r="Y63" s="12">
        <v>0</v>
      </c>
      <c r="Z63" s="12">
        <v>638</v>
      </c>
      <c r="AA63" s="12">
        <v>244</v>
      </c>
      <c r="AB63" s="12">
        <v>350</v>
      </c>
      <c r="AC63" s="12">
        <v>496</v>
      </c>
      <c r="AD63" s="12">
        <v>3765</v>
      </c>
      <c r="AE63" s="12">
        <v>343</v>
      </c>
      <c r="AF63" s="12">
        <v>297</v>
      </c>
      <c r="AG63" s="12">
        <v>329</v>
      </c>
      <c r="AH63" s="12">
        <v>721</v>
      </c>
      <c r="AI63" s="12">
        <v>624</v>
      </c>
      <c r="AJ63" s="12">
        <v>1524</v>
      </c>
      <c r="AK63" s="12">
        <v>33</v>
      </c>
      <c r="AL63" s="12">
        <v>306</v>
      </c>
      <c r="AM63" s="12" t="s">
        <v>189</v>
      </c>
      <c r="AN63" s="12" t="s">
        <v>189</v>
      </c>
      <c r="AO63" s="13"/>
    </row>
    <row r="64" spans="1:43" x14ac:dyDescent="0.3">
      <c r="A64" s="10" t="s">
        <v>174</v>
      </c>
      <c r="B64" s="10" t="s">
        <v>175</v>
      </c>
      <c r="C64" s="12" t="s">
        <v>189</v>
      </c>
      <c r="D64" s="12" t="s">
        <v>189</v>
      </c>
      <c r="E64" s="12" t="s">
        <v>189</v>
      </c>
      <c r="F64" s="12" t="s">
        <v>189</v>
      </c>
      <c r="G64" s="12" t="s">
        <v>189</v>
      </c>
      <c r="H64" s="12" t="s">
        <v>189</v>
      </c>
      <c r="I64" s="12" t="s">
        <v>189</v>
      </c>
      <c r="J64" s="12" t="s">
        <v>189</v>
      </c>
      <c r="K64" s="12" t="s">
        <v>189</v>
      </c>
      <c r="L64" s="12" t="s">
        <v>189</v>
      </c>
      <c r="M64" s="12" t="s">
        <v>189</v>
      </c>
      <c r="N64" s="12" t="s">
        <v>189</v>
      </c>
      <c r="O64" s="12" t="s">
        <v>189</v>
      </c>
      <c r="P64" s="12" t="s">
        <v>189</v>
      </c>
      <c r="Q64" s="12" t="s">
        <v>189</v>
      </c>
      <c r="R64" s="12" t="s">
        <v>189</v>
      </c>
      <c r="S64" s="12" t="s">
        <v>189</v>
      </c>
      <c r="T64" s="12" t="s">
        <v>189</v>
      </c>
      <c r="U64" s="12">
        <v>428</v>
      </c>
      <c r="V64" s="12">
        <v>361</v>
      </c>
      <c r="W64" s="12">
        <v>377</v>
      </c>
      <c r="X64" s="12">
        <v>757</v>
      </c>
      <c r="Y64" s="12">
        <v>270</v>
      </c>
      <c r="Z64" s="12">
        <v>751</v>
      </c>
      <c r="AA64" s="12">
        <v>1133</v>
      </c>
      <c r="AB64" s="12">
        <v>1351</v>
      </c>
      <c r="AC64" s="12">
        <v>701</v>
      </c>
      <c r="AD64" s="12">
        <v>739</v>
      </c>
      <c r="AE64" s="12">
        <v>749</v>
      </c>
      <c r="AF64" s="12" t="s">
        <v>189</v>
      </c>
      <c r="AG64" s="12" t="s">
        <v>189</v>
      </c>
      <c r="AH64" s="12" t="s">
        <v>189</v>
      </c>
      <c r="AI64" s="12" t="s">
        <v>189</v>
      </c>
      <c r="AJ64" s="12" t="s">
        <v>189</v>
      </c>
      <c r="AK64" s="12" t="s">
        <v>189</v>
      </c>
      <c r="AL64" s="12" t="s">
        <v>189</v>
      </c>
      <c r="AM64" s="12" t="s">
        <v>189</v>
      </c>
      <c r="AN64" s="12" t="s">
        <v>189</v>
      </c>
      <c r="AO64" s="13"/>
    </row>
    <row r="65" spans="1:70" x14ac:dyDescent="0.3">
      <c r="A65" s="10" t="s">
        <v>176</v>
      </c>
      <c r="B65" s="10" t="s">
        <v>177</v>
      </c>
      <c r="C65" s="12">
        <v>101.977</v>
      </c>
      <c r="D65" s="12">
        <v>150.43899999999999</v>
      </c>
      <c r="E65" s="12">
        <v>268.35399999999998</v>
      </c>
      <c r="F65" s="12">
        <v>739.56</v>
      </c>
      <c r="G65" s="12">
        <v>-89.677000000000007</v>
      </c>
      <c r="H65" s="12">
        <v>688.89300000000003</v>
      </c>
      <c r="I65" s="12">
        <v>-874.95500000000004</v>
      </c>
      <c r="J65" s="12">
        <v>577.40800000000002</v>
      </c>
      <c r="K65" s="12">
        <v>-399</v>
      </c>
      <c r="L65" s="12">
        <v>452</v>
      </c>
      <c r="M65" s="12">
        <v>135</v>
      </c>
      <c r="N65" s="12">
        <v>729</v>
      </c>
      <c r="O65" s="12">
        <v>751</v>
      </c>
      <c r="P65" s="12">
        <v>719</v>
      </c>
      <c r="Q65" s="12">
        <v>-47</v>
      </c>
      <c r="R65" s="12">
        <v>-85</v>
      </c>
      <c r="S65" s="12">
        <v>125</v>
      </c>
      <c r="T65" s="12">
        <v>758</v>
      </c>
      <c r="U65" s="12">
        <v>2069</v>
      </c>
      <c r="V65" s="12">
        <v>1563</v>
      </c>
      <c r="W65" s="12">
        <v>4735</v>
      </c>
      <c r="X65" s="12">
        <v>8505</v>
      </c>
      <c r="Y65" s="12">
        <v>9015</v>
      </c>
      <c r="Z65" s="12">
        <v>16590</v>
      </c>
      <c r="AA65" s="12">
        <v>33269</v>
      </c>
      <c r="AB65" s="12">
        <v>42561</v>
      </c>
      <c r="AC65" s="12">
        <v>45501</v>
      </c>
      <c r="AD65" s="12">
        <v>50142</v>
      </c>
      <c r="AE65" s="12">
        <v>70019</v>
      </c>
      <c r="AF65" s="12">
        <v>53497</v>
      </c>
      <c r="AG65" s="12">
        <v>51774</v>
      </c>
      <c r="AH65" s="12">
        <v>64121</v>
      </c>
      <c r="AI65" s="12">
        <v>58896</v>
      </c>
      <c r="AJ65" s="12">
        <v>73365</v>
      </c>
      <c r="AK65" s="12">
        <v>92953</v>
      </c>
      <c r="AL65" s="12">
        <v>111443</v>
      </c>
      <c r="AM65" s="12">
        <v>99584</v>
      </c>
      <c r="AN65" s="12">
        <v>108807</v>
      </c>
      <c r="AO65" s="13">
        <v>98299</v>
      </c>
    </row>
    <row r="66" spans="1:70" s="31" customFormat="1" x14ac:dyDescent="0.3">
      <c r="A66" s="24" t="s">
        <v>178</v>
      </c>
      <c r="B66" s="24" t="s">
        <v>179</v>
      </c>
      <c r="C66" s="45" t="s">
        <v>189</v>
      </c>
      <c r="D66" s="45" t="s">
        <v>189</v>
      </c>
      <c r="E66" s="45" t="s">
        <v>189</v>
      </c>
      <c r="F66" s="45" t="s">
        <v>189</v>
      </c>
      <c r="G66" s="45" t="s">
        <v>189</v>
      </c>
      <c r="H66" s="45" t="s">
        <v>189</v>
      </c>
      <c r="I66" s="45">
        <v>-867.63890000000004</v>
      </c>
      <c r="J66" s="45">
        <v>601.99289999999996</v>
      </c>
      <c r="K66" s="45">
        <v>-373.8997</v>
      </c>
      <c r="L66" s="45" t="s">
        <v>189</v>
      </c>
      <c r="M66" s="45" t="s">
        <v>189</v>
      </c>
      <c r="N66" s="45">
        <v>787.23099999999999</v>
      </c>
      <c r="O66" s="45">
        <v>792.78549999999996</v>
      </c>
      <c r="P66" s="45">
        <v>734.07740000000001</v>
      </c>
      <c r="Q66" s="45" t="s">
        <v>189</v>
      </c>
      <c r="R66" s="45">
        <v>-76.781599999999997</v>
      </c>
      <c r="S66" s="45">
        <v>130.91300000000001</v>
      </c>
      <c r="T66" s="45">
        <v>760.16189999999995</v>
      </c>
      <c r="U66" s="45">
        <v>2069</v>
      </c>
      <c r="V66" s="45">
        <v>1563</v>
      </c>
      <c r="W66" s="45">
        <v>4735</v>
      </c>
      <c r="X66" s="45">
        <v>8505</v>
      </c>
      <c r="Y66" s="45">
        <v>9015</v>
      </c>
      <c r="Z66" s="45">
        <v>16590</v>
      </c>
      <c r="AA66" s="45">
        <v>33269</v>
      </c>
      <c r="AB66" s="45">
        <v>42561</v>
      </c>
      <c r="AC66" s="45">
        <v>45601.429300000003</v>
      </c>
      <c r="AD66" s="45">
        <v>50425.675900000002</v>
      </c>
      <c r="AE66" s="45">
        <v>70558.720100000006</v>
      </c>
      <c r="AF66" s="45">
        <v>54580.886299999998</v>
      </c>
      <c r="AG66" s="45">
        <v>53526.553099999997</v>
      </c>
      <c r="AH66" s="45">
        <v>66766.713300000003</v>
      </c>
      <c r="AI66" s="45">
        <v>61901.848400000003</v>
      </c>
      <c r="AJ66" s="45">
        <v>75823.478799999997</v>
      </c>
      <c r="AK66" s="45">
        <v>95246.155199999994</v>
      </c>
      <c r="AL66" s="45">
        <v>113899.0472</v>
      </c>
      <c r="AM66" s="45">
        <v>102938.0949</v>
      </c>
      <c r="AN66" s="45" t="s">
        <v>189</v>
      </c>
      <c r="AO66" s="46"/>
    </row>
    <row r="67" spans="1:70" s="31" customFormat="1" x14ac:dyDescent="0.3">
      <c r="A67" s="24" t="s">
        <v>180</v>
      </c>
      <c r="B67" s="24" t="s">
        <v>181</v>
      </c>
      <c r="C67" s="45" t="s">
        <v>189</v>
      </c>
      <c r="D67" s="45">
        <v>278.31</v>
      </c>
      <c r="E67" s="45">
        <v>197.23400000000001</v>
      </c>
      <c r="F67" s="45">
        <v>805.43899999999996</v>
      </c>
      <c r="G67" s="45">
        <v>-63.741</v>
      </c>
      <c r="H67" s="45"/>
      <c r="I67" s="45"/>
      <c r="J67" s="45">
        <v>343.78100000000001</v>
      </c>
      <c r="K67" s="45">
        <v>-232</v>
      </c>
      <c r="L67" s="45">
        <v>823</v>
      </c>
      <c r="M67" s="45">
        <v>124</v>
      </c>
      <c r="N67" s="45">
        <v>796</v>
      </c>
      <c r="O67" s="45">
        <v>774</v>
      </c>
      <c r="P67" s="45">
        <v>656</v>
      </c>
      <c r="Q67" s="45">
        <v>-123</v>
      </c>
      <c r="R67" s="45">
        <v>-85</v>
      </c>
      <c r="S67" s="45">
        <v>125</v>
      </c>
      <c r="T67" s="45">
        <v>458</v>
      </c>
      <c r="U67" s="45">
        <v>2069</v>
      </c>
      <c r="V67" s="45">
        <v>1563</v>
      </c>
      <c r="W67" s="45">
        <v>4735</v>
      </c>
      <c r="X67" s="45">
        <v>8505</v>
      </c>
      <c r="Y67" s="45">
        <v>9015</v>
      </c>
      <c r="Z67" s="45">
        <v>16590</v>
      </c>
      <c r="AA67" s="45">
        <v>33269</v>
      </c>
      <c r="AB67" s="45">
        <v>42561</v>
      </c>
      <c r="AC67" s="45">
        <v>62397</v>
      </c>
      <c r="AD67" s="45">
        <v>68408</v>
      </c>
      <c r="AE67" s="45">
        <v>99324</v>
      </c>
      <c r="AF67" s="45">
        <v>75554</v>
      </c>
      <c r="AG67" s="45">
        <v>80788</v>
      </c>
      <c r="AH67" s="45">
        <v>64553</v>
      </c>
      <c r="AI67" s="45">
        <v>51077</v>
      </c>
      <c r="AJ67" s="45">
        <v>75864</v>
      </c>
      <c r="AK67" s="45">
        <v>105618</v>
      </c>
      <c r="AL67" s="45">
        <v>111320</v>
      </c>
      <c r="AM67" s="45">
        <v>89683</v>
      </c>
      <c r="AN67" s="45">
        <v>102809</v>
      </c>
      <c r="AO67" s="46">
        <v>87332</v>
      </c>
    </row>
    <row r="68" spans="1:70" x14ac:dyDescent="0.3">
      <c r="A68" s="10" t="s">
        <v>182</v>
      </c>
      <c r="B68" s="10" t="s">
        <v>183</v>
      </c>
      <c r="C68" s="12">
        <v>6.8999999999999999E-3</v>
      </c>
      <c r="D68" s="12">
        <v>1.03E-2</v>
      </c>
      <c r="E68" s="12">
        <v>1.8599999999999998E-2</v>
      </c>
      <c r="F68" s="12">
        <v>5.2499999999999998E-2</v>
      </c>
      <c r="G68" s="12">
        <v>-6.7000000000000002E-3</v>
      </c>
      <c r="H68" s="12">
        <v>5.0200000000000002E-2</v>
      </c>
      <c r="I68" s="12">
        <v>-6.5600000000000006E-2</v>
      </c>
      <c r="J68" s="12">
        <v>4.3400000000000001E-2</v>
      </c>
      <c r="K68" s="12">
        <v>-2.9000000000000001E-2</v>
      </c>
      <c r="L68" s="12">
        <v>3.2599999999999997E-2</v>
      </c>
      <c r="M68" s="12">
        <v>9.5999999999999992E-3</v>
      </c>
      <c r="N68" s="12">
        <v>4.9299999999999997E-2</v>
      </c>
      <c r="O68" s="12">
        <v>4.6800000000000001E-2</v>
      </c>
      <c r="P68" s="12">
        <v>3.9600000000000003E-2</v>
      </c>
      <c r="Q68" s="12">
        <v>-2.3999999999999998E-3</v>
      </c>
      <c r="R68" s="12">
        <v>-4.3E-3</v>
      </c>
      <c r="S68" s="12">
        <v>6.1999999999999998E-3</v>
      </c>
      <c r="T68" s="12">
        <v>3.6400000000000002E-2</v>
      </c>
      <c r="U68" s="12">
        <v>9.1399999999999995E-2</v>
      </c>
      <c r="V68" s="12">
        <v>6.6100000000000006E-2</v>
      </c>
      <c r="W68" s="12">
        <v>0.1956</v>
      </c>
      <c r="X68" s="12">
        <v>0.34449999999999997</v>
      </c>
      <c r="Y68" s="12">
        <v>0.36049999999999999</v>
      </c>
      <c r="Z68" s="12">
        <v>0.65149999999999997</v>
      </c>
      <c r="AA68" s="12">
        <v>1.2855000000000001</v>
      </c>
      <c r="AB68" s="12">
        <v>1.6259999999999999</v>
      </c>
      <c r="AC68" s="12">
        <v>1.7562</v>
      </c>
      <c r="AD68" s="12">
        <v>2.0598999999999998</v>
      </c>
      <c r="AE68" s="12">
        <v>3.0425</v>
      </c>
      <c r="AF68" s="12">
        <v>2.4447000000000001</v>
      </c>
      <c r="AG68" s="12">
        <v>2.4809000000000001</v>
      </c>
      <c r="AH68" s="12">
        <v>3.2349000000000001</v>
      </c>
      <c r="AI68" s="12">
        <v>3.1884999999999999</v>
      </c>
      <c r="AJ68" s="12">
        <v>4.2279999999999998</v>
      </c>
      <c r="AK68" s="12">
        <v>5.5655999999999999</v>
      </c>
      <c r="AL68" s="12">
        <v>6.8723999999999998</v>
      </c>
      <c r="AM68" s="12">
        <v>6.3250999999999999</v>
      </c>
      <c r="AN68" s="12">
        <v>7.0913000000000004</v>
      </c>
      <c r="AO68" s="13">
        <v>6.4556196167301003</v>
      </c>
    </row>
    <row r="69" spans="1:70" x14ac:dyDescent="0.3">
      <c r="A69" s="10" t="s">
        <v>184</v>
      </c>
      <c r="B69" s="10" t="s">
        <v>185</v>
      </c>
      <c r="C69" s="12">
        <v>74.211500000000001</v>
      </c>
      <c r="D69" s="12">
        <v>37.345199999999998</v>
      </c>
      <c r="E69" s="12">
        <v>21.336600000000001</v>
      </c>
      <c r="F69" s="12">
        <v>4.9333999999999998</v>
      </c>
      <c r="G69" s="12" t="s">
        <v>189</v>
      </c>
      <c r="H69" s="12">
        <v>8.0901999999999994</v>
      </c>
      <c r="I69" s="12" t="s">
        <v>189</v>
      </c>
      <c r="J69" s="12">
        <v>6.9272999999999998</v>
      </c>
      <c r="K69" s="12" t="s">
        <v>189</v>
      </c>
      <c r="L69" s="12">
        <v>6.1079999999999997</v>
      </c>
      <c r="M69" s="12">
        <v>19.901499999999999</v>
      </c>
      <c r="N69" s="12">
        <v>7.0151000000000003</v>
      </c>
      <c r="O69" s="12">
        <v>12.378500000000001</v>
      </c>
      <c r="P69" s="12">
        <v>11.624000000000001</v>
      </c>
      <c r="Q69" s="12" t="s">
        <v>189</v>
      </c>
      <c r="R69" s="12" t="s">
        <v>189</v>
      </c>
      <c r="S69" s="12">
        <v>59.691600000000001</v>
      </c>
      <c r="T69" s="12">
        <v>18.2805</v>
      </c>
      <c r="U69" s="12">
        <v>20.787299999999998</v>
      </c>
      <c r="V69" s="12">
        <v>41.571100000000001</v>
      </c>
      <c r="W69" s="12">
        <v>28.023099999999999</v>
      </c>
      <c r="X69" s="12">
        <v>13.2928</v>
      </c>
      <c r="Y69" s="12">
        <v>18.0654</v>
      </c>
      <c r="Z69" s="12">
        <v>16.024899999999999</v>
      </c>
      <c r="AA69" s="12">
        <v>11.231999999999999</v>
      </c>
      <c r="AB69" s="12">
        <v>14.6524</v>
      </c>
      <c r="AC69" s="12">
        <v>9.8173999999999992</v>
      </c>
      <c r="AD69" s="12">
        <v>12.2277</v>
      </c>
      <c r="AE69" s="12">
        <v>9.4257000000000009</v>
      </c>
      <c r="AF69" s="12">
        <v>11.526199999999999</v>
      </c>
      <c r="AG69" s="12">
        <v>15.5306</v>
      </c>
      <c r="AH69" s="12">
        <v>17.445599999999999</v>
      </c>
      <c r="AI69" s="12">
        <v>17.1569</v>
      </c>
      <c r="AJ69" s="12">
        <v>26.5562</v>
      </c>
      <c r="AK69" s="12">
        <v>26.3978</v>
      </c>
      <c r="AL69" s="12">
        <v>21.8889</v>
      </c>
      <c r="AM69" s="12">
        <v>27.068300000000001</v>
      </c>
      <c r="AN69" s="12">
        <v>32.122599999999998</v>
      </c>
      <c r="AO69" s="13">
        <v>38.176040656043803</v>
      </c>
    </row>
    <row r="70" spans="1:70" x14ac:dyDescent="0.3">
      <c r="A70" s="10" t="s">
        <v>186</v>
      </c>
      <c r="B70" s="10" t="s">
        <v>187</v>
      </c>
      <c r="C70" s="12">
        <v>0.8649</v>
      </c>
      <c r="D70" s="12">
        <v>0.73560000000000003</v>
      </c>
      <c r="E70" s="12">
        <v>1.1173999999999999</v>
      </c>
      <c r="F70" s="12">
        <v>2.0295999999999998</v>
      </c>
      <c r="G70" s="12">
        <v>0.4153</v>
      </c>
      <c r="H70" s="12">
        <v>1.6662999999999999</v>
      </c>
      <c r="I70" s="12">
        <v>-7.6433999999999997</v>
      </c>
      <c r="J70" s="12">
        <v>2.3759999999999999</v>
      </c>
      <c r="K70" s="12">
        <v>-0.56599999999999995</v>
      </c>
      <c r="L70" s="12" t="s">
        <v>189</v>
      </c>
      <c r="M70" s="12" t="s">
        <v>189</v>
      </c>
      <c r="N70" s="12">
        <v>2.5081000000000002</v>
      </c>
      <c r="O70" s="12">
        <v>1.3278000000000001</v>
      </c>
      <c r="P70" s="12">
        <v>1.0508999999999999</v>
      </c>
      <c r="Q70" s="12" t="s">
        <v>189</v>
      </c>
      <c r="R70" s="12">
        <v>1.3692</v>
      </c>
      <c r="S70" s="12">
        <v>4.1883999999999997</v>
      </c>
      <c r="T70" s="12">
        <v>3.3841000000000001</v>
      </c>
      <c r="U70" s="12">
        <v>1.7538</v>
      </c>
      <c r="V70" s="12">
        <v>1.1161000000000001</v>
      </c>
      <c r="W70" s="12">
        <v>1.5650999999999999</v>
      </c>
      <c r="X70" s="12">
        <v>1.5682</v>
      </c>
      <c r="Y70" s="12">
        <v>1.2336</v>
      </c>
      <c r="Z70" s="12">
        <v>1.327</v>
      </c>
      <c r="AA70" s="12">
        <v>1.4478</v>
      </c>
      <c r="AB70" s="12">
        <v>1.2185999999999999</v>
      </c>
      <c r="AC70" s="12">
        <v>1.4490000000000001</v>
      </c>
      <c r="AD70" s="12">
        <v>1.5113000000000001</v>
      </c>
      <c r="AE70" s="12">
        <v>1.522</v>
      </c>
      <c r="AF70" s="12">
        <v>1.4497</v>
      </c>
      <c r="AG70" s="12">
        <v>1.3283</v>
      </c>
      <c r="AH70" s="12">
        <v>1.3007</v>
      </c>
      <c r="AI70" s="12">
        <v>1.2558</v>
      </c>
      <c r="AJ70" s="12">
        <v>1.4052</v>
      </c>
      <c r="AK70" s="12">
        <v>1.0988</v>
      </c>
      <c r="AL70" s="12">
        <v>1.2239</v>
      </c>
      <c r="AM70" s="12">
        <v>1.1396999999999999</v>
      </c>
      <c r="AN70" s="12">
        <v>1.2616000000000001</v>
      </c>
      <c r="AO70" s="13">
        <v>0.82397467657583301</v>
      </c>
    </row>
    <row r="71" spans="1:70" x14ac:dyDescent="0.3">
      <c r="A71" s="7" t="s">
        <v>188</v>
      </c>
      <c r="B71" s="7"/>
      <c r="C71" s="7" t="s">
        <v>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53">
        <v>2025</v>
      </c>
      <c r="AP71" s="53">
        <v>2026</v>
      </c>
      <c r="AQ71" s="53">
        <v>2027</v>
      </c>
      <c r="AR71" s="53">
        <v>2028</v>
      </c>
      <c r="AS71" s="53">
        <v>2029</v>
      </c>
      <c r="AT71" s="53">
        <v>2030</v>
      </c>
      <c r="AU71" s="53">
        <v>2031</v>
      </c>
      <c r="AV71" s="53">
        <v>2032</v>
      </c>
      <c r="AW71" s="53">
        <v>2033</v>
      </c>
      <c r="AX71" s="53">
        <v>2034</v>
      </c>
      <c r="AY71" s="53">
        <v>2035</v>
      </c>
      <c r="AZ71" s="53">
        <v>2036</v>
      </c>
      <c r="BA71" s="53">
        <v>2037</v>
      </c>
      <c r="BB71" s="53">
        <v>2038</v>
      </c>
      <c r="BC71" s="53">
        <v>2039</v>
      </c>
      <c r="BD71" s="53">
        <v>2040</v>
      </c>
      <c r="BE71" s="53">
        <v>2041</v>
      </c>
      <c r="BF71" s="53">
        <v>2042</v>
      </c>
      <c r="BG71" s="53">
        <v>2043</v>
      </c>
      <c r="BH71" s="53">
        <v>2044</v>
      </c>
      <c r="BI71" s="53">
        <v>2045</v>
      </c>
      <c r="BJ71" s="53">
        <v>2046</v>
      </c>
      <c r="BK71" s="53">
        <v>2047</v>
      </c>
      <c r="BL71" s="53">
        <v>2048</v>
      </c>
      <c r="BM71" s="53">
        <v>2049</v>
      </c>
      <c r="BN71" s="53">
        <v>2050</v>
      </c>
      <c r="BO71" s="53">
        <v>2051</v>
      </c>
      <c r="BP71" s="53">
        <v>2052</v>
      </c>
      <c r="BQ71" s="53">
        <v>2053</v>
      </c>
      <c r="BR71" s="53">
        <v>2054</v>
      </c>
    </row>
    <row r="72" spans="1:70" s="49" customFormat="1" x14ac:dyDescent="0.3">
      <c r="A72" s="48" t="s">
        <v>198</v>
      </c>
      <c r="D72" s="50">
        <v>4071.37</v>
      </c>
      <c r="E72" s="50">
        <v>5284.01</v>
      </c>
      <c r="F72" s="50">
        <v>5558.44</v>
      </c>
      <c r="G72" s="50">
        <v>6308.85</v>
      </c>
      <c r="H72" s="50">
        <v>7086.54</v>
      </c>
      <c r="I72" s="50">
        <v>7976.95</v>
      </c>
      <c r="J72" s="50">
        <v>9188.75</v>
      </c>
      <c r="K72" s="50">
        <v>11062</v>
      </c>
      <c r="L72" s="50">
        <v>9833</v>
      </c>
      <c r="M72" s="50">
        <v>7081</v>
      </c>
      <c r="N72" s="50">
        <v>5941</v>
      </c>
      <c r="O72" s="50">
        <v>6134</v>
      </c>
      <c r="P72" s="50">
        <v>7983</v>
      </c>
      <c r="Q72" s="50">
        <v>5363</v>
      </c>
      <c r="R72" s="50">
        <v>5742</v>
      </c>
      <c r="S72" s="50">
        <v>6207</v>
      </c>
      <c r="T72" s="50">
        <v>8279</v>
      </c>
      <c r="U72" s="50">
        <v>13931</v>
      </c>
      <c r="V72" s="50">
        <v>19315</v>
      </c>
      <c r="W72" s="50">
        <v>24578</v>
      </c>
      <c r="X72" s="50">
        <v>37491</v>
      </c>
      <c r="Y72" s="50">
        <v>42905</v>
      </c>
      <c r="Z72" s="50">
        <v>65225</v>
      </c>
      <c r="AA72" s="50">
        <v>108249</v>
      </c>
      <c r="AB72" s="50">
        <v>156508</v>
      </c>
      <c r="AC72" s="50">
        <v>170910</v>
      </c>
      <c r="AD72" s="50">
        <v>182795</v>
      </c>
      <c r="AE72" s="50">
        <v>233715</v>
      </c>
      <c r="AF72" s="50">
        <v>215091</v>
      </c>
      <c r="AG72" s="50">
        <v>228594</v>
      </c>
      <c r="AH72" s="50">
        <v>265595</v>
      </c>
      <c r="AI72" s="50">
        <v>260174</v>
      </c>
      <c r="AJ72" s="50">
        <v>274515</v>
      </c>
      <c r="AK72" s="50">
        <v>365817</v>
      </c>
      <c r="AL72" s="50">
        <v>394328</v>
      </c>
      <c r="AM72" s="50">
        <v>383285</v>
      </c>
      <c r="AN72" s="50">
        <v>391035</v>
      </c>
      <c r="AO72" s="77">
        <v>409567.22899999999</v>
      </c>
      <c r="AP72" s="77">
        <v>441796.36200000002</v>
      </c>
      <c r="AQ72" s="78">
        <v>508065.81630000001</v>
      </c>
      <c r="AR72" s="78">
        <v>584275.68874499993</v>
      </c>
      <c r="AS72" s="78">
        <v>671917.04205674992</v>
      </c>
      <c r="AT72" s="78">
        <v>772704.59836526238</v>
      </c>
      <c r="AU72" s="78">
        <v>888610.28812005173</v>
      </c>
      <c r="AV72" s="78">
        <v>1021901.8313380594</v>
      </c>
      <c r="AW72" s="78">
        <v>1175187.1060387683</v>
      </c>
      <c r="AX72" s="78">
        <v>1351465.1719445835</v>
      </c>
      <c r="AY72" s="78">
        <v>1533912.9701571022</v>
      </c>
      <c r="AZ72" s="78">
        <v>1720283.3960311899</v>
      </c>
      <c r="BA72" s="78">
        <v>1908396.3853872006</v>
      </c>
      <c r="BB72" s="78">
        <v>2096211.2156550819</v>
      </c>
      <c r="BC72" s="78">
        <v>2281879.9797649076</v>
      </c>
      <c r="BD72" s="78">
        <v>2463782.6665138444</v>
      </c>
      <c r="BE72" s="78">
        <v>2640545.6082639406</v>
      </c>
      <c r="BF72" s="78">
        <v>2811045.8533940106</v>
      </c>
      <c r="BG72" s="78">
        <v>2974404.3672625097</v>
      </c>
      <c r="BH72" s="78">
        <v>3129970.9685130678</v>
      </c>
      <c r="BI72" s="78">
        <v>3277303.6768190903</v>
      </c>
      <c r="BJ72" s="78">
        <v>3429042.837055814</v>
      </c>
      <c r="BK72" s="78">
        <v>3587807.5204114984</v>
      </c>
      <c r="BL72" s="78">
        <v>3753923.0086065507</v>
      </c>
      <c r="BM72" s="78">
        <v>3927729.6439050343</v>
      </c>
      <c r="BN72" s="78">
        <v>4109583.5264178375</v>
      </c>
      <c r="BO72" s="78">
        <v>4299857.2436909834</v>
      </c>
      <c r="BP72" s="78">
        <v>4498940.6340738758</v>
      </c>
      <c r="BQ72" s="78">
        <v>4707241.5854314966</v>
      </c>
      <c r="BR72" s="78">
        <v>4925186.8708369751</v>
      </c>
    </row>
    <row r="73" spans="1:70" x14ac:dyDescent="0.3">
      <c r="A73" s="31" t="s">
        <v>192</v>
      </c>
      <c r="C73" s="28">
        <f t="shared" ref="C73:AM73" si="0" xml:space="preserve"> C7+C22+C8+C13+C42</f>
        <v>74.416000000000054</v>
      </c>
      <c r="D73" s="28">
        <f t="shared" si="0"/>
        <v>187.40299999999996</v>
      </c>
      <c r="E73" s="28">
        <f t="shared" si="0"/>
        <v>159.78900000000004</v>
      </c>
      <c r="F73" s="28">
        <f t="shared" si="0"/>
        <v>664.33100000000002</v>
      </c>
      <c r="G73" s="28">
        <f t="shared" si="0"/>
        <v>-78.734000000000009</v>
      </c>
      <c r="H73" s="28">
        <f t="shared" si="0"/>
        <v>609.16800000000001</v>
      </c>
      <c r="I73" s="28">
        <f t="shared" si="0"/>
        <v>-268.4079999999999</v>
      </c>
      <c r="J73" s="28">
        <f t="shared" si="0"/>
        <v>291.815</v>
      </c>
      <c r="K73" s="28">
        <f t="shared" si="0"/>
        <v>-269</v>
      </c>
      <c r="L73" s="28">
        <f t="shared" si="0"/>
        <v>1101</v>
      </c>
      <c r="M73" s="28">
        <f t="shared" si="0"/>
        <v>-381</v>
      </c>
      <c r="N73" s="28">
        <f t="shared" si="0"/>
        <v>745</v>
      </c>
      <c r="O73" s="28">
        <f t="shared" si="0"/>
        <v>1040</v>
      </c>
      <c r="P73" s="28">
        <f t="shared" si="0"/>
        <v>946</v>
      </c>
      <c r="Q73" s="28">
        <f t="shared" si="0"/>
        <v>56</v>
      </c>
      <c r="R73" s="28">
        <f t="shared" si="0"/>
        <v>-83</v>
      </c>
      <c r="S73" s="28">
        <f t="shared" si="0"/>
        <v>15</v>
      </c>
      <c r="T73" s="28">
        <f t="shared" si="0"/>
        <v>18</v>
      </c>
      <c r="U73" s="28">
        <f t="shared" si="0"/>
        <v>1240</v>
      </c>
      <c r="V73" s="28">
        <f t="shared" si="0"/>
        <v>1080</v>
      </c>
      <c r="W73" s="28">
        <f t="shared" si="0"/>
        <v>3407</v>
      </c>
      <c r="X73" s="28">
        <f t="shared" si="0"/>
        <v>5616</v>
      </c>
      <c r="Y73" s="28">
        <f t="shared" si="0"/>
        <v>7357</v>
      </c>
      <c r="Z73" s="28">
        <f t="shared" si="0"/>
        <v>13377</v>
      </c>
      <c r="AA73" s="28">
        <f t="shared" si="0"/>
        <v>21546</v>
      </c>
      <c r="AB73" s="28">
        <f t="shared" si="0"/>
        <v>32757</v>
      </c>
      <c r="AC73" s="28">
        <f t="shared" si="0"/>
        <v>53571</v>
      </c>
      <c r="AD73" s="28">
        <f t="shared" si="0"/>
        <v>56946</v>
      </c>
      <c r="AE73" s="28">
        <f t="shared" si="0"/>
        <v>84672</v>
      </c>
      <c r="AF73" s="28">
        <f t="shared" si="0"/>
        <v>65957</v>
      </c>
      <c r="AG73" s="28">
        <f t="shared" si="0"/>
        <v>74374</v>
      </c>
      <c r="AH73" s="28">
        <f t="shared" si="0"/>
        <v>54221</v>
      </c>
      <c r="AI73" s="28">
        <f t="shared" si="0"/>
        <v>49828</v>
      </c>
      <c r="AJ73" s="28">
        <f t="shared" si="0"/>
        <v>70019</v>
      </c>
      <c r="AK73" s="28">
        <f t="shared" si="0"/>
        <v>104876</v>
      </c>
      <c r="AL73" s="28">
        <f t="shared" si="0"/>
        <v>102143</v>
      </c>
      <c r="AM73" s="28">
        <f t="shared" si="0"/>
        <v>83730</v>
      </c>
      <c r="AN73" s="28">
        <f xml:space="preserve"> AN7+AN22+AN8+AN13+AN42</f>
        <v>89566</v>
      </c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</row>
    <row r="74" spans="1:70" x14ac:dyDescent="0.3">
      <c r="A74" s="31" t="s">
        <v>193</v>
      </c>
      <c r="C74" s="28">
        <f>C19+C38+C42</f>
        <v>66.443000000000012</v>
      </c>
      <c r="D74" s="28">
        <f t="shared" ref="D74:AN74" si="1">D19+D38+D42</f>
        <v>236.20699999999999</v>
      </c>
      <c r="E74" s="28">
        <f t="shared" si="1"/>
        <v>33.149000000000001</v>
      </c>
      <c r="F74" s="28">
        <f t="shared" si="1"/>
        <v>456.21300000000008</v>
      </c>
      <c r="G74" s="28">
        <f t="shared" si="1"/>
        <v>212.93100000000001</v>
      </c>
      <c r="H74" s="28">
        <f t="shared" si="1"/>
        <v>7.0069999999999695</v>
      </c>
      <c r="I74" s="28">
        <f t="shared" si="1"/>
        <v>469.65000000000003</v>
      </c>
      <c r="J74" s="28">
        <f t="shared" si="1"/>
        <v>501.56599999999997</v>
      </c>
      <c r="K74" s="28">
        <f t="shared" si="1"/>
        <v>-475</v>
      </c>
      <c r="L74" s="28">
        <f t="shared" si="1"/>
        <v>771</v>
      </c>
      <c r="M74" s="28">
        <f t="shared" si="1"/>
        <v>-506</v>
      </c>
      <c r="N74" s="28">
        <f t="shared" si="1"/>
        <v>210</v>
      </c>
      <c r="O74" s="28">
        <f t="shared" si="1"/>
        <v>-166</v>
      </c>
      <c r="P74" s="28">
        <f t="shared" si="1"/>
        <v>-104</v>
      </c>
      <c r="Q74" s="28">
        <f t="shared" si="1"/>
        <v>1077</v>
      </c>
      <c r="R74" s="28">
        <f t="shared" si="1"/>
        <v>-163</v>
      </c>
      <c r="S74" s="28">
        <f t="shared" si="1"/>
        <v>1117</v>
      </c>
      <c r="T74" s="28">
        <f t="shared" si="1"/>
        <v>-854</v>
      </c>
      <c r="U74" s="28">
        <f t="shared" si="1"/>
        <v>-227</v>
      </c>
      <c r="V74" s="28">
        <f t="shared" si="1"/>
        <v>2577</v>
      </c>
      <c r="W74" s="28">
        <f t="shared" si="1"/>
        <v>2221</v>
      </c>
      <c r="X74" s="28">
        <f t="shared" si="1"/>
        <v>1407</v>
      </c>
      <c r="Y74" s="28">
        <f t="shared" si="1"/>
        <v>-7275</v>
      </c>
      <c r="Z74" s="28">
        <f t="shared" si="1"/>
        <v>4741</v>
      </c>
      <c r="AA74" s="28">
        <f t="shared" si="1"/>
        <v>-2890</v>
      </c>
      <c r="AB74" s="28">
        <f t="shared" si="1"/>
        <v>2629</v>
      </c>
      <c r="AC74" s="28">
        <f t="shared" si="1"/>
        <v>36788</v>
      </c>
      <c r="AD74" s="28">
        <f t="shared" si="1"/>
        <v>55400</v>
      </c>
      <c r="AE74" s="28">
        <f t="shared" si="1"/>
        <v>54297</v>
      </c>
      <c r="AF74" s="28">
        <f t="shared" si="1"/>
        <v>42311</v>
      </c>
      <c r="AG74" s="28">
        <f t="shared" si="1"/>
        <v>46793</v>
      </c>
      <c r="AH74" s="28">
        <f t="shared" si="1"/>
        <v>93932</v>
      </c>
      <c r="AI74" s="28">
        <f t="shared" si="1"/>
        <v>107468</v>
      </c>
      <c r="AJ74" s="28">
        <f t="shared" si="1"/>
        <v>78884</v>
      </c>
      <c r="AK74" s="28">
        <f t="shared" si="1"/>
        <v>102158</v>
      </c>
      <c r="AL74" s="28">
        <f t="shared" si="1"/>
        <v>99674</v>
      </c>
      <c r="AM74" s="28">
        <f t="shared" si="1"/>
        <v>104347</v>
      </c>
      <c r="AN74" s="28">
        <f t="shared" si="1"/>
        <v>115191</v>
      </c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</row>
    <row r="75" spans="1:70" x14ac:dyDescent="0.3">
      <c r="AO75" s="51"/>
    </row>
    <row r="76" spans="1:70" x14ac:dyDescent="0.3">
      <c r="A76" s="31" t="s">
        <v>194</v>
      </c>
      <c r="C76" s="4" t="s">
        <v>5</v>
      </c>
      <c r="D76" s="4" t="s">
        <v>6</v>
      </c>
      <c r="E76" s="4" t="s">
        <v>7</v>
      </c>
      <c r="F76" s="4" t="s">
        <v>8</v>
      </c>
      <c r="G76" s="4" t="s">
        <v>9</v>
      </c>
      <c r="H76" s="4" t="s">
        <v>10</v>
      </c>
      <c r="I76" s="4" t="s">
        <v>11</v>
      </c>
      <c r="J76" s="4" t="s">
        <v>12</v>
      </c>
      <c r="K76" s="4" t="s">
        <v>13</v>
      </c>
      <c r="L76" s="4" t="s">
        <v>14</v>
      </c>
      <c r="M76" s="4" t="s">
        <v>15</v>
      </c>
      <c r="N76" s="4" t="s">
        <v>16</v>
      </c>
      <c r="O76" s="4" t="s">
        <v>17</v>
      </c>
      <c r="P76" s="4" t="s">
        <v>18</v>
      </c>
      <c r="Q76" s="4" t="s">
        <v>19</v>
      </c>
      <c r="R76" s="4" t="s">
        <v>20</v>
      </c>
      <c r="S76" s="4" t="s">
        <v>21</v>
      </c>
      <c r="T76" s="4" t="s">
        <v>22</v>
      </c>
      <c r="U76" s="4" t="s">
        <v>2</v>
      </c>
      <c r="V76" s="4" t="s">
        <v>23</v>
      </c>
      <c r="W76" s="4" t="s">
        <v>24</v>
      </c>
      <c r="X76" s="4" t="s">
        <v>25</v>
      </c>
      <c r="Y76" s="4" t="s">
        <v>26</v>
      </c>
      <c r="Z76" s="4" t="s">
        <v>27</v>
      </c>
      <c r="AA76" s="4" t="s">
        <v>28</v>
      </c>
      <c r="AB76" s="4" t="s">
        <v>29</v>
      </c>
      <c r="AC76" s="4" t="s">
        <v>30</v>
      </c>
      <c r="AD76" s="4" t="s">
        <v>31</v>
      </c>
      <c r="AE76" s="4" t="s">
        <v>32</v>
      </c>
      <c r="AF76" s="4" t="s">
        <v>33</v>
      </c>
      <c r="AG76" s="4" t="s">
        <v>34</v>
      </c>
      <c r="AH76" s="4" t="s">
        <v>35</v>
      </c>
      <c r="AI76" s="4" t="s">
        <v>36</v>
      </c>
      <c r="AJ76" s="4" t="s">
        <v>37</v>
      </c>
      <c r="AK76" s="4" t="s">
        <v>38</v>
      </c>
      <c r="AL76" s="4" t="s">
        <v>39</v>
      </c>
      <c r="AM76" s="4" t="s">
        <v>40</v>
      </c>
      <c r="AN76" s="4" t="s">
        <v>41</v>
      </c>
      <c r="AO76" s="53">
        <v>2025</v>
      </c>
      <c r="AP76" s="53">
        <v>2026</v>
      </c>
      <c r="AQ76" s="53">
        <v>2027</v>
      </c>
      <c r="AR76" s="53">
        <v>2028</v>
      </c>
      <c r="AS76" s="53">
        <v>2029</v>
      </c>
      <c r="AT76" s="53">
        <v>2030</v>
      </c>
      <c r="AU76" s="53">
        <v>2031</v>
      </c>
      <c r="AV76" s="53">
        <v>2032</v>
      </c>
      <c r="AW76" s="53">
        <v>2033</v>
      </c>
      <c r="AX76" s="53">
        <v>2034</v>
      </c>
      <c r="AY76" s="53">
        <v>2035</v>
      </c>
      <c r="AZ76" s="53">
        <v>2036</v>
      </c>
      <c r="BA76" s="53">
        <v>2037</v>
      </c>
      <c r="BB76" s="53">
        <v>2038</v>
      </c>
      <c r="BC76" s="53">
        <v>2039</v>
      </c>
      <c r="BD76" s="53">
        <v>2040</v>
      </c>
      <c r="BE76" s="53">
        <v>2041</v>
      </c>
      <c r="BF76" s="53">
        <v>2042</v>
      </c>
      <c r="BG76" s="53">
        <v>2043</v>
      </c>
      <c r="BH76" s="53">
        <v>2044</v>
      </c>
      <c r="BI76" s="53">
        <v>2045</v>
      </c>
      <c r="BJ76" s="53">
        <v>2046</v>
      </c>
      <c r="BK76" s="53">
        <v>2047</v>
      </c>
      <c r="BL76" s="53">
        <v>2048</v>
      </c>
      <c r="BM76" s="53">
        <v>2049</v>
      </c>
      <c r="BN76" s="53">
        <v>2050</v>
      </c>
      <c r="BO76" s="53">
        <v>2051</v>
      </c>
      <c r="BP76" s="53">
        <v>2052</v>
      </c>
      <c r="BQ76" s="53">
        <v>2053</v>
      </c>
      <c r="BR76" s="53">
        <v>2054</v>
      </c>
    </row>
    <row r="77" spans="1:70" x14ac:dyDescent="0.3">
      <c r="A77" s="47" t="s">
        <v>195</v>
      </c>
      <c r="D77" s="52">
        <f>D67/D$72</f>
        <v>6.835782549854226E-2</v>
      </c>
      <c r="E77" s="52">
        <f t="shared" ref="E77:AM77" si="2">E67/E$72</f>
        <v>3.7326575839182745E-2</v>
      </c>
      <c r="F77" s="52">
        <f t="shared" si="2"/>
        <v>0.14490378595433251</v>
      </c>
      <c r="G77" s="52">
        <f t="shared" si="2"/>
        <v>-1.0103426139470743E-2</v>
      </c>
      <c r="H77" s="52">
        <f t="shared" si="2"/>
        <v>0</v>
      </c>
      <c r="I77" s="52">
        <f>I67/I$72</f>
        <v>0</v>
      </c>
      <c r="J77" s="52">
        <f t="shared" si="2"/>
        <v>3.7413249897973067E-2</v>
      </c>
      <c r="K77" s="52">
        <f t="shared" si="2"/>
        <v>-2.0972699331043211E-2</v>
      </c>
      <c r="L77" s="52">
        <f t="shared" si="2"/>
        <v>8.3697752466185299E-2</v>
      </c>
      <c r="M77" s="52">
        <f t="shared" si="2"/>
        <v>1.7511650896765995E-2</v>
      </c>
      <c r="N77" s="52">
        <f t="shared" si="2"/>
        <v>0.1339841777478539</v>
      </c>
      <c r="O77" s="52">
        <f t="shared" si="2"/>
        <v>0.12618193674600586</v>
      </c>
      <c r="P77" s="52">
        <f t="shared" si="2"/>
        <v>8.2174621069773274E-2</v>
      </c>
      <c r="Q77" s="52">
        <f t="shared" si="2"/>
        <v>-2.2934924482565729E-2</v>
      </c>
      <c r="R77" s="52">
        <f t="shared" si="2"/>
        <v>-1.4803204458376872E-2</v>
      </c>
      <c r="S77" s="52">
        <f t="shared" si="2"/>
        <v>2.0138553246334782E-2</v>
      </c>
      <c r="T77" s="52">
        <f t="shared" si="2"/>
        <v>5.5320690904698634E-2</v>
      </c>
      <c r="U77" s="52">
        <f t="shared" si="2"/>
        <v>0.14851769435072859</v>
      </c>
      <c r="V77" s="52">
        <f t="shared" si="2"/>
        <v>8.0921563551643802E-2</v>
      </c>
      <c r="W77" s="52">
        <f t="shared" si="2"/>
        <v>0.19265196517210514</v>
      </c>
      <c r="X77" s="52">
        <f t="shared" si="2"/>
        <v>0.22685444506681604</v>
      </c>
      <c r="Y77" s="52">
        <f t="shared" si="2"/>
        <v>0.21011537116886145</v>
      </c>
      <c r="Z77" s="52">
        <f t="shared" si="2"/>
        <v>0.25435032579532391</v>
      </c>
      <c r="AA77" s="52">
        <f t="shared" si="2"/>
        <v>0.30733771212667094</v>
      </c>
      <c r="AB77" s="52">
        <f t="shared" si="2"/>
        <v>0.27194137040918037</v>
      </c>
      <c r="AC77" s="52">
        <f t="shared" si="2"/>
        <v>0.36508688783570298</v>
      </c>
      <c r="AD77" s="52">
        <f t="shared" si="2"/>
        <v>0.37423343089252986</v>
      </c>
      <c r="AE77" s="52">
        <f t="shared" si="2"/>
        <v>0.4249791412617932</v>
      </c>
      <c r="AF77" s="52">
        <f t="shared" si="2"/>
        <v>0.35126527841704208</v>
      </c>
      <c r="AG77" s="52">
        <f t="shared" si="2"/>
        <v>0.35341260050570006</v>
      </c>
      <c r="AH77" s="52">
        <f t="shared" si="2"/>
        <v>0.24305050923398408</v>
      </c>
      <c r="AI77" s="52">
        <f t="shared" si="2"/>
        <v>0.19631861754056901</v>
      </c>
      <c r="AJ77" s="52">
        <f t="shared" si="2"/>
        <v>0.27635648325228129</v>
      </c>
      <c r="AK77" s="52">
        <f t="shared" si="2"/>
        <v>0.28871812955658155</v>
      </c>
      <c r="AL77" s="52">
        <f t="shared" si="2"/>
        <v>0.28230305735326938</v>
      </c>
      <c r="AM77" s="52">
        <f t="shared" si="2"/>
        <v>0.23398515464993414</v>
      </c>
      <c r="AN77" s="52">
        <f>AN67/AN$72</f>
        <v>0.26291508432748989</v>
      </c>
      <c r="AO77" s="51">
        <f>AVERAGE(AE77:AN77)</f>
        <v>0.29133040560986451</v>
      </c>
      <c r="AP77" s="51">
        <f t="shared" ref="AP77:BE79" si="3">AVERAGE(AF77:AO77)</f>
        <v>0.27796553204467161</v>
      </c>
      <c r="AQ77" s="51">
        <f t="shared" si="3"/>
        <v>0.2706355574074345</v>
      </c>
      <c r="AR77" s="51">
        <f t="shared" si="3"/>
        <v>0.26235785309760795</v>
      </c>
      <c r="AS77" s="51">
        <f t="shared" si="3"/>
        <v>0.26428858748397033</v>
      </c>
      <c r="AT77" s="51">
        <f t="shared" si="3"/>
        <v>0.27108558447831055</v>
      </c>
      <c r="AU77" s="51">
        <f t="shared" si="3"/>
        <v>0.27055849460091341</v>
      </c>
      <c r="AV77" s="51">
        <f t="shared" si="3"/>
        <v>0.26874253110534663</v>
      </c>
      <c r="AW77" s="51">
        <f t="shared" si="3"/>
        <v>0.2673864784805543</v>
      </c>
      <c r="AX77" s="51">
        <f t="shared" si="3"/>
        <v>0.27072661086361632</v>
      </c>
      <c r="AY77" s="51">
        <f t="shared" si="3"/>
        <v>0.27150776351722905</v>
      </c>
      <c r="AZ77" s="51">
        <f t="shared" si="3"/>
        <v>0.26952549930796549</v>
      </c>
      <c r="BA77" s="51">
        <f t="shared" si="3"/>
        <v>0.26868149603429486</v>
      </c>
      <c r="BB77" s="51">
        <f t="shared" si="3"/>
        <v>0.26848608989698086</v>
      </c>
      <c r="BC77" s="51">
        <f t="shared" si="3"/>
        <v>0.26909891357691818</v>
      </c>
      <c r="BD77" s="51">
        <f t="shared" si="3"/>
        <v>0.26957994618621295</v>
      </c>
      <c r="BE77" s="51">
        <f t="shared" si="3"/>
        <v>0.2694293823570032</v>
      </c>
      <c r="BF77" s="51">
        <f t="shared" ref="BF77:BR79" si="4">AVERAGE(AV77:BE77)</f>
        <v>0.26931647113261215</v>
      </c>
      <c r="BG77" s="51">
        <f t="shared" si="4"/>
        <v>0.26937386513533879</v>
      </c>
      <c r="BH77" s="51">
        <f t="shared" si="4"/>
        <v>0.26957260380081716</v>
      </c>
      <c r="BI77" s="51">
        <f t="shared" si="4"/>
        <v>0.26945720309453725</v>
      </c>
      <c r="BJ77" s="51">
        <f t="shared" si="4"/>
        <v>0.26925214705226808</v>
      </c>
      <c r="BK77" s="51">
        <f t="shared" si="4"/>
        <v>0.26922481182669833</v>
      </c>
      <c r="BL77" s="51">
        <f t="shared" si="4"/>
        <v>0.26927914340593867</v>
      </c>
      <c r="BM77" s="51">
        <f t="shared" si="4"/>
        <v>0.26935844875683446</v>
      </c>
      <c r="BN77" s="51">
        <f t="shared" si="4"/>
        <v>0.26938440227482607</v>
      </c>
      <c r="BO77" s="51">
        <f t="shared" si="4"/>
        <v>0.26936484788368736</v>
      </c>
      <c r="BP77" s="51">
        <f t="shared" si="4"/>
        <v>0.26935839443635579</v>
      </c>
      <c r="BQ77" s="51">
        <f t="shared" si="4"/>
        <v>0.26936258676673014</v>
      </c>
      <c r="BR77" s="51">
        <f t="shared" si="4"/>
        <v>0.26936145892986929</v>
      </c>
    </row>
    <row r="78" spans="1:70" x14ac:dyDescent="0.3">
      <c r="A78" s="47" t="s">
        <v>196</v>
      </c>
      <c r="D78">
        <f>D73/D$72</f>
        <v>4.6029469195872634E-2</v>
      </c>
      <c r="E78">
        <f t="shared" ref="E78:AN79" si="5">E73/E$72</f>
        <v>3.0240101740912684E-2</v>
      </c>
      <c r="F78">
        <f t="shared" si="5"/>
        <v>0.11951752650024108</v>
      </c>
      <c r="G78">
        <f t="shared" si="5"/>
        <v>-1.247992898864294E-2</v>
      </c>
      <c r="H78">
        <f t="shared" si="5"/>
        <v>8.5961273061324714E-2</v>
      </c>
      <c r="I78">
        <f t="shared" si="5"/>
        <v>-3.3647948150608932E-2</v>
      </c>
      <c r="J78">
        <f t="shared" si="5"/>
        <v>3.1757856074003533E-2</v>
      </c>
      <c r="K78">
        <f t="shared" si="5"/>
        <v>-2.4317483276080274E-2</v>
      </c>
      <c r="L78">
        <f t="shared" si="5"/>
        <v>0.11196989728465372</v>
      </c>
      <c r="M78">
        <f t="shared" si="5"/>
        <v>-5.3805959610224545E-2</v>
      </c>
      <c r="N78">
        <f t="shared" si="5"/>
        <v>0.12539976434943612</v>
      </c>
      <c r="O78">
        <f t="shared" si="5"/>
        <v>0.16954678839256604</v>
      </c>
      <c r="P78">
        <f t="shared" si="5"/>
        <v>0.11850181635976451</v>
      </c>
      <c r="Q78">
        <f t="shared" si="5"/>
        <v>1.04419168375909E-2</v>
      </c>
      <c r="R78">
        <f t="shared" si="5"/>
        <v>-1.4454893765238593E-2</v>
      </c>
      <c r="S78">
        <f t="shared" si="5"/>
        <v>2.4166263895601739E-3</v>
      </c>
      <c r="T78">
        <f t="shared" si="5"/>
        <v>2.1741756250754922E-3</v>
      </c>
      <c r="U78">
        <f t="shared" si="5"/>
        <v>8.9010121312181473E-2</v>
      </c>
      <c r="V78">
        <f t="shared" si="5"/>
        <v>5.5915091897489E-2</v>
      </c>
      <c r="W78">
        <f t="shared" si="5"/>
        <v>0.13861990397916837</v>
      </c>
      <c r="X78">
        <f t="shared" si="5"/>
        <v>0.14979595102824678</v>
      </c>
      <c r="Y78">
        <f t="shared" si="5"/>
        <v>0.17147185642698987</v>
      </c>
      <c r="Z78">
        <f t="shared" si="5"/>
        <v>0.2050900728248371</v>
      </c>
      <c r="AA78">
        <f t="shared" si="5"/>
        <v>0.19904109968683315</v>
      </c>
      <c r="AB78">
        <f t="shared" si="5"/>
        <v>0.20929920515245226</v>
      </c>
      <c r="AC78">
        <f t="shared" si="5"/>
        <v>0.313445673161313</v>
      </c>
      <c r="AD78">
        <f t="shared" si="5"/>
        <v>0.31152930878853358</v>
      </c>
      <c r="AE78">
        <f t="shared" si="5"/>
        <v>0.36228740132212311</v>
      </c>
      <c r="AF78">
        <f t="shared" si="5"/>
        <v>0.30664695407990106</v>
      </c>
      <c r="AG78">
        <f t="shared" si="5"/>
        <v>0.32535412128052354</v>
      </c>
      <c r="AH78">
        <f t="shared" si="5"/>
        <v>0.20414917449500178</v>
      </c>
      <c r="AI78">
        <f t="shared" si="5"/>
        <v>0.19151798411832083</v>
      </c>
      <c r="AJ78">
        <f t="shared" si="5"/>
        <v>0.25506438628125966</v>
      </c>
      <c r="AK78">
        <f t="shared" si="5"/>
        <v>0.28668979298392366</v>
      </c>
      <c r="AL78">
        <f t="shared" si="5"/>
        <v>0.25903055324501428</v>
      </c>
      <c r="AM78">
        <f t="shared" si="5"/>
        <v>0.21845363111000951</v>
      </c>
      <c r="AN78">
        <f t="shared" si="5"/>
        <v>0.22904855064124693</v>
      </c>
      <c r="AO78" s="51">
        <f t="shared" ref="AO78" si="6">AVERAGE(AE78:AN78)</f>
        <v>0.26382425495573242</v>
      </c>
      <c r="AP78" s="51">
        <f t="shared" si="3"/>
        <v>0.25397794031909338</v>
      </c>
      <c r="AQ78" s="51">
        <f t="shared" si="3"/>
        <v>0.24871103894301258</v>
      </c>
      <c r="AR78" s="51">
        <f t="shared" si="3"/>
        <v>0.2410467307092615</v>
      </c>
      <c r="AS78" s="51">
        <f t="shared" si="3"/>
        <v>0.24473648633068748</v>
      </c>
      <c r="AT78" s="51">
        <f t="shared" si="3"/>
        <v>0.25005833655192411</v>
      </c>
      <c r="AU78" s="51">
        <f t="shared" si="3"/>
        <v>0.24955773157899058</v>
      </c>
      <c r="AV78" s="51">
        <f t="shared" si="3"/>
        <v>0.24584452543849727</v>
      </c>
      <c r="AW78" s="51">
        <f t="shared" si="3"/>
        <v>0.24452592265784556</v>
      </c>
      <c r="AX78" s="51">
        <f t="shared" si="3"/>
        <v>0.24713315181262918</v>
      </c>
      <c r="AY78" s="51">
        <f t="shared" si="3"/>
        <v>0.24894161192976744</v>
      </c>
      <c r="AZ78" s="51">
        <f t="shared" si="3"/>
        <v>0.24745334762717092</v>
      </c>
      <c r="BA78" s="51">
        <f t="shared" si="3"/>
        <v>0.24680088835797864</v>
      </c>
      <c r="BB78" s="51">
        <f t="shared" si="3"/>
        <v>0.24660987329947526</v>
      </c>
      <c r="BC78" s="51">
        <f t="shared" si="3"/>
        <v>0.24716618755849665</v>
      </c>
      <c r="BD78" s="51">
        <f t="shared" si="3"/>
        <v>0.24740915768127758</v>
      </c>
      <c r="BE78" s="51">
        <f t="shared" si="3"/>
        <v>0.24714423979421291</v>
      </c>
      <c r="BF78" s="51">
        <f t="shared" si="4"/>
        <v>0.24690289061573517</v>
      </c>
      <c r="BG78" s="51">
        <f t="shared" si="4"/>
        <v>0.24700872713345895</v>
      </c>
      <c r="BH78" s="51">
        <f t="shared" si="4"/>
        <v>0.24725700758102026</v>
      </c>
      <c r="BI78" s="51">
        <f t="shared" si="4"/>
        <v>0.2472693931578594</v>
      </c>
      <c r="BJ78" s="51">
        <f t="shared" si="4"/>
        <v>0.24710217128066855</v>
      </c>
      <c r="BK78" s="51">
        <f t="shared" si="4"/>
        <v>0.24706705364601836</v>
      </c>
      <c r="BL78" s="51">
        <f t="shared" si="4"/>
        <v>0.24709367017482226</v>
      </c>
      <c r="BM78" s="51">
        <f t="shared" si="4"/>
        <v>0.24714204986235697</v>
      </c>
      <c r="BN78" s="51">
        <f t="shared" si="4"/>
        <v>0.24713963609274306</v>
      </c>
      <c r="BO78" s="51">
        <f t="shared" si="4"/>
        <v>0.2471126839338896</v>
      </c>
      <c r="BP78" s="51">
        <f t="shared" si="4"/>
        <v>0.24710952834785721</v>
      </c>
      <c r="BQ78" s="51">
        <f t="shared" si="4"/>
        <v>0.24713019212106943</v>
      </c>
      <c r="BR78" s="51">
        <f t="shared" si="4"/>
        <v>0.24714233861983051</v>
      </c>
    </row>
    <row r="79" spans="1:70" x14ac:dyDescent="0.3">
      <c r="A79" s="47" t="s">
        <v>197</v>
      </c>
      <c r="D79">
        <f>D74/D$72</f>
        <v>5.8016589010578747E-2</v>
      </c>
      <c r="E79">
        <f t="shared" si="5"/>
        <v>6.2734551978516316E-3</v>
      </c>
      <c r="F79">
        <f t="shared" si="5"/>
        <v>8.207572628291393E-2</v>
      </c>
      <c r="G79">
        <f t="shared" si="5"/>
        <v>3.3751159086045791E-2</v>
      </c>
      <c r="H79">
        <f t="shared" si="5"/>
        <v>9.8877590474335413E-4</v>
      </c>
      <c r="I79">
        <f t="shared" si="5"/>
        <v>5.8875886146960939E-2</v>
      </c>
      <c r="J79">
        <f t="shared" si="5"/>
        <v>5.4584791184872805E-2</v>
      </c>
      <c r="K79">
        <f t="shared" si="5"/>
        <v>-4.293979388898933E-2</v>
      </c>
      <c r="L79">
        <f t="shared" si="5"/>
        <v>7.8409437608054508E-2</v>
      </c>
      <c r="M79">
        <f t="shared" si="5"/>
        <v>-7.1458833498093496E-2</v>
      </c>
      <c r="N79">
        <f t="shared" si="5"/>
        <v>3.534758458172025E-2</v>
      </c>
      <c r="O79">
        <f t="shared" si="5"/>
        <v>-2.7062275839582654E-2</v>
      </c>
      <c r="P79">
        <f t="shared" si="5"/>
        <v>-1.3027683828134786E-2</v>
      </c>
      <c r="Q79">
        <f t="shared" si="5"/>
        <v>0.20082043632295357</v>
      </c>
      <c r="R79">
        <f t="shared" si="5"/>
        <v>-2.8387321490769765E-2</v>
      </c>
      <c r="S79">
        <f t="shared" si="5"/>
        <v>0.17995811180924762</v>
      </c>
      <c r="T79">
        <f t="shared" si="5"/>
        <v>-0.10315255465635946</v>
      </c>
      <c r="U79">
        <f t="shared" si="5"/>
        <v>-1.6294594788600961E-2</v>
      </c>
      <c r="V79">
        <f t="shared" si="5"/>
        <v>0.13341962205539737</v>
      </c>
      <c r="W79">
        <f t="shared" si="5"/>
        <v>9.0365367401741392E-2</v>
      </c>
      <c r="X79">
        <f t="shared" si="5"/>
        <v>3.7529006961670802E-2</v>
      </c>
      <c r="Y79">
        <f t="shared" si="5"/>
        <v>-0.16956065726605291</v>
      </c>
      <c r="Z79">
        <f t="shared" si="5"/>
        <v>7.268685320045995E-2</v>
      </c>
      <c r="AA79">
        <f t="shared" si="5"/>
        <v>-2.6697706214376116E-2</v>
      </c>
      <c r="AB79">
        <f t="shared" si="5"/>
        <v>1.6797863368006746E-2</v>
      </c>
      <c r="AC79">
        <f t="shared" si="5"/>
        <v>0.215247791235153</v>
      </c>
      <c r="AD79">
        <f t="shared" si="5"/>
        <v>0.30307174703903278</v>
      </c>
      <c r="AE79">
        <f t="shared" si="5"/>
        <v>0.23232141711058341</v>
      </c>
      <c r="AF79">
        <f t="shared" si="5"/>
        <v>0.19671208930173739</v>
      </c>
      <c r="AG79">
        <f t="shared" si="5"/>
        <v>0.20469916095785542</v>
      </c>
      <c r="AH79">
        <f t="shared" si="5"/>
        <v>0.35366629642877312</v>
      </c>
      <c r="AI79">
        <f t="shared" si="5"/>
        <v>0.41306202771991052</v>
      </c>
      <c r="AJ79">
        <f t="shared" si="5"/>
        <v>0.28735770358632495</v>
      </c>
      <c r="AK79">
        <f t="shared" si="5"/>
        <v>0.27925984850348673</v>
      </c>
      <c r="AL79">
        <f t="shared" si="5"/>
        <v>0.25276926822340795</v>
      </c>
      <c r="AM79">
        <f t="shared" si="5"/>
        <v>0.27224389162111745</v>
      </c>
      <c r="AN79">
        <f t="shared" si="5"/>
        <v>0.29457976907437955</v>
      </c>
      <c r="AO79" s="51">
        <f>AVERAGE(AE79:AN79)</f>
        <v>0.27866714725275765</v>
      </c>
      <c r="AP79" s="51">
        <f t="shared" si="3"/>
        <v>0.28330172026697509</v>
      </c>
      <c r="AQ79" s="51">
        <f t="shared" si="3"/>
        <v>0.29196068336349884</v>
      </c>
      <c r="AR79" s="51">
        <f t="shared" si="3"/>
        <v>0.30068683560406317</v>
      </c>
      <c r="AS79" s="51">
        <f t="shared" si="3"/>
        <v>0.29538888952159215</v>
      </c>
      <c r="AT79" s="51">
        <f t="shared" si="3"/>
        <v>0.28362157570176033</v>
      </c>
      <c r="AU79" s="51">
        <f t="shared" si="3"/>
        <v>0.2832479629133039</v>
      </c>
      <c r="AV79" s="51">
        <f t="shared" si="3"/>
        <v>0.28364677435428565</v>
      </c>
      <c r="AW79" s="51">
        <f t="shared" si="3"/>
        <v>0.28673452496737334</v>
      </c>
      <c r="AX79" s="51">
        <f t="shared" si="3"/>
        <v>0.28818358830199897</v>
      </c>
      <c r="AY79" s="51">
        <f t="shared" si="3"/>
        <v>0.28754397022476097</v>
      </c>
      <c r="AZ79" s="51">
        <f t="shared" si="3"/>
        <v>0.28843165252196123</v>
      </c>
      <c r="BA79" s="51">
        <f t="shared" si="3"/>
        <v>0.28894464574745982</v>
      </c>
      <c r="BB79" s="51">
        <f t="shared" si="3"/>
        <v>0.28864304198585594</v>
      </c>
      <c r="BC79" s="51">
        <f t="shared" si="3"/>
        <v>0.28743866262403522</v>
      </c>
      <c r="BD79" s="51">
        <f t="shared" si="3"/>
        <v>0.28664363993427949</v>
      </c>
      <c r="BE79" s="51">
        <f t="shared" si="3"/>
        <v>0.28694584635753145</v>
      </c>
      <c r="BF79" s="51">
        <f t="shared" si="4"/>
        <v>0.2873156347019542</v>
      </c>
      <c r="BG79" s="51">
        <f t="shared" si="4"/>
        <v>0.28768252073672107</v>
      </c>
      <c r="BH79" s="51">
        <f t="shared" si="4"/>
        <v>0.28777732031365583</v>
      </c>
      <c r="BI79" s="51">
        <f t="shared" si="4"/>
        <v>0.28773669351482151</v>
      </c>
      <c r="BJ79" s="51">
        <f t="shared" si="4"/>
        <v>0.28775596584382757</v>
      </c>
      <c r="BK79" s="51">
        <f t="shared" si="4"/>
        <v>0.28768839717601419</v>
      </c>
      <c r="BL79" s="51">
        <f t="shared" si="4"/>
        <v>0.28756277231886962</v>
      </c>
      <c r="BM79" s="51">
        <f t="shared" si="4"/>
        <v>0.28745474535217097</v>
      </c>
      <c r="BN79" s="51">
        <f t="shared" si="4"/>
        <v>0.28745635362498456</v>
      </c>
      <c r="BO79" s="51">
        <f t="shared" si="4"/>
        <v>0.28753762499405511</v>
      </c>
      <c r="BP79" s="51">
        <f t="shared" si="4"/>
        <v>0.2875968028577075</v>
      </c>
      <c r="BQ79" s="51">
        <f t="shared" si="4"/>
        <v>0.2876249196732828</v>
      </c>
      <c r="BR79" s="51">
        <f t="shared" si="4"/>
        <v>0.28761915956693895</v>
      </c>
    </row>
    <row r="80" spans="1:70" x14ac:dyDescent="0.3">
      <c r="AO80" s="51"/>
    </row>
    <row r="81" spans="41:41" x14ac:dyDescent="0.3">
      <c r="AO81" s="51"/>
    </row>
    <row r="82" spans="41:41" x14ac:dyDescent="0.3">
      <c r="AO82" s="51"/>
    </row>
    <row r="83" spans="41:41" x14ac:dyDescent="0.3">
      <c r="AO83" s="51"/>
    </row>
    <row r="84" spans="41:41" x14ac:dyDescent="0.3">
      <c r="AO84" s="51"/>
    </row>
    <row r="85" spans="41:41" x14ac:dyDescent="0.3">
      <c r="AO85" s="51"/>
    </row>
    <row r="86" spans="41:41" x14ac:dyDescent="0.3">
      <c r="AO86" s="51"/>
    </row>
    <row r="87" spans="41:41" x14ac:dyDescent="0.3">
      <c r="AO87" s="51"/>
    </row>
    <row r="88" spans="41:41" x14ac:dyDescent="0.3">
      <c r="AO88" s="51"/>
    </row>
    <row r="89" spans="41:41" x14ac:dyDescent="0.3">
      <c r="AO89" s="51"/>
    </row>
    <row r="90" spans="41:41" x14ac:dyDescent="0.3">
      <c r="AO90" s="51"/>
    </row>
    <row r="91" spans="41:41" x14ac:dyDescent="0.3">
      <c r="AO91" s="51"/>
    </row>
    <row r="92" spans="41:41" x14ac:dyDescent="0.3">
      <c r="AO92" s="51"/>
    </row>
    <row r="93" spans="41:41" x14ac:dyDescent="0.3">
      <c r="AO93" s="51"/>
    </row>
    <row r="94" spans="41:41" x14ac:dyDescent="0.3">
      <c r="AO94" s="51"/>
    </row>
    <row r="95" spans="41:41" x14ac:dyDescent="0.3">
      <c r="AO95" s="51"/>
    </row>
    <row r="96" spans="41:41" x14ac:dyDescent="0.3">
      <c r="AO96" s="51"/>
    </row>
    <row r="97" spans="1:71" x14ac:dyDescent="0.3">
      <c r="AO97" s="51"/>
    </row>
    <row r="98" spans="1:71" x14ac:dyDescent="0.3">
      <c r="AO98" s="51"/>
    </row>
    <row r="99" spans="1:71" x14ac:dyDescent="0.3">
      <c r="AO99" s="51"/>
    </row>
    <row r="100" spans="1:71" x14ac:dyDescent="0.3">
      <c r="AO100" s="51"/>
    </row>
    <row r="101" spans="1:71" x14ac:dyDescent="0.3">
      <c r="AO101" s="51"/>
    </row>
    <row r="102" spans="1:71" x14ac:dyDescent="0.3">
      <c r="AO102" s="51"/>
    </row>
    <row r="103" spans="1:71" x14ac:dyDescent="0.3">
      <c r="AO103" s="51"/>
    </row>
    <row r="104" spans="1:71" x14ac:dyDescent="0.3">
      <c r="AN104">
        <v>2024</v>
      </c>
      <c r="AO104" s="53">
        <v>2025</v>
      </c>
      <c r="AP104" s="53">
        <v>2026</v>
      </c>
      <c r="AQ104" s="53">
        <v>2027</v>
      </c>
      <c r="AR104" s="53">
        <v>2028</v>
      </c>
      <c r="AS104" s="53">
        <v>2029</v>
      </c>
      <c r="AT104" s="53">
        <v>2030</v>
      </c>
      <c r="AU104" s="53">
        <v>2031</v>
      </c>
      <c r="AV104" s="53">
        <v>2032</v>
      </c>
      <c r="AW104" s="53">
        <v>2033</v>
      </c>
      <c r="AX104" s="53">
        <v>2034</v>
      </c>
      <c r="AY104" s="53">
        <v>2035</v>
      </c>
      <c r="AZ104" s="53">
        <v>2036</v>
      </c>
      <c r="BA104" s="53">
        <v>2037</v>
      </c>
      <c r="BB104" s="53">
        <v>2038</v>
      </c>
      <c r="BC104" s="53">
        <v>2039</v>
      </c>
      <c r="BD104" s="53">
        <v>2040</v>
      </c>
      <c r="BE104" s="53">
        <v>2041</v>
      </c>
      <c r="BF104" s="53">
        <v>2042</v>
      </c>
      <c r="BG104" s="53">
        <v>2043</v>
      </c>
      <c r="BH104" s="53">
        <v>2044</v>
      </c>
      <c r="BI104" s="53">
        <v>2045</v>
      </c>
      <c r="BJ104" s="53">
        <v>2046</v>
      </c>
      <c r="BK104" s="53">
        <v>2047</v>
      </c>
      <c r="BL104" s="53">
        <v>2048</v>
      </c>
      <c r="BM104" s="53">
        <v>2049</v>
      </c>
      <c r="BN104" s="53">
        <v>2050</v>
      </c>
      <c r="BO104" s="53">
        <v>2051</v>
      </c>
      <c r="BP104" s="53">
        <v>2052</v>
      </c>
      <c r="BQ104" s="53">
        <v>2053</v>
      </c>
      <c r="BR104" s="53">
        <v>2054</v>
      </c>
    </row>
    <row r="105" spans="1:71" x14ac:dyDescent="0.3">
      <c r="A105" s="64" t="s">
        <v>360</v>
      </c>
      <c r="B105" s="61"/>
      <c r="C105" s="45" t="s">
        <v>189</v>
      </c>
      <c r="D105" s="45">
        <v>278.31</v>
      </c>
      <c r="E105" s="45">
        <v>197.23400000000001</v>
      </c>
      <c r="F105" s="45">
        <v>805.43899999999996</v>
      </c>
      <c r="G105" s="45">
        <v>-63.741</v>
      </c>
      <c r="H105" s="45"/>
      <c r="I105" s="45"/>
      <c r="J105" s="45">
        <v>343.78100000000001</v>
      </c>
      <c r="K105" s="45">
        <v>-232</v>
      </c>
      <c r="L105" s="45">
        <v>823</v>
      </c>
      <c r="M105" s="45">
        <v>124</v>
      </c>
      <c r="N105" s="45">
        <v>796</v>
      </c>
      <c r="O105" s="45">
        <v>774</v>
      </c>
      <c r="P105" s="45">
        <v>656</v>
      </c>
      <c r="Q105" s="45">
        <v>-123</v>
      </c>
      <c r="R105" s="45">
        <v>-85</v>
      </c>
      <c r="S105" s="45">
        <v>125</v>
      </c>
      <c r="T105" s="45">
        <v>458</v>
      </c>
      <c r="U105" s="45">
        <v>2069</v>
      </c>
      <c r="V105" s="45">
        <v>1563</v>
      </c>
      <c r="W105" s="45">
        <v>4735</v>
      </c>
      <c r="X105" s="45">
        <v>8505</v>
      </c>
      <c r="Y105" s="45">
        <v>9015</v>
      </c>
      <c r="Z105" s="45">
        <v>16590</v>
      </c>
      <c r="AA105" s="45">
        <v>33269</v>
      </c>
      <c r="AB105" s="45">
        <v>42561</v>
      </c>
      <c r="AC105" s="45">
        <v>62397</v>
      </c>
      <c r="AD105" s="45">
        <v>68408</v>
      </c>
      <c r="AE105" s="45">
        <v>99324</v>
      </c>
      <c r="AF105" s="45">
        <v>75554</v>
      </c>
      <c r="AG105" s="45">
        <v>80788</v>
      </c>
      <c r="AH105" s="45">
        <v>64553</v>
      </c>
      <c r="AI105" s="45">
        <v>51077</v>
      </c>
      <c r="AJ105" s="45">
        <v>75864</v>
      </c>
      <c r="AK105" s="45">
        <v>105618</v>
      </c>
      <c r="AL105" s="45">
        <v>111320</v>
      </c>
      <c r="AM105" s="45">
        <v>89683</v>
      </c>
      <c r="AN105" s="45">
        <v>102809</v>
      </c>
      <c r="AO105" s="46">
        <f>AVERAGE(AO77:AO79)*AO72</f>
        <v>113835.36243597801</v>
      </c>
      <c r="AP105" s="46">
        <f t="shared" ref="AP105:BR105" si="7">AVERAGE(AP77:AP79)*AP72</f>
        <v>120057.4534140834</v>
      </c>
      <c r="AQ105" s="46">
        <f t="shared" si="7"/>
        <v>137399.16511266615</v>
      </c>
      <c r="AR105" s="46">
        <f t="shared" si="7"/>
        <v>156603.68929675574</v>
      </c>
      <c r="AS105" s="46">
        <f t="shared" si="7"/>
        <v>180166.48361134663</v>
      </c>
      <c r="AT105" s="46">
        <f t="shared" si="7"/>
        <v>207281.99997683906</v>
      </c>
      <c r="AU105" s="46">
        <f t="shared" si="7"/>
        <v>237959.22784514906</v>
      </c>
      <c r="AV105" s="46">
        <f t="shared" si="7"/>
        <v>271905.53787693114</v>
      </c>
      <c r="AW105" s="46">
        <f t="shared" si="7"/>
        <v>312853.18994566717</v>
      </c>
      <c r="AX105" s="46">
        <f t="shared" si="7"/>
        <v>363113.17197486717</v>
      </c>
      <c r="AY105" s="46">
        <f t="shared" si="7"/>
        <v>413130.49090884661</v>
      </c>
      <c r="AZ105" s="46">
        <f t="shared" si="7"/>
        <v>461844.76973507757</v>
      </c>
      <c r="BA105" s="46">
        <f t="shared" si="7"/>
        <v>511721.8788754759</v>
      </c>
      <c r="BB105" s="46">
        <f t="shared" si="7"/>
        <v>561602.2390408736</v>
      </c>
      <c r="BC105" s="46">
        <f t="shared" si="7"/>
        <v>611318.50939479796</v>
      </c>
      <c r="BD105" s="46">
        <f t="shared" si="7"/>
        <v>659992.14147392078</v>
      </c>
      <c r="BE105" s="46">
        <f t="shared" si="7"/>
        <v>707243.26790844952</v>
      </c>
      <c r="BF105" s="46">
        <f t="shared" si="7"/>
        <v>752924.57327619696</v>
      </c>
      <c r="BG105" s="46">
        <f t="shared" si="7"/>
        <v>797204.92789567949</v>
      </c>
      <c r="BH105" s="46">
        <f t="shared" si="7"/>
        <v>839465.44575709011</v>
      </c>
      <c r="BI105" s="46">
        <f t="shared" si="7"/>
        <v>878823.49914002849</v>
      </c>
      <c r="BJ105" s="46">
        <f t="shared" si="7"/>
        <v>919109.53671974945</v>
      </c>
      <c r="BK105" s="46">
        <f t="shared" si="7"/>
        <v>961508.81086450943</v>
      </c>
      <c r="BL105" s="46">
        <f t="shared" si="7"/>
        <v>1005970.7644487371</v>
      </c>
      <c r="BM105" s="46">
        <f t="shared" si="7"/>
        <v>1052572.9480397413</v>
      </c>
      <c r="BN105" s="46">
        <f t="shared" si="7"/>
        <v>1101341.5248318512</v>
      </c>
      <c r="BO105" s="46">
        <f t="shared" si="7"/>
        <v>1152383.4653512794</v>
      </c>
      <c r="BP105" s="46">
        <f t="shared" si="7"/>
        <v>1205813.155538633</v>
      </c>
      <c r="BQ105" s="46">
        <f t="shared" si="7"/>
        <v>1261725.4234160651</v>
      </c>
      <c r="BR105" s="46">
        <f t="shared" si="7"/>
        <v>1320151.9436431576</v>
      </c>
    </row>
    <row r="106" spans="1:71" x14ac:dyDescent="0.3">
      <c r="A106" s="55" t="s">
        <v>206</v>
      </c>
      <c r="B106" s="10" t="s">
        <v>207</v>
      </c>
      <c r="C106" s="12">
        <v>14121.8557</v>
      </c>
      <c r="D106" s="12">
        <v>13750.0157</v>
      </c>
      <c r="E106" s="12">
        <v>14142.239600000001</v>
      </c>
      <c r="F106" s="12">
        <v>12920.2081</v>
      </c>
      <c r="G106" s="12">
        <v>13259.2322</v>
      </c>
      <c r="H106" s="12">
        <v>13269.628699999999</v>
      </c>
      <c r="I106" s="12">
        <v>13008.464400000001</v>
      </c>
      <c r="J106" s="12">
        <v>13388.8159</v>
      </c>
      <c r="K106" s="12">
        <v>13767.2637</v>
      </c>
      <c r="L106" s="12">
        <v>13943.664199999999</v>
      </c>
      <c r="M106" s="12">
        <v>14330.287700000001</v>
      </c>
      <c r="N106" s="12">
        <v>15141.6152</v>
      </c>
      <c r="O106" s="12">
        <v>18009.4948</v>
      </c>
      <c r="P106" s="12">
        <v>18797.912100000001</v>
      </c>
      <c r="Q106" s="12">
        <v>19651.631799999999</v>
      </c>
      <c r="R106" s="12">
        <v>20101.703399999999</v>
      </c>
      <c r="S106" s="12">
        <v>20536.688699999999</v>
      </c>
      <c r="T106" s="12">
        <v>21920.8426</v>
      </c>
      <c r="U106" s="12">
        <v>23380.5422</v>
      </c>
      <c r="V106" s="12">
        <v>23947.351900000001</v>
      </c>
      <c r="W106" s="12">
        <v>24425.211200000002</v>
      </c>
      <c r="X106" s="12">
        <v>24873.127199999999</v>
      </c>
      <c r="Y106" s="12">
        <v>25194.554</v>
      </c>
      <c r="Z106" s="12">
        <v>25647.16</v>
      </c>
      <c r="AA106" s="12">
        <v>26019.756000000001</v>
      </c>
      <c r="AB106" s="12">
        <v>26297.824000000001</v>
      </c>
      <c r="AC106" s="12">
        <v>25177.964</v>
      </c>
      <c r="AD106" s="12">
        <v>23464.644</v>
      </c>
      <c r="AE106" s="12">
        <v>22315.011999999999</v>
      </c>
      <c r="AF106" s="12">
        <v>21344.664000000001</v>
      </c>
      <c r="AG106" s="12">
        <v>20504.804</v>
      </c>
      <c r="AH106" s="12">
        <v>19019.944</v>
      </c>
      <c r="AI106" s="12">
        <v>17772.945</v>
      </c>
      <c r="AJ106" s="12">
        <v>16976.762999999999</v>
      </c>
      <c r="AK106" s="12">
        <v>16426.786</v>
      </c>
      <c r="AL106" s="12">
        <v>15943.424999999999</v>
      </c>
      <c r="AM106" s="12">
        <v>15550.061</v>
      </c>
      <c r="AN106" s="12">
        <v>15116.786</v>
      </c>
      <c r="AO106" s="63">
        <f>AVERAGE(AE106:AN106)</f>
        <v>18097.118999999999</v>
      </c>
      <c r="AP106" s="63">
        <f t="shared" ref="AP106:BR106" si="8">AVERAGE(AF106:AO106)</f>
        <v>17675.329699999998</v>
      </c>
      <c r="AQ106" s="63">
        <f t="shared" si="8"/>
        <v>17308.396270000001</v>
      </c>
      <c r="AR106" s="63">
        <f t="shared" si="8"/>
        <v>16988.755496999998</v>
      </c>
      <c r="AS106" s="63">
        <f t="shared" si="8"/>
        <v>16785.636646700001</v>
      </c>
      <c r="AT106" s="63">
        <f t="shared" si="8"/>
        <v>16686.905811370001</v>
      </c>
      <c r="AU106" s="63">
        <f t="shared" si="8"/>
        <v>16657.920092507</v>
      </c>
      <c r="AV106" s="63">
        <f t="shared" si="8"/>
        <v>16681.033501757698</v>
      </c>
      <c r="AW106" s="63">
        <f t="shared" si="8"/>
        <v>16754.794351933469</v>
      </c>
      <c r="AX106" s="63">
        <f t="shared" si="8"/>
        <v>16875.267687126816</v>
      </c>
      <c r="AY106" s="63">
        <f t="shared" si="8"/>
        <v>17051.115855839496</v>
      </c>
      <c r="AZ106" s="63">
        <f t="shared" si="8"/>
        <v>16946.51554142345</v>
      </c>
      <c r="BA106" s="63">
        <f t="shared" si="8"/>
        <v>16873.634125565797</v>
      </c>
      <c r="BB106" s="63">
        <f t="shared" si="8"/>
        <v>16830.157911122373</v>
      </c>
      <c r="BC106" s="63">
        <f t="shared" si="8"/>
        <v>16814.298152534611</v>
      </c>
      <c r="BD106" s="63">
        <f t="shared" si="8"/>
        <v>16817.164303118072</v>
      </c>
      <c r="BE106" s="63">
        <f t="shared" si="8"/>
        <v>16830.190152292878</v>
      </c>
      <c r="BF106" s="63">
        <f t="shared" si="8"/>
        <v>16847.417158271466</v>
      </c>
      <c r="BG106" s="63">
        <f t="shared" si="8"/>
        <v>16864.055523922842</v>
      </c>
      <c r="BH106" s="63">
        <f t="shared" si="8"/>
        <v>16874.98164112178</v>
      </c>
      <c r="BI106" s="63">
        <f t="shared" si="8"/>
        <v>16874.953036521278</v>
      </c>
      <c r="BJ106" s="63">
        <f t="shared" si="8"/>
        <v>16857.336754589454</v>
      </c>
      <c r="BK106" s="63">
        <f t="shared" si="8"/>
        <v>16848.418875906056</v>
      </c>
      <c r="BL106" s="63">
        <f t="shared" si="8"/>
        <v>16845.897350940082</v>
      </c>
      <c r="BM106" s="63">
        <f t="shared" si="8"/>
        <v>16847.471294921852</v>
      </c>
      <c r="BN106" s="63">
        <f t="shared" si="8"/>
        <v>16850.78860916058</v>
      </c>
      <c r="BO106" s="63">
        <f t="shared" si="8"/>
        <v>16854.151039764831</v>
      </c>
      <c r="BP106" s="63">
        <f t="shared" si="8"/>
        <v>16856.547128512022</v>
      </c>
      <c r="BQ106" s="63">
        <f t="shared" si="8"/>
        <v>16857.460125536079</v>
      </c>
      <c r="BR106" s="63">
        <f t="shared" si="8"/>
        <v>16856.800585697401</v>
      </c>
      <c r="BS106" s="28">
        <f>AVERAGE(AO106:BR106)</f>
        <v>16927.017124171911</v>
      </c>
    </row>
    <row r="107" spans="1:71" x14ac:dyDescent="0.3">
      <c r="A107" s="64" t="s">
        <v>208</v>
      </c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2">
        <f>AO105/(1+$I$116)^(AO104-$AN$104)</f>
        <v>104105.64852484592</v>
      </c>
      <c r="AP107" s="63">
        <f>AP105/(1+$I$116)^(AP104-$AN$104)</f>
        <v>100411.47015490524</v>
      </c>
      <c r="AQ107" s="63">
        <f>AQ105/(1+$I$116)^(AQ104-$AN$104)</f>
        <v>105093.38768722351</v>
      </c>
      <c r="AR107" s="63">
        <f t="shared" ref="AR107:BR107" si="9">AR105/(1+$I$116)^(AR104-$AN$104)</f>
        <v>109544.45179030468</v>
      </c>
      <c r="AS107" s="63">
        <f t="shared" si="9"/>
        <v>115254.92671097731</v>
      </c>
      <c r="AT107" s="63">
        <f t="shared" si="9"/>
        <v>121267.43348771776</v>
      </c>
      <c r="AU107" s="63">
        <f t="shared" si="9"/>
        <v>127315.78326648501</v>
      </c>
      <c r="AV107" s="63">
        <f t="shared" si="9"/>
        <v>133043.86333391373</v>
      </c>
      <c r="AW107" s="63">
        <f t="shared" si="9"/>
        <v>139995.63068296513</v>
      </c>
      <c r="AX107" s="63">
        <f t="shared" si="9"/>
        <v>148598.01102574021</v>
      </c>
      <c r="AY107" s="63">
        <f t="shared" si="9"/>
        <v>154616.32323357899</v>
      </c>
      <c r="AZ107" s="63">
        <f t="shared" si="9"/>
        <v>158074.28334042855</v>
      </c>
      <c r="BA107" s="63">
        <f t="shared" si="9"/>
        <v>160175.56955385895</v>
      </c>
      <c r="BB107" s="63">
        <f t="shared" si="9"/>
        <v>160763.78442421736</v>
      </c>
      <c r="BC107" s="63">
        <f t="shared" si="9"/>
        <v>160038.33898378946</v>
      </c>
      <c r="BD107" s="63">
        <f t="shared" si="9"/>
        <v>158012.83079237523</v>
      </c>
      <c r="BE107" s="63">
        <f t="shared" si="9"/>
        <v>154852.95975973204</v>
      </c>
      <c r="BF107" s="63">
        <f t="shared" si="9"/>
        <v>150764.55813537084</v>
      </c>
      <c r="BG107" s="63">
        <f t="shared" si="9"/>
        <v>145987.22778852077</v>
      </c>
      <c r="BH107" s="63">
        <f t="shared" si="9"/>
        <v>140586.88576293172</v>
      </c>
      <c r="BI107" s="63">
        <f t="shared" si="9"/>
        <v>134598.66326429177</v>
      </c>
      <c r="BJ107" s="63">
        <f t="shared" si="9"/>
        <v>128737.02163003379</v>
      </c>
      <c r="BK107" s="63">
        <f t="shared" si="9"/>
        <v>123164.78486498674</v>
      </c>
      <c r="BL107" s="63">
        <f t="shared" si="9"/>
        <v>117846.24340822149</v>
      </c>
      <c r="BM107" s="63">
        <f t="shared" si="9"/>
        <v>112766.39246792207</v>
      </c>
      <c r="BN107" s="63">
        <f t="shared" si="9"/>
        <v>107906.24909155135</v>
      </c>
      <c r="BO107" s="63">
        <f t="shared" si="9"/>
        <v>103256.80904612869</v>
      </c>
      <c r="BP107" s="63">
        <f t="shared" si="9"/>
        <v>98809.522064905148</v>
      </c>
      <c r="BQ107" s="63">
        <f t="shared" si="9"/>
        <v>94554.180351284507</v>
      </c>
      <c r="BR107" s="63">
        <f t="shared" si="9"/>
        <v>90476.730626676683</v>
      </c>
      <c r="BS107" s="51">
        <f>SUM(AO107:BR107)</f>
        <v>3860619.9652558849</v>
      </c>
    </row>
    <row r="108" spans="1:71" x14ac:dyDescent="0.3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2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</row>
    <row r="109" spans="1:71" x14ac:dyDescent="0.3">
      <c r="A109" s="61"/>
      <c r="B109" s="61"/>
      <c r="C109" s="61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2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</row>
    <row r="110" spans="1:71" x14ac:dyDescent="0.3">
      <c r="A110" s="57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2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</row>
    <row r="111" spans="1:71" x14ac:dyDescent="0.3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</row>
    <row r="112" spans="1:71" x14ac:dyDescent="0.3">
      <c r="A112" s="61"/>
      <c r="B112" s="61"/>
      <c r="C112" s="61"/>
      <c r="D112" s="61"/>
      <c r="E112" s="61"/>
      <c r="F112" s="61"/>
      <c r="G112" s="61"/>
      <c r="H112" s="65" t="s">
        <v>209</v>
      </c>
      <c r="I112" s="66">
        <v>4.2999999999999997E-2</v>
      </c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</row>
    <row r="113" spans="1:70" x14ac:dyDescent="0.3">
      <c r="A113" s="61"/>
      <c r="B113" s="61"/>
      <c r="C113" s="61"/>
      <c r="D113" s="61"/>
      <c r="E113" s="61"/>
      <c r="F113" s="61"/>
      <c r="G113" s="61"/>
      <c r="H113" s="67" t="s">
        <v>210</v>
      </c>
      <c r="I113" s="68">
        <v>4.3499999999999997E-2</v>
      </c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</row>
    <row r="114" spans="1:70" x14ac:dyDescent="0.3">
      <c r="A114" s="61"/>
      <c r="B114" s="61"/>
      <c r="C114" s="61"/>
      <c r="D114" s="61"/>
      <c r="E114" s="61"/>
      <c r="F114" s="61"/>
      <c r="G114" s="61"/>
      <c r="H114" s="69" t="s">
        <v>211</v>
      </c>
      <c r="I114" s="65">
        <v>1.1599999999999999</v>
      </c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</row>
    <row r="115" spans="1:70" x14ac:dyDescent="0.3">
      <c r="H115" s="65" t="s">
        <v>212</v>
      </c>
      <c r="I115" s="70">
        <v>0</v>
      </c>
    </row>
    <row r="116" spans="1:70" ht="15.6" x14ac:dyDescent="0.35">
      <c r="H116" s="71" t="s">
        <v>213</v>
      </c>
      <c r="I116" s="72">
        <f>I112+I114*I113+I115</f>
        <v>9.3459999999999988E-2</v>
      </c>
    </row>
    <row r="119" spans="1:70" x14ac:dyDescent="0.3">
      <c r="I119" s="47">
        <v>0.93988660725686601</v>
      </c>
      <c r="J119">
        <v>0.87530458886549267</v>
      </c>
      <c r="K119">
        <v>1.0570058395040762</v>
      </c>
      <c r="L119">
        <v>1.1124275503640948</v>
      </c>
      <c r="M119">
        <v>1.1609544354567662</v>
      </c>
      <c r="N119">
        <v>0.94016929813214323</v>
      </c>
      <c r="O119">
        <v>0.99106352086488425</v>
      </c>
      <c r="P119">
        <v>1.0562568668124059</v>
      </c>
      <c r="Q119">
        <v>1.1082761058993564</v>
      </c>
      <c r="R119">
        <v>1.1621415329758429</v>
      </c>
      <c r="S119">
        <v>1.2532083705592008</v>
      </c>
      <c r="T119">
        <v>1.2853448572258188</v>
      </c>
      <c r="U119">
        <v>1.3040232997672181</v>
      </c>
      <c r="V119">
        <v>2.1832207744435235</v>
      </c>
      <c r="W119">
        <v>2.1734643056981486</v>
      </c>
      <c r="X119">
        <v>2.5753748786174113</v>
      </c>
      <c r="Y119">
        <v>2.5242294658556323</v>
      </c>
      <c r="Z119">
        <v>2.4575376951974763</v>
      </c>
      <c r="AA119">
        <v>2.3780959189534845</v>
      </c>
      <c r="AB119">
        <v>3.8143058658872087</v>
      </c>
      <c r="AC119">
        <v>3.6524896251383288</v>
      </c>
      <c r="AD119">
        <v>3.494960853421464</v>
      </c>
      <c r="AE119">
        <v>3.3442261636775723</v>
      </c>
      <c r="AF119">
        <v>3.1999925329283601</v>
      </c>
      <c r="AG119">
        <v>3.0619795760274204</v>
      </c>
      <c r="AH119">
        <v>4.6878704009620709</v>
      </c>
      <c r="AI119">
        <v>4.4856865367975187</v>
      </c>
      <c r="AJ119">
        <v>4.2922226907717196</v>
      </c>
      <c r="AK119">
        <v>4.1071027759172276</v>
      </c>
      <c r="AL119">
        <v>3.9299669255777037</v>
      </c>
    </row>
    <row r="121" spans="1:70" x14ac:dyDescent="0.3">
      <c r="H121" s="76" t="s">
        <v>218</v>
      </c>
      <c r="I121" s="113">
        <f>(1/BS106)*(BS107)</f>
        <v>228.07444081467193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68"/>
  <sheetViews>
    <sheetView topLeftCell="A131" zoomScale="40" zoomScaleNormal="40" workbookViewId="0">
      <pane xSplit="1" topLeftCell="C1" activePane="topRight" state="frozen"/>
      <selection activeCell="A22" sqref="A22"/>
      <selection pane="topRight" activeCell="O161" sqref="O161"/>
    </sheetView>
  </sheetViews>
  <sheetFormatPr defaultRowHeight="14.4" x14ac:dyDescent="0.3"/>
  <cols>
    <col min="1" max="1" width="35.109375" customWidth="1"/>
    <col min="2" max="2" width="0" hidden="1" customWidth="1"/>
    <col min="3" max="40" width="13" customWidth="1"/>
    <col min="41" max="41" width="14.21875" bestFit="1" customWidth="1"/>
    <col min="42" max="43" width="12" bestFit="1" customWidth="1"/>
    <col min="44" max="44" width="12.5546875" bestFit="1" customWidth="1"/>
    <col min="45" max="69" width="12" bestFit="1" customWidth="1"/>
    <col min="70" max="70" width="13.33203125" bestFit="1" customWidth="1"/>
    <col min="71" max="71" width="17.109375" bestFit="1" customWidth="1"/>
  </cols>
  <sheetData>
    <row r="1" spans="1:4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4" ht="21" x14ac:dyDescent="0.3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4" x14ac:dyDescent="0.3">
      <c r="A4" s="3" t="s">
        <v>4</v>
      </c>
      <c r="B4" s="3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</row>
    <row r="5" spans="1:44" x14ac:dyDescent="0.3">
      <c r="A5" s="9" t="s">
        <v>43</v>
      </c>
      <c r="B5" s="9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</row>
    <row r="6" spans="1:44" x14ac:dyDescent="0.3">
      <c r="A6" s="6" t="s">
        <v>83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6"/>
    </row>
    <row r="7" spans="1:44" s="27" customFormat="1" x14ac:dyDescent="0.3">
      <c r="A7" s="20" t="s">
        <v>84</v>
      </c>
      <c r="B7" s="20" t="s">
        <v>85</v>
      </c>
      <c r="C7" s="25">
        <v>217.49600000000001</v>
      </c>
      <c r="D7" s="25">
        <v>400.25799999999998</v>
      </c>
      <c r="E7" s="25">
        <v>454.03300000000002</v>
      </c>
      <c r="F7" s="25">
        <v>474.89499999999998</v>
      </c>
      <c r="G7" s="25">
        <v>309.84100000000001</v>
      </c>
      <c r="H7" s="25">
        <v>530.37300000000005</v>
      </c>
      <c r="I7" s="25">
        <v>86.588999999999999</v>
      </c>
      <c r="J7" s="25">
        <v>310.178</v>
      </c>
      <c r="K7" s="25">
        <v>424</v>
      </c>
      <c r="L7" s="25">
        <v>-816</v>
      </c>
      <c r="M7" s="25">
        <v>-1045</v>
      </c>
      <c r="N7" s="25">
        <v>309</v>
      </c>
      <c r="O7" s="25">
        <v>601</v>
      </c>
      <c r="P7" s="25">
        <v>786</v>
      </c>
      <c r="Q7" s="25">
        <v>-25</v>
      </c>
      <c r="R7" s="25">
        <v>65</v>
      </c>
      <c r="S7" s="25">
        <v>69</v>
      </c>
      <c r="T7" s="25">
        <v>276</v>
      </c>
      <c r="U7" s="25">
        <v>1328</v>
      </c>
      <c r="V7" s="25">
        <v>1989</v>
      </c>
      <c r="W7" s="25">
        <v>3495</v>
      </c>
      <c r="X7" s="25">
        <v>6119</v>
      </c>
      <c r="Y7" s="25">
        <v>8235</v>
      </c>
      <c r="Z7" s="25">
        <v>14013</v>
      </c>
      <c r="AA7" s="25">
        <v>25922</v>
      </c>
      <c r="AB7" s="25">
        <v>41733</v>
      </c>
      <c r="AC7" s="25">
        <v>37037</v>
      </c>
      <c r="AD7" s="25">
        <v>39510</v>
      </c>
      <c r="AE7" s="25">
        <v>53394</v>
      </c>
      <c r="AF7" s="25">
        <v>45687</v>
      </c>
      <c r="AG7" s="25">
        <v>48351</v>
      </c>
      <c r="AH7" s="25">
        <v>59531</v>
      </c>
      <c r="AI7" s="25">
        <v>55256</v>
      </c>
      <c r="AJ7" s="25">
        <v>57411</v>
      </c>
      <c r="AK7" s="25">
        <v>94680</v>
      </c>
      <c r="AL7" s="25">
        <v>99803</v>
      </c>
      <c r="AM7" s="25">
        <v>96995</v>
      </c>
      <c r="AN7" s="25">
        <v>93736</v>
      </c>
      <c r="AO7" s="26">
        <v>96150</v>
      </c>
      <c r="AR7" s="27">
        <f>AN7/$AN$19</f>
        <v>0.79266663284117234</v>
      </c>
    </row>
    <row r="8" spans="1:44" s="27" customFormat="1" x14ac:dyDescent="0.3">
      <c r="A8" s="20" t="s">
        <v>86</v>
      </c>
      <c r="B8" s="20" t="s">
        <v>87</v>
      </c>
      <c r="C8" s="25">
        <v>70.516000000000005</v>
      </c>
      <c r="D8" s="25">
        <v>77.677000000000007</v>
      </c>
      <c r="E8" s="25">
        <v>124.8</v>
      </c>
      <c r="F8" s="25">
        <v>202.68600000000001</v>
      </c>
      <c r="G8" s="25">
        <v>204.43299999999999</v>
      </c>
      <c r="H8" s="25">
        <v>217.18199999999999</v>
      </c>
      <c r="I8" s="25">
        <v>166.113</v>
      </c>
      <c r="J8" s="25">
        <v>167.958</v>
      </c>
      <c r="K8" s="25">
        <v>127</v>
      </c>
      <c r="L8" s="25">
        <v>156</v>
      </c>
      <c r="M8" s="25">
        <v>118</v>
      </c>
      <c r="N8" s="25">
        <v>111</v>
      </c>
      <c r="O8" s="25">
        <v>85</v>
      </c>
      <c r="P8" s="25">
        <v>84</v>
      </c>
      <c r="Q8" s="25">
        <v>102</v>
      </c>
      <c r="R8" s="25">
        <v>118</v>
      </c>
      <c r="S8" s="25">
        <v>113</v>
      </c>
      <c r="T8" s="25">
        <v>150</v>
      </c>
      <c r="U8" s="25">
        <v>179</v>
      </c>
      <c r="V8" s="25">
        <v>225</v>
      </c>
      <c r="W8" s="25">
        <v>327</v>
      </c>
      <c r="X8" s="25">
        <v>496</v>
      </c>
      <c r="Y8" s="25">
        <v>734</v>
      </c>
      <c r="Z8" s="25">
        <v>1027</v>
      </c>
      <c r="AA8" s="25">
        <v>1814</v>
      </c>
      <c r="AB8" s="25">
        <v>3277</v>
      </c>
      <c r="AC8" s="25">
        <v>6757</v>
      </c>
      <c r="AD8" s="25">
        <v>7946</v>
      </c>
      <c r="AE8" s="25">
        <v>11257</v>
      </c>
      <c r="AF8" s="25">
        <v>10505</v>
      </c>
      <c r="AG8" s="25">
        <v>10157</v>
      </c>
      <c r="AH8" s="25">
        <v>10903</v>
      </c>
      <c r="AI8" s="25">
        <v>12547</v>
      </c>
      <c r="AJ8" s="25">
        <v>11056</v>
      </c>
      <c r="AK8" s="25">
        <v>11284</v>
      </c>
      <c r="AL8" s="25">
        <v>11104</v>
      </c>
      <c r="AM8" s="25">
        <v>11519</v>
      </c>
      <c r="AN8" s="25">
        <v>11445</v>
      </c>
      <c r="AO8" s="26">
        <v>11677</v>
      </c>
      <c r="AR8" s="27">
        <f>AN8/$AN$19</f>
        <v>9.6783195494444169E-2</v>
      </c>
    </row>
    <row r="9" spans="1:44" x14ac:dyDescent="0.3">
      <c r="A9" s="10" t="s">
        <v>88</v>
      </c>
      <c r="B9" s="10" t="s">
        <v>89</v>
      </c>
      <c r="C9" s="12">
        <v>27.561</v>
      </c>
      <c r="D9" s="12">
        <v>90.906999999999996</v>
      </c>
      <c r="E9" s="12">
        <v>37.445</v>
      </c>
      <c r="F9" s="12">
        <v>141.108</v>
      </c>
      <c r="G9" s="12">
        <v>14.993</v>
      </c>
      <c r="H9" s="12">
        <v>115.62</v>
      </c>
      <c r="I9" s="12">
        <v>32.173999999999999</v>
      </c>
      <c r="J9" s="12">
        <v>51.966000000000001</v>
      </c>
      <c r="K9" s="12">
        <v>37</v>
      </c>
      <c r="L9" s="12">
        <v>-278</v>
      </c>
      <c r="M9" s="12">
        <v>355</v>
      </c>
      <c r="N9" s="12">
        <v>51</v>
      </c>
      <c r="O9" s="12">
        <v>-266</v>
      </c>
      <c r="P9" s="12">
        <v>-216</v>
      </c>
      <c r="Q9" s="12">
        <v>-103</v>
      </c>
      <c r="R9" s="12">
        <v>-2</v>
      </c>
      <c r="S9" s="12">
        <v>110</v>
      </c>
      <c r="T9" s="12">
        <v>440</v>
      </c>
      <c r="U9" s="12">
        <v>829</v>
      </c>
      <c r="V9" s="12">
        <v>483</v>
      </c>
      <c r="W9" s="12">
        <v>1328</v>
      </c>
      <c r="X9" s="12">
        <v>2889</v>
      </c>
      <c r="Y9" s="12">
        <v>1589</v>
      </c>
      <c r="Z9" s="12">
        <v>3097</v>
      </c>
      <c r="AA9" s="12">
        <v>8531</v>
      </c>
      <c r="AB9" s="12">
        <v>8697</v>
      </c>
      <c r="AC9" s="12">
        <v>7915</v>
      </c>
      <c r="AD9" s="12">
        <v>11220</v>
      </c>
      <c r="AE9" s="12">
        <v>14411</v>
      </c>
      <c r="AF9" s="12">
        <v>8783</v>
      </c>
      <c r="AG9" s="12">
        <v>6414</v>
      </c>
      <c r="AH9" s="12">
        <v>10332</v>
      </c>
      <c r="AI9" s="12">
        <v>1249</v>
      </c>
      <c r="AJ9" s="12">
        <v>5845</v>
      </c>
      <c r="AK9" s="12">
        <v>742</v>
      </c>
      <c r="AL9" s="12">
        <v>9177</v>
      </c>
      <c r="AM9" s="12">
        <v>5953</v>
      </c>
      <c r="AN9" s="12">
        <v>13243</v>
      </c>
      <c r="AO9" s="13">
        <v>6775</v>
      </c>
    </row>
    <row r="10" spans="1:44" s="34" customFormat="1" x14ac:dyDescent="0.3">
      <c r="A10" s="21" t="s">
        <v>90</v>
      </c>
      <c r="B10" s="21" t="s">
        <v>91</v>
      </c>
      <c r="C10" s="32" t="s">
        <v>189</v>
      </c>
      <c r="D10" s="32" t="s">
        <v>189</v>
      </c>
      <c r="E10" s="32" t="s">
        <v>189</v>
      </c>
      <c r="F10" s="32" t="s">
        <v>189</v>
      </c>
      <c r="G10" s="32" t="s">
        <v>189</v>
      </c>
      <c r="H10" s="32" t="s">
        <v>189</v>
      </c>
      <c r="I10" s="32" t="s">
        <v>189</v>
      </c>
      <c r="J10" s="32" t="s">
        <v>189</v>
      </c>
      <c r="K10" s="32" t="s">
        <v>189</v>
      </c>
      <c r="L10" s="32" t="s">
        <v>189</v>
      </c>
      <c r="M10" s="32" t="s">
        <v>189</v>
      </c>
      <c r="N10" s="32" t="s">
        <v>189</v>
      </c>
      <c r="O10" s="32" t="s">
        <v>189</v>
      </c>
      <c r="P10" s="32" t="s">
        <v>189</v>
      </c>
      <c r="Q10" s="32" t="s">
        <v>189</v>
      </c>
      <c r="R10" s="32" t="s">
        <v>189</v>
      </c>
      <c r="S10" s="32" t="s">
        <v>189</v>
      </c>
      <c r="T10" s="32">
        <v>33</v>
      </c>
      <c r="U10" s="32">
        <v>477</v>
      </c>
      <c r="V10" s="32">
        <v>163</v>
      </c>
      <c r="W10" s="32">
        <v>242</v>
      </c>
      <c r="X10" s="32">
        <v>516</v>
      </c>
      <c r="Y10" s="32">
        <v>710</v>
      </c>
      <c r="Z10" s="32">
        <v>879</v>
      </c>
      <c r="AA10" s="32">
        <v>1168</v>
      </c>
      <c r="AB10" s="32">
        <v>1740</v>
      </c>
      <c r="AC10" s="32">
        <v>2253</v>
      </c>
      <c r="AD10" s="32">
        <v>2863</v>
      </c>
      <c r="AE10" s="32">
        <v>3586</v>
      </c>
      <c r="AF10" s="32">
        <v>4210</v>
      </c>
      <c r="AG10" s="32">
        <v>4840</v>
      </c>
      <c r="AH10" s="32">
        <v>5340</v>
      </c>
      <c r="AI10" s="32">
        <v>6068</v>
      </c>
      <c r="AJ10" s="32">
        <v>6829</v>
      </c>
      <c r="AK10" s="32">
        <v>7906</v>
      </c>
      <c r="AL10" s="32">
        <v>9038</v>
      </c>
      <c r="AM10" s="32">
        <v>10833</v>
      </c>
      <c r="AN10" s="32">
        <v>11688</v>
      </c>
      <c r="AO10" s="33">
        <v>11977</v>
      </c>
      <c r="AR10" s="34">
        <f>AN10/$AN$19</f>
        <v>9.8838094271652549E-2</v>
      </c>
    </row>
    <row r="11" spans="1:44" x14ac:dyDescent="0.3">
      <c r="A11" s="10" t="s">
        <v>92</v>
      </c>
      <c r="B11" s="10" t="s">
        <v>93</v>
      </c>
      <c r="C11" s="12" t="s">
        <v>189</v>
      </c>
      <c r="D11" s="12" t="s">
        <v>189</v>
      </c>
      <c r="E11" s="12" t="s">
        <v>189</v>
      </c>
      <c r="F11" s="12" t="s">
        <v>189</v>
      </c>
      <c r="G11" s="12" t="s">
        <v>189</v>
      </c>
      <c r="H11" s="12" t="s">
        <v>189</v>
      </c>
      <c r="I11" s="12" t="s">
        <v>189</v>
      </c>
      <c r="J11" s="12" t="s">
        <v>189</v>
      </c>
      <c r="K11" s="12" t="s">
        <v>189</v>
      </c>
      <c r="L11" s="12" t="s">
        <v>189</v>
      </c>
      <c r="M11" s="12" t="s">
        <v>189</v>
      </c>
      <c r="N11" s="12" t="s">
        <v>189</v>
      </c>
      <c r="O11" s="12">
        <v>-35</v>
      </c>
      <c r="P11" s="12" t="s">
        <v>189</v>
      </c>
      <c r="Q11" s="12">
        <v>-36</v>
      </c>
      <c r="R11" s="12">
        <v>-34</v>
      </c>
      <c r="S11" s="12">
        <v>-11</v>
      </c>
      <c r="T11" s="12">
        <v>20</v>
      </c>
      <c r="U11" s="12">
        <v>50</v>
      </c>
      <c r="V11" s="12">
        <v>53</v>
      </c>
      <c r="W11" s="12">
        <v>73</v>
      </c>
      <c r="X11" s="12">
        <v>398</v>
      </c>
      <c r="Y11" s="12">
        <v>1040</v>
      </c>
      <c r="Z11" s="12">
        <v>1440</v>
      </c>
      <c r="AA11" s="12">
        <v>2868</v>
      </c>
      <c r="AB11" s="12">
        <v>4405</v>
      </c>
      <c r="AC11" s="12">
        <v>1141</v>
      </c>
      <c r="AD11" s="12">
        <v>2347</v>
      </c>
      <c r="AE11" s="12">
        <v>1382</v>
      </c>
      <c r="AF11" s="12">
        <v>4938</v>
      </c>
      <c r="AG11" s="12">
        <v>5966</v>
      </c>
      <c r="AH11" s="12">
        <v>-32590</v>
      </c>
      <c r="AI11" s="12">
        <v>-340</v>
      </c>
      <c r="AJ11" s="12">
        <v>-215</v>
      </c>
      <c r="AK11" s="12">
        <v>-4774</v>
      </c>
      <c r="AL11" s="12">
        <v>895</v>
      </c>
      <c r="AM11" s="12" t="s">
        <v>189</v>
      </c>
      <c r="AN11" s="12" t="s">
        <v>189</v>
      </c>
      <c r="AO11" s="13"/>
    </row>
    <row r="12" spans="1:44" s="34" customFormat="1" x14ac:dyDescent="0.3">
      <c r="A12" s="21" t="s">
        <v>94</v>
      </c>
      <c r="B12" s="21" t="s">
        <v>95</v>
      </c>
      <c r="C12" s="32">
        <v>27.561</v>
      </c>
      <c r="D12" s="32">
        <v>90.906999999999996</v>
      </c>
      <c r="E12" s="32">
        <v>37.445</v>
      </c>
      <c r="F12" s="32">
        <v>141.108</v>
      </c>
      <c r="G12" s="32">
        <v>14.993</v>
      </c>
      <c r="H12" s="32">
        <v>115.62</v>
      </c>
      <c r="I12" s="32">
        <v>32.173999999999999</v>
      </c>
      <c r="J12" s="32">
        <v>51.966000000000001</v>
      </c>
      <c r="K12" s="32">
        <v>37</v>
      </c>
      <c r="L12" s="32">
        <v>-278</v>
      </c>
      <c r="M12" s="32">
        <v>355</v>
      </c>
      <c r="N12" s="32">
        <v>51</v>
      </c>
      <c r="O12" s="32">
        <v>-231</v>
      </c>
      <c r="P12" s="32">
        <v>-216</v>
      </c>
      <c r="Q12" s="32">
        <v>-67</v>
      </c>
      <c r="R12" s="32">
        <v>32</v>
      </c>
      <c r="S12" s="32">
        <v>121</v>
      </c>
      <c r="T12" s="32">
        <v>387</v>
      </c>
      <c r="U12" s="32">
        <v>302</v>
      </c>
      <c r="V12" s="32">
        <v>267</v>
      </c>
      <c r="W12" s="32">
        <v>1013</v>
      </c>
      <c r="X12" s="32">
        <v>1975</v>
      </c>
      <c r="Y12" s="32">
        <v>-161</v>
      </c>
      <c r="Z12" s="32">
        <v>778</v>
      </c>
      <c r="AA12" s="32">
        <v>4495</v>
      </c>
      <c r="AB12" s="32">
        <v>2552</v>
      </c>
      <c r="AC12" s="32">
        <v>4521</v>
      </c>
      <c r="AD12" s="32">
        <v>6010</v>
      </c>
      <c r="AE12" s="32">
        <v>9443</v>
      </c>
      <c r="AF12" s="32">
        <v>-365</v>
      </c>
      <c r="AG12" s="32">
        <v>-4392</v>
      </c>
      <c r="AH12" s="32">
        <v>37582</v>
      </c>
      <c r="AI12" s="32">
        <v>-4479</v>
      </c>
      <c r="AJ12" s="32">
        <v>-769</v>
      </c>
      <c r="AK12" s="32">
        <v>-2390</v>
      </c>
      <c r="AL12" s="32">
        <v>-756</v>
      </c>
      <c r="AM12" s="32">
        <v>-4880</v>
      </c>
      <c r="AN12" s="32">
        <v>1555</v>
      </c>
      <c r="AO12" s="33">
        <v>-5202</v>
      </c>
      <c r="AR12" s="34">
        <f>AN12/$AN$19</f>
        <v>1.3149660899419893E-2</v>
      </c>
    </row>
    <row r="13" spans="1:44" s="27" customFormat="1" x14ac:dyDescent="0.3">
      <c r="A13" s="20" t="s">
        <v>96</v>
      </c>
      <c r="B13" s="20" t="s">
        <v>97</v>
      </c>
      <c r="C13" s="25">
        <v>-127.46899999999999</v>
      </c>
      <c r="D13" s="25">
        <v>-274.40199999999999</v>
      </c>
      <c r="E13" s="25">
        <v>-108.931</v>
      </c>
      <c r="F13" s="25">
        <v>145.17599999999999</v>
      </c>
      <c r="G13" s="25">
        <v>-400.596</v>
      </c>
      <c r="H13" s="25">
        <v>20.571000000000002</v>
      </c>
      <c r="I13" s="25">
        <v>-946.71299999999997</v>
      </c>
      <c r="J13" s="25">
        <v>206.893</v>
      </c>
      <c r="K13" s="25">
        <v>-828</v>
      </c>
      <c r="L13" s="25">
        <v>1457</v>
      </c>
      <c r="M13" s="25">
        <v>760</v>
      </c>
      <c r="N13" s="25">
        <v>304</v>
      </c>
      <c r="O13" s="25">
        <v>378</v>
      </c>
      <c r="P13" s="25">
        <v>172</v>
      </c>
      <c r="Q13" s="25">
        <v>211</v>
      </c>
      <c r="R13" s="25">
        <v>-92</v>
      </c>
      <c r="S13" s="25">
        <v>-3</v>
      </c>
      <c r="T13" s="25">
        <v>68</v>
      </c>
      <c r="U13" s="25">
        <v>-7</v>
      </c>
      <c r="V13" s="25">
        <v>-477</v>
      </c>
      <c r="W13" s="25">
        <v>320</v>
      </c>
      <c r="X13" s="25">
        <v>92</v>
      </c>
      <c r="Y13" s="25">
        <v>-399</v>
      </c>
      <c r="Z13" s="25">
        <v>458</v>
      </c>
      <c r="AA13" s="25">
        <v>1262</v>
      </c>
      <c r="AB13" s="25">
        <v>-2851</v>
      </c>
      <c r="AC13" s="25">
        <v>1957</v>
      </c>
      <c r="AD13" s="25">
        <v>1037</v>
      </c>
      <c r="AE13" s="25">
        <v>2204</v>
      </c>
      <c r="AF13" s="25">
        <v>1256</v>
      </c>
      <c r="AG13" s="25">
        <v>-697</v>
      </c>
      <c r="AH13" s="25">
        <v>-3332</v>
      </c>
      <c r="AI13" s="25">
        <v>339</v>
      </c>
      <c r="AJ13" s="25">
        <v>6362</v>
      </c>
      <c r="AK13" s="25">
        <v>-2668</v>
      </c>
      <c r="AL13" s="25">
        <v>2067</v>
      </c>
      <c r="AM13" s="25">
        <v>-3924</v>
      </c>
      <c r="AN13" s="25">
        <v>-170</v>
      </c>
      <c r="AO13" s="26">
        <v>-6308</v>
      </c>
      <c r="AR13" s="27">
        <f>AN13/$AN$19</f>
        <v>-1.4375835066889914E-3</v>
      </c>
    </row>
    <row r="14" spans="1:44" x14ac:dyDescent="0.3">
      <c r="A14" s="10" t="s">
        <v>98</v>
      </c>
      <c r="B14" s="10" t="s">
        <v>99</v>
      </c>
      <c r="C14" s="12" t="s">
        <v>189</v>
      </c>
      <c r="D14" s="12" t="s">
        <v>189</v>
      </c>
      <c r="E14" s="12" t="s">
        <v>189</v>
      </c>
      <c r="F14" s="12" t="s">
        <v>189</v>
      </c>
      <c r="G14" s="12" t="s">
        <v>189</v>
      </c>
      <c r="H14" s="12" t="s">
        <v>189</v>
      </c>
      <c r="I14" s="12" t="s">
        <v>189</v>
      </c>
      <c r="J14" s="12" t="s">
        <v>189</v>
      </c>
      <c r="K14" s="12" t="s">
        <v>189</v>
      </c>
      <c r="L14" s="12" t="s">
        <v>189</v>
      </c>
      <c r="M14" s="12" t="s">
        <v>189</v>
      </c>
      <c r="N14" s="12" t="s">
        <v>189</v>
      </c>
      <c r="O14" s="12">
        <v>274</v>
      </c>
      <c r="P14" s="12" t="s">
        <v>189</v>
      </c>
      <c r="Q14" s="12">
        <v>487</v>
      </c>
      <c r="R14" s="12">
        <v>-99</v>
      </c>
      <c r="S14" s="12">
        <v>-201</v>
      </c>
      <c r="T14" s="12">
        <v>-8</v>
      </c>
      <c r="U14" s="12">
        <v>-121</v>
      </c>
      <c r="V14" s="12">
        <v>-357</v>
      </c>
      <c r="W14" s="12">
        <v>-385</v>
      </c>
      <c r="X14" s="12">
        <v>-785</v>
      </c>
      <c r="Y14" s="12">
        <v>-353</v>
      </c>
      <c r="Z14" s="12">
        <v>-4860</v>
      </c>
      <c r="AA14" s="12">
        <v>-1791</v>
      </c>
      <c r="AB14" s="12">
        <v>-6965</v>
      </c>
      <c r="AC14" s="12">
        <v>-2172</v>
      </c>
      <c r="AD14" s="12">
        <v>-4232</v>
      </c>
      <c r="AE14" s="12">
        <v>-3318</v>
      </c>
      <c r="AF14" s="12">
        <v>476</v>
      </c>
      <c r="AG14" s="12">
        <v>-2093</v>
      </c>
      <c r="AH14" s="12">
        <v>-5322</v>
      </c>
      <c r="AI14" s="12">
        <v>245</v>
      </c>
      <c r="AJ14" s="12">
        <v>6917</v>
      </c>
      <c r="AK14" s="12">
        <v>-10125</v>
      </c>
      <c r="AL14" s="12">
        <v>-1823</v>
      </c>
      <c r="AM14" s="12">
        <v>-1688</v>
      </c>
      <c r="AN14" s="12">
        <v>-3788</v>
      </c>
      <c r="AO14" s="13">
        <v>-6746</v>
      </c>
    </row>
    <row r="15" spans="1:44" x14ac:dyDescent="0.3">
      <c r="A15" s="10" t="s">
        <v>100</v>
      </c>
      <c r="B15" s="10" t="s">
        <v>101</v>
      </c>
      <c r="C15" s="12" t="s">
        <v>189</v>
      </c>
      <c r="D15" s="12" t="s">
        <v>189</v>
      </c>
      <c r="E15" s="12" t="s">
        <v>189</v>
      </c>
      <c r="F15" s="12" t="s">
        <v>189</v>
      </c>
      <c r="G15" s="12" t="s">
        <v>189</v>
      </c>
      <c r="H15" s="12" t="s">
        <v>189</v>
      </c>
      <c r="I15" s="12" t="s">
        <v>189</v>
      </c>
      <c r="J15" s="12" t="s">
        <v>189</v>
      </c>
      <c r="K15" s="12" t="s">
        <v>189</v>
      </c>
      <c r="L15" s="12" t="s">
        <v>189</v>
      </c>
      <c r="M15" s="12" t="s">
        <v>189</v>
      </c>
      <c r="N15" s="12" t="s">
        <v>189</v>
      </c>
      <c r="O15" s="12">
        <v>58</v>
      </c>
      <c r="P15" s="12" t="s">
        <v>189</v>
      </c>
      <c r="Q15" s="12">
        <v>22</v>
      </c>
      <c r="R15" s="12">
        <v>-34</v>
      </c>
      <c r="S15" s="12">
        <v>-11</v>
      </c>
      <c r="T15" s="12">
        <v>-45</v>
      </c>
      <c r="U15" s="12">
        <v>-64</v>
      </c>
      <c r="V15" s="12">
        <v>-105</v>
      </c>
      <c r="W15" s="12">
        <v>-76</v>
      </c>
      <c r="X15" s="12">
        <v>-163</v>
      </c>
      <c r="Y15" s="12">
        <v>54</v>
      </c>
      <c r="Z15" s="12">
        <v>-596</v>
      </c>
      <c r="AA15" s="12">
        <v>275</v>
      </c>
      <c r="AB15" s="12">
        <v>-15</v>
      </c>
      <c r="AC15" s="12">
        <v>-973</v>
      </c>
      <c r="AD15" s="12">
        <v>-76</v>
      </c>
      <c r="AE15" s="12">
        <v>-238</v>
      </c>
      <c r="AF15" s="12">
        <v>217</v>
      </c>
      <c r="AG15" s="12">
        <v>-2723</v>
      </c>
      <c r="AH15" s="12">
        <v>828</v>
      </c>
      <c r="AI15" s="12">
        <v>-289</v>
      </c>
      <c r="AJ15" s="12">
        <v>-127</v>
      </c>
      <c r="AK15" s="12">
        <v>-2642</v>
      </c>
      <c r="AL15" s="12">
        <v>1484</v>
      </c>
      <c r="AM15" s="12">
        <v>-1618</v>
      </c>
      <c r="AN15" s="12">
        <v>-1046</v>
      </c>
      <c r="AO15" s="13">
        <v>-694</v>
      </c>
    </row>
    <row r="16" spans="1:44" x14ac:dyDescent="0.3">
      <c r="A16" s="10" t="s">
        <v>102</v>
      </c>
      <c r="B16" s="10" t="s">
        <v>103</v>
      </c>
      <c r="C16" s="12" t="s">
        <v>189</v>
      </c>
      <c r="D16" s="12" t="s">
        <v>189</v>
      </c>
      <c r="E16" s="12" t="s">
        <v>189</v>
      </c>
      <c r="F16" s="12" t="s">
        <v>189</v>
      </c>
      <c r="G16" s="12" t="s">
        <v>189</v>
      </c>
      <c r="H16" s="12" t="s">
        <v>189</v>
      </c>
      <c r="I16" s="12" t="s">
        <v>189</v>
      </c>
      <c r="J16" s="12" t="s">
        <v>189</v>
      </c>
      <c r="K16" s="12" t="s">
        <v>189</v>
      </c>
      <c r="L16" s="12" t="s">
        <v>189</v>
      </c>
      <c r="M16" s="12" t="s">
        <v>189</v>
      </c>
      <c r="N16" s="12" t="s">
        <v>189</v>
      </c>
      <c r="O16" s="12">
        <v>93</v>
      </c>
      <c r="P16" s="12" t="s">
        <v>189</v>
      </c>
      <c r="Q16" s="12" t="s">
        <v>189</v>
      </c>
      <c r="R16" s="12">
        <v>110</v>
      </c>
      <c r="S16" s="12">
        <v>243</v>
      </c>
      <c r="T16" s="12">
        <v>297</v>
      </c>
      <c r="U16" s="12">
        <v>328</v>
      </c>
      <c r="V16" s="12">
        <v>1611</v>
      </c>
      <c r="W16" s="12">
        <v>1494</v>
      </c>
      <c r="X16" s="12">
        <v>596</v>
      </c>
      <c r="Y16" s="12">
        <v>92</v>
      </c>
      <c r="Z16" s="12">
        <v>6307</v>
      </c>
      <c r="AA16" s="12">
        <v>2515</v>
      </c>
      <c r="AB16" s="12">
        <v>4467</v>
      </c>
      <c r="AC16" s="12">
        <v>2340</v>
      </c>
      <c r="AD16" s="12">
        <v>5938</v>
      </c>
      <c r="AE16" s="12">
        <v>5001</v>
      </c>
      <c r="AF16" s="12">
        <v>2117</v>
      </c>
      <c r="AG16" s="12">
        <v>8966</v>
      </c>
      <c r="AH16" s="12">
        <v>9175</v>
      </c>
      <c r="AI16" s="12">
        <v>-1923</v>
      </c>
      <c r="AJ16" s="12">
        <v>-4062</v>
      </c>
      <c r="AK16" s="12">
        <v>12326</v>
      </c>
      <c r="AL16" s="12">
        <v>9448</v>
      </c>
      <c r="AM16" s="12">
        <v>-1889</v>
      </c>
      <c r="AN16" s="12">
        <v>6020</v>
      </c>
      <c r="AO16" s="13">
        <v>3891</v>
      </c>
    </row>
    <row r="17" spans="1:45" x14ac:dyDescent="0.3">
      <c r="A17" s="10" t="s">
        <v>104</v>
      </c>
      <c r="B17" s="10" t="s">
        <v>105</v>
      </c>
      <c r="C17" s="12">
        <v>-127.46899999999999</v>
      </c>
      <c r="D17" s="12">
        <v>-274.40199999999999</v>
      </c>
      <c r="E17" s="12">
        <v>-108.931</v>
      </c>
      <c r="F17" s="12">
        <v>145.17599999999999</v>
      </c>
      <c r="G17" s="12">
        <v>-400.596</v>
      </c>
      <c r="H17" s="12">
        <v>20.571000000000002</v>
      </c>
      <c r="I17" s="12">
        <v>-946.71299999999997</v>
      </c>
      <c r="J17" s="12">
        <v>206.893</v>
      </c>
      <c r="K17" s="12">
        <v>-828</v>
      </c>
      <c r="L17" s="12">
        <v>1457</v>
      </c>
      <c r="M17" s="12">
        <v>760</v>
      </c>
      <c r="N17" s="12">
        <v>304</v>
      </c>
      <c r="O17" s="12">
        <v>-47</v>
      </c>
      <c r="P17" s="12">
        <v>172</v>
      </c>
      <c r="Q17" s="12">
        <v>-298</v>
      </c>
      <c r="R17" s="12">
        <v>-69</v>
      </c>
      <c r="S17" s="12">
        <v>-34</v>
      </c>
      <c r="T17" s="12">
        <v>-176</v>
      </c>
      <c r="U17" s="12">
        <v>-150</v>
      </c>
      <c r="V17" s="12">
        <v>-1626</v>
      </c>
      <c r="W17" s="12">
        <v>-713</v>
      </c>
      <c r="X17" s="12">
        <v>444</v>
      </c>
      <c r="Y17" s="12">
        <v>-192</v>
      </c>
      <c r="Z17" s="12">
        <v>-393</v>
      </c>
      <c r="AA17" s="12">
        <v>263</v>
      </c>
      <c r="AB17" s="12">
        <v>-338</v>
      </c>
      <c r="AC17" s="12">
        <v>2762</v>
      </c>
      <c r="AD17" s="12">
        <v>-593</v>
      </c>
      <c r="AE17" s="12">
        <v>759</v>
      </c>
      <c r="AF17" s="12">
        <v>-1554</v>
      </c>
      <c r="AG17" s="12">
        <v>-4847</v>
      </c>
      <c r="AH17" s="12">
        <v>-8013</v>
      </c>
      <c r="AI17" s="12">
        <v>2306</v>
      </c>
      <c r="AJ17" s="12">
        <v>3634</v>
      </c>
      <c r="AK17" s="12">
        <v>-2227</v>
      </c>
      <c r="AL17" s="12">
        <v>-7042</v>
      </c>
      <c r="AM17" s="12">
        <v>1271</v>
      </c>
      <c r="AN17" s="12">
        <v>-1356</v>
      </c>
      <c r="AO17" s="13">
        <v>-2759</v>
      </c>
    </row>
    <row r="18" spans="1:45" x14ac:dyDescent="0.3">
      <c r="A18" s="10" t="s">
        <v>106</v>
      </c>
      <c r="B18" s="10" t="s">
        <v>107</v>
      </c>
      <c r="C18" s="12" t="s">
        <v>189</v>
      </c>
      <c r="D18" s="12" t="s">
        <v>189</v>
      </c>
      <c r="E18" s="12" t="s">
        <v>189</v>
      </c>
      <c r="F18" s="12" t="s">
        <v>189</v>
      </c>
      <c r="G18" s="12" t="s">
        <v>189</v>
      </c>
      <c r="H18" s="12" t="s">
        <v>189</v>
      </c>
      <c r="I18" s="12" t="s">
        <v>189</v>
      </c>
      <c r="J18" s="12" t="s">
        <v>189</v>
      </c>
      <c r="K18" s="12" t="s">
        <v>189</v>
      </c>
      <c r="L18" s="12" t="s">
        <v>189</v>
      </c>
      <c r="M18" s="12" t="s">
        <v>189</v>
      </c>
      <c r="N18" s="12" t="s">
        <v>189</v>
      </c>
      <c r="O18" s="12" t="s">
        <v>189</v>
      </c>
      <c r="P18" s="12" t="s">
        <v>189</v>
      </c>
      <c r="Q18" s="12" t="s">
        <v>189</v>
      </c>
      <c r="R18" s="12" t="s">
        <v>189</v>
      </c>
      <c r="S18" s="12" t="s">
        <v>189</v>
      </c>
      <c r="T18" s="12" t="s">
        <v>189</v>
      </c>
      <c r="U18" s="12" t="s">
        <v>189</v>
      </c>
      <c r="V18" s="12" t="s">
        <v>189</v>
      </c>
      <c r="W18" s="12" t="s">
        <v>189</v>
      </c>
      <c r="X18" s="12" t="s">
        <v>189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3">
        <v>0</v>
      </c>
    </row>
    <row r="19" spans="1:45" s="37" customFormat="1" x14ac:dyDescent="0.3">
      <c r="A19" s="22" t="s">
        <v>83</v>
      </c>
      <c r="B19" s="22" t="s">
        <v>108</v>
      </c>
      <c r="C19" s="35">
        <v>188.10400000000001</v>
      </c>
      <c r="D19" s="35">
        <v>294.44</v>
      </c>
      <c r="E19" s="35">
        <v>507.34699999999998</v>
      </c>
      <c r="F19" s="35">
        <v>963.86500000000001</v>
      </c>
      <c r="G19" s="35">
        <v>128.67099999999999</v>
      </c>
      <c r="H19" s="35">
        <v>883.74599999999998</v>
      </c>
      <c r="I19" s="35">
        <v>-661.83699999999999</v>
      </c>
      <c r="J19" s="35">
        <v>736.995</v>
      </c>
      <c r="K19" s="35">
        <v>-240</v>
      </c>
      <c r="L19" s="35">
        <v>519</v>
      </c>
      <c r="M19" s="35">
        <v>188</v>
      </c>
      <c r="N19" s="35">
        <v>775</v>
      </c>
      <c r="O19" s="35">
        <v>798</v>
      </c>
      <c r="P19" s="35">
        <v>826</v>
      </c>
      <c r="Q19" s="35">
        <v>185</v>
      </c>
      <c r="R19" s="35">
        <v>89</v>
      </c>
      <c r="S19" s="35">
        <v>289</v>
      </c>
      <c r="T19" s="35">
        <v>934</v>
      </c>
      <c r="U19" s="35">
        <v>2329</v>
      </c>
      <c r="V19" s="35">
        <v>2220</v>
      </c>
      <c r="W19" s="35">
        <v>5470</v>
      </c>
      <c r="X19" s="35">
        <v>9596</v>
      </c>
      <c r="Y19" s="35">
        <v>10159</v>
      </c>
      <c r="Z19" s="35">
        <v>18595</v>
      </c>
      <c r="AA19" s="35">
        <v>37529</v>
      </c>
      <c r="AB19" s="35">
        <v>50856</v>
      </c>
      <c r="AC19" s="35">
        <v>53666</v>
      </c>
      <c r="AD19" s="35">
        <v>59713</v>
      </c>
      <c r="AE19" s="35">
        <v>81266</v>
      </c>
      <c r="AF19" s="35">
        <v>66231</v>
      </c>
      <c r="AG19" s="35">
        <v>64225</v>
      </c>
      <c r="AH19" s="35">
        <v>77434</v>
      </c>
      <c r="AI19" s="35">
        <v>69391</v>
      </c>
      <c r="AJ19" s="35">
        <v>80674</v>
      </c>
      <c r="AK19" s="35">
        <v>104038</v>
      </c>
      <c r="AL19" s="35">
        <v>122151</v>
      </c>
      <c r="AM19" s="35">
        <v>110543</v>
      </c>
      <c r="AN19" s="35">
        <v>118254</v>
      </c>
      <c r="AO19" s="36">
        <v>108294</v>
      </c>
      <c r="AR19" s="37">
        <f>AN19/$AN$19</f>
        <v>1</v>
      </c>
      <c r="AS19" s="37">
        <f>SUM(AR7:AR13)</f>
        <v>0.99999999999999989</v>
      </c>
    </row>
    <row r="20" spans="1:45" x14ac:dyDescent="0.3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6"/>
    </row>
    <row r="21" spans="1:45" x14ac:dyDescent="0.3">
      <c r="A21" s="6" t="s">
        <v>109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6"/>
    </row>
    <row r="22" spans="1:45" s="27" customFormat="1" x14ac:dyDescent="0.3">
      <c r="A22" s="20" t="s">
        <v>190</v>
      </c>
      <c r="B22" s="20" t="s">
        <v>110</v>
      </c>
      <c r="C22" s="25">
        <v>-86.126999999999995</v>
      </c>
      <c r="D22" s="25">
        <v>-144.001</v>
      </c>
      <c r="E22" s="25">
        <v>-238.99299999999999</v>
      </c>
      <c r="F22" s="25">
        <v>-224.30500000000001</v>
      </c>
      <c r="G22" s="25">
        <v>-218.34800000000001</v>
      </c>
      <c r="H22" s="25">
        <v>-194.85300000000001</v>
      </c>
      <c r="I22" s="25">
        <v>-213.11799999999999</v>
      </c>
      <c r="J22" s="25">
        <v>-159.58699999999999</v>
      </c>
      <c r="K22" s="25">
        <v>-159</v>
      </c>
      <c r="L22" s="25">
        <v>-67</v>
      </c>
      <c r="M22" s="25">
        <v>-53</v>
      </c>
      <c r="N22" s="25">
        <v>43</v>
      </c>
      <c r="O22" s="25">
        <v>-24</v>
      </c>
      <c r="P22" s="25">
        <v>-96</v>
      </c>
      <c r="Q22" s="25">
        <v>-232</v>
      </c>
      <c r="R22" s="25">
        <v>-174</v>
      </c>
      <c r="S22" s="25">
        <v>-164</v>
      </c>
      <c r="T22" s="25">
        <v>-176</v>
      </c>
      <c r="U22" s="25">
        <v>-260</v>
      </c>
      <c r="V22" s="25">
        <v>-657</v>
      </c>
      <c r="W22" s="25">
        <v>-735</v>
      </c>
      <c r="X22" s="25">
        <v>-1091</v>
      </c>
      <c r="Y22" s="25">
        <v>-1213</v>
      </c>
      <c r="Z22" s="25">
        <v>-2121</v>
      </c>
      <c r="AA22" s="25">
        <v>-7452</v>
      </c>
      <c r="AB22" s="25">
        <v>-9402</v>
      </c>
      <c r="AC22" s="25">
        <v>-9076</v>
      </c>
      <c r="AD22" s="25">
        <v>-9813</v>
      </c>
      <c r="AE22" s="25">
        <v>-11488</v>
      </c>
      <c r="AF22" s="25">
        <v>-13548</v>
      </c>
      <c r="AG22" s="25">
        <v>-12451</v>
      </c>
      <c r="AH22" s="25">
        <v>-13313</v>
      </c>
      <c r="AI22" s="25">
        <v>-10495</v>
      </c>
      <c r="AJ22" s="25">
        <v>-7309</v>
      </c>
      <c r="AK22" s="25">
        <v>-11085</v>
      </c>
      <c r="AL22" s="25">
        <v>-10708</v>
      </c>
      <c r="AM22" s="25">
        <v>-10959</v>
      </c>
      <c r="AN22" s="25">
        <v>-9447</v>
      </c>
      <c r="AO22" s="26">
        <v>-9995</v>
      </c>
    </row>
    <row r="23" spans="1:45" x14ac:dyDescent="0.3">
      <c r="A23" s="10" t="s">
        <v>111</v>
      </c>
      <c r="B23" s="10" t="s">
        <v>112</v>
      </c>
      <c r="C23" s="12" t="s">
        <v>189</v>
      </c>
      <c r="D23" s="12" t="s">
        <v>189</v>
      </c>
      <c r="E23" s="12" t="s">
        <v>189</v>
      </c>
      <c r="F23" s="12" t="s">
        <v>189</v>
      </c>
      <c r="G23" s="12" t="s">
        <v>189</v>
      </c>
      <c r="H23" s="12" t="s">
        <v>189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89</v>
      </c>
      <c r="O23" s="12">
        <v>23</v>
      </c>
      <c r="P23" s="12">
        <v>11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3">
        <v>0</v>
      </c>
    </row>
    <row r="24" spans="1:45" x14ac:dyDescent="0.3">
      <c r="A24" s="11" t="s">
        <v>113</v>
      </c>
      <c r="B24" s="11" t="s">
        <v>114</v>
      </c>
      <c r="C24" s="18" t="s">
        <v>189</v>
      </c>
      <c r="D24" s="18" t="s">
        <v>189</v>
      </c>
      <c r="E24" s="18" t="s">
        <v>189</v>
      </c>
      <c r="F24" s="18" t="s">
        <v>189</v>
      </c>
      <c r="G24" s="18" t="s">
        <v>189</v>
      </c>
      <c r="H24" s="18" t="s">
        <v>189</v>
      </c>
      <c r="I24" s="18" t="s">
        <v>189</v>
      </c>
      <c r="J24" s="18" t="s">
        <v>189</v>
      </c>
      <c r="K24" s="18" t="s">
        <v>189</v>
      </c>
      <c r="L24" s="18" t="s">
        <v>189</v>
      </c>
      <c r="M24" s="18" t="s">
        <v>189</v>
      </c>
      <c r="N24" s="18" t="s">
        <v>189</v>
      </c>
      <c r="O24" s="18" t="s">
        <v>189</v>
      </c>
      <c r="P24" s="18" t="s">
        <v>189</v>
      </c>
      <c r="Q24" s="18" t="s">
        <v>189</v>
      </c>
      <c r="R24" s="18" t="s">
        <v>189</v>
      </c>
      <c r="S24" s="18" t="s">
        <v>189</v>
      </c>
      <c r="T24" s="18" t="s">
        <v>189</v>
      </c>
      <c r="U24" s="18" t="s">
        <v>189</v>
      </c>
      <c r="V24" s="18" t="s">
        <v>189</v>
      </c>
      <c r="W24" s="18" t="s">
        <v>189</v>
      </c>
      <c r="X24" s="18" t="s">
        <v>189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9">
        <v>0</v>
      </c>
    </row>
    <row r="25" spans="1:45" x14ac:dyDescent="0.3">
      <c r="A25" s="11" t="s">
        <v>115</v>
      </c>
      <c r="B25" s="11" t="s">
        <v>116</v>
      </c>
      <c r="C25" s="18" t="s">
        <v>189</v>
      </c>
      <c r="D25" s="18" t="s">
        <v>189</v>
      </c>
      <c r="E25" s="18" t="s">
        <v>189</v>
      </c>
      <c r="F25" s="18" t="s">
        <v>189</v>
      </c>
      <c r="G25" s="18" t="s">
        <v>189</v>
      </c>
      <c r="H25" s="18" t="s">
        <v>189</v>
      </c>
      <c r="I25" s="18" t="s">
        <v>189</v>
      </c>
      <c r="J25" s="18" t="s">
        <v>189</v>
      </c>
      <c r="K25" s="18" t="s">
        <v>189</v>
      </c>
      <c r="L25" s="18" t="s">
        <v>189</v>
      </c>
      <c r="M25" s="18" t="s">
        <v>189</v>
      </c>
      <c r="N25" s="18" t="s">
        <v>189</v>
      </c>
      <c r="O25" s="18" t="s">
        <v>189</v>
      </c>
      <c r="P25" s="18" t="s">
        <v>189</v>
      </c>
      <c r="Q25" s="18" t="s">
        <v>189</v>
      </c>
      <c r="R25" s="18" t="s">
        <v>189</v>
      </c>
      <c r="S25" s="18" t="s">
        <v>189</v>
      </c>
      <c r="T25" s="18" t="s">
        <v>189</v>
      </c>
      <c r="U25" s="18" t="s">
        <v>189</v>
      </c>
      <c r="V25" s="18" t="s">
        <v>189</v>
      </c>
      <c r="W25" s="18" t="s">
        <v>189</v>
      </c>
      <c r="X25" s="18" t="s">
        <v>189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9">
        <v>0</v>
      </c>
    </row>
    <row r="26" spans="1:45" x14ac:dyDescent="0.3">
      <c r="A26" s="10" t="s">
        <v>117</v>
      </c>
      <c r="B26" s="10" t="s">
        <v>118</v>
      </c>
      <c r="C26" s="12">
        <v>-86.126999999999995</v>
      </c>
      <c r="D26" s="12">
        <v>-144.001</v>
      </c>
      <c r="E26" s="12">
        <v>-238.99299999999999</v>
      </c>
      <c r="F26" s="12">
        <v>-224.30500000000001</v>
      </c>
      <c r="G26" s="12">
        <v>-218.34800000000001</v>
      </c>
      <c r="H26" s="12">
        <v>-194.85300000000001</v>
      </c>
      <c r="I26" s="12">
        <v>-213.11799999999999</v>
      </c>
      <c r="J26" s="12">
        <v>-159.58699999999999</v>
      </c>
      <c r="K26" s="12">
        <v>-159</v>
      </c>
      <c r="L26" s="12">
        <v>-67</v>
      </c>
      <c r="M26" s="12">
        <v>-53</v>
      </c>
      <c r="N26" s="12">
        <v>-46</v>
      </c>
      <c r="O26" s="12">
        <v>-47</v>
      </c>
      <c r="P26" s="12">
        <v>-107</v>
      </c>
      <c r="Q26" s="12">
        <v>-232</v>
      </c>
      <c r="R26" s="12">
        <v>-174</v>
      </c>
      <c r="S26" s="12">
        <v>-164</v>
      </c>
      <c r="T26" s="12">
        <v>-176</v>
      </c>
      <c r="U26" s="12">
        <v>-260</v>
      </c>
      <c r="V26" s="12">
        <v>-657</v>
      </c>
      <c r="W26" s="12">
        <v>-735</v>
      </c>
      <c r="X26" s="12">
        <v>-1091</v>
      </c>
      <c r="Y26" s="12">
        <v>-1213</v>
      </c>
      <c r="Z26" s="12">
        <v>-2121</v>
      </c>
      <c r="AA26" s="12">
        <v>-7452</v>
      </c>
      <c r="AB26" s="12">
        <v>-9402</v>
      </c>
      <c r="AC26" s="12">
        <v>-9076</v>
      </c>
      <c r="AD26" s="12">
        <v>-9813</v>
      </c>
      <c r="AE26" s="12">
        <v>-11488</v>
      </c>
      <c r="AF26" s="12">
        <v>-13548</v>
      </c>
      <c r="AG26" s="12">
        <v>-12451</v>
      </c>
      <c r="AH26" s="12">
        <v>-13313</v>
      </c>
      <c r="AI26" s="12">
        <v>-10495</v>
      </c>
      <c r="AJ26" s="12">
        <v>-7309</v>
      </c>
      <c r="AK26" s="12">
        <v>-11085</v>
      </c>
      <c r="AL26" s="12">
        <v>-10708</v>
      </c>
      <c r="AM26" s="12">
        <v>-10959</v>
      </c>
      <c r="AN26" s="12">
        <v>-9447</v>
      </c>
      <c r="AO26" s="13">
        <v>-9995</v>
      </c>
    </row>
    <row r="27" spans="1:45" s="40" customFormat="1" x14ac:dyDescent="0.3">
      <c r="A27" s="29" t="s">
        <v>191</v>
      </c>
      <c r="B27" s="29" t="s">
        <v>119</v>
      </c>
      <c r="C27" s="38" t="s">
        <v>189</v>
      </c>
      <c r="D27" s="38" t="s">
        <v>189</v>
      </c>
      <c r="E27" s="38" t="s">
        <v>189</v>
      </c>
      <c r="F27" s="38" t="s">
        <v>189</v>
      </c>
      <c r="G27" s="38" t="s">
        <v>189</v>
      </c>
      <c r="H27" s="38" t="s">
        <v>189</v>
      </c>
      <c r="I27" s="38" t="s">
        <v>189</v>
      </c>
      <c r="J27" s="38" t="s">
        <v>189</v>
      </c>
      <c r="K27" s="38" t="s">
        <v>189</v>
      </c>
      <c r="L27" s="38" t="s">
        <v>189</v>
      </c>
      <c r="M27" s="38" t="s">
        <v>189</v>
      </c>
      <c r="N27" s="38" t="s">
        <v>189</v>
      </c>
      <c r="O27" s="38" t="s">
        <v>189</v>
      </c>
      <c r="P27" s="38" t="s">
        <v>189</v>
      </c>
      <c r="Q27" s="38" t="s">
        <v>189</v>
      </c>
      <c r="R27" s="38" t="s">
        <v>189</v>
      </c>
      <c r="S27" s="38" t="s">
        <v>189</v>
      </c>
      <c r="T27" s="38" t="s">
        <v>189</v>
      </c>
      <c r="U27" s="38" t="s">
        <v>189</v>
      </c>
      <c r="V27" s="38" t="s">
        <v>189</v>
      </c>
      <c r="W27" s="38" t="s">
        <v>189</v>
      </c>
      <c r="X27" s="38" t="s">
        <v>189</v>
      </c>
      <c r="Y27" s="38">
        <v>-1144</v>
      </c>
      <c r="Z27" s="38">
        <v>-2005</v>
      </c>
      <c r="AA27" s="38">
        <v>-4260</v>
      </c>
      <c r="AB27" s="38">
        <v>-8295</v>
      </c>
      <c r="AC27" s="38">
        <v>-8165</v>
      </c>
      <c r="AD27" s="38">
        <v>-9571</v>
      </c>
      <c r="AE27" s="38">
        <v>-11247</v>
      </c>
      <c r="AF27" s="38">
        <v>-12734</v>
      </c>
      <c r="AG27" s="38">
        <v>-12451</v>
      </c>
      <c r="AH27" s="38">
        <v>-13313</v>
      </c>
      <c r="AI27" s="38">
        <v>-10495</v>
      </c>
      <c r="AJ27" s="38">
        <v>-7309</v>
      </c>
      <c r="AK27" s="38">
        <v>-11085</v>
      </c>
      <c r="AL27" s="38">
        <v>-10708</v>
      </c>
      <c r="AM27" s="38">
        <v>-10959</v>
      </c>
      <c r="AN27" s="38">
        <v>-9447</v>
      </c>
      <c r="AO27" s="39">
        <v>-9995</v>
      </c>
    </row>
    <row r="28" spans="1:45" x14ac:dyDescent="0.3">
      <c r="A28" s="11" t="s">
        <v>120</v>
      </c>
      <c r="B28" s="11" t="s">
        <v>121</v>
      </c>
      <c r="C28" s="18" t="s">
        <v>189</v>
      </c>
      <c r="D28" s="18" t="s">
        <v>189</v>
      </c>
      <c r="E28" s="18" t="s">
        <v>189</v>
      </c>
      <c r="F28" s="18" t="s">
        <v>189</v>
      </c>
      <c r="G28" s="18" t="s">
        <v>189</v>
      </c>
      <c r="H28" s="18" t="s">
        <v>189</v>
      </c>
      <c r="I28" s="18" t="s">
        <v>189</v>
      </c>
      <c r="J28" s="18" t="s">
        <v>189</v>
      </c>
      <c r="K28" s="18" t="s">
        <v>189</v>
      </c>
      <c r="L28" s="18" t="s">
        <v>189</v>
      </c>
      <c r="M28" s="18" t="s">
        <v>189</v>
      </c>
      <c r="N28" s="18" t="s">
        <v>189</v>
      </c>
      <c r="O28" s="18" t="s">
        <v>189</v>
      </c>
      <c r="P28" s="18" t="s">
        <v>189</v>
      </c>
      <c r="Q28" s="18" t="s">
        <v>189</v>
      </c>
      <c r="R28" s="18" t="s">
        <v>189</v>
      </c>
      <c r="S28" s="18" t="s">
        <v>189</v>
      </c>
      <c r="T28" s="18" t="s">
        <v>189</v>
      </c>
      <c r="U28" s="18" t="s">
        <v>189</v>
      </c>
      <c r="V28" s="18" t="s">
        <v>189</v>
      </c>
      <c r="W28" s="18" t="s">
        <v>189</v>
      </c>
      <c r="X28" s="18" t="s">
        <v>189</v>
      </c>
      <c r="Y28" s="18">
        <v>-69</v>
      </c>
      <c r="Z28" s="18">
        <v>-116</v>
      </c>
      <c r="AA28" s="18">
        <v>-3192</v>
      </c>
      <c r="AB28" s="18">
        <v>-1107</v>
      </c>
      <c r="AC28" s="18">
        <v>-911</v>
      </c>
      <c r="AD28" s="18">
        <v>-242</v>
      </c>
      <c r="AE28" s="18">
        <v>-241</v>
      </c>
      <c r="AF28" s="18">
        <v>-814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9">
        <v>0</v>
      </c>
    </row>
    <row r="29" spans="1:45" x14ac:dyDescent="0.3">
      <c r="A29" s="10" t="s">
        <v>122</v>
      </c>
      <c r="B29" s="10" t="s">
        <v>123</v>
      </c>
      <c r="C29" s="12" t="s">
        <v>189</v>
      </c>
      <c r="D29" s="12" t="s">
        <v>189</v>
      </c>
      <c r="E29" s="12" t="s">
        <v>189</v>
      </c>
      <c r="F29" s="12" t="s">
        <v>189</v>
      </c>
      <c r="G29" s="12" t="s">
        <v>189</v>
      </c>
      <c r="H29" s="12" t="s">
        <v>189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24</v>
      </c>
      <c r="O29" s="12">
        <v>133</v>
      </c>
      <c r="P29" s="12">
        <v>140</v>
      </c>
      <c r="Q29" s="12">
        <v>339</v>
      </c>
      <c r="R29" s="12" t="s">
        <v>189</v>
      </c>
      <c r="S29" s="12" t="s">
        <v>189</v>
      </c>
      <c r="T29" s="12">
        <v>5</v>
      </c>
      <c r="U29" s="12">
        <v>0</v>
      </c>
      <c r="V29" s="12">
        <v>-25</v>
      </c>
      <c r="W29" s="12">
        <v>-17</v>
      </c>
      <c r="X29" s="12">
        <v>-38</v>
      </c>
      <c r="Y29" s="12" t="s">
        <v>189</v>
      </c>
      <c r="Z29" s="12" t="s">
        <v>189</v>
      </c>
      <c r="AA29" s="12" t="s">
        <v>189</v>
      </c>
      <c r="AB29" s="12" t="s">
        <v>189</v>
      </c>
      <c r="AC29" s="12" t="s">
        <v>189</v>
      </c>
      <c r="AD29" s="12" t="s">
        <v>189</v>
      </c>
      <c r="AE29" s="12" t="s">
        <v>189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3">
        <v>0</v>
      </c>
    </row>
    <row r="30" spans="1:45" x14ac:dyDescent="0.3">
      <c r="A30" s="10" t="s">
        <v>124</v>
      </c>
      <c r="B30" s="10" t="s">
        <v>125</v>
      </c>
      <c r="C30" s="12" t="s">
        <v>189</v>
      </c>
      <c r="D30" s="12" t="s">
        <v>189</v>
      </c>
      <c r="E30" s="12" t="s">
        <v>189</v>
      </c>
      <c r="F30" s="12" t="s">
        <v>189</v>
      </c>
      <c r="G30" s="12" t="s">
        <v>189</v>
      </c>
      <c r="H30" s="12" t="s">
        <v>189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24</v>
      </c>
      <c r="O30" s="12">
        <v>245</v>
      </c>
      <c r="P30" s="12">
        <v>372</v>
      </c>
      <c r="Q30" s="12">
        <v>340</v>
      </c>
      <c r="R30" s="12" t="s">
        <v>189</v>
      </c>
      <c r="S30" s="12" t="s">
        <v>189</v>
      </c>
      <c r="T30" s="12">
        <v>5</v>
      </c>
      <c r="U30" s="12">
        <v>0</v>
      </c>
      <c r="V30" s="12">
        <v>0</v>
      </c>
      <c r="W30" s="12">
        <v>0</v>
      </c>
      <c r="X30" s="12">
        <v>0</v>
      </c>
      <c r="Y30" s="12" t="s">
        <v>189</v>
      </c>
      <c r="Z30" s="12" t="s">
        <v>189</v>
      </c>
      <c r="AA30" s="12" t="s">
        <v>189</v>
      </c>
      <c r="AB30" s="12" t="s">
        <v>189</v>
      </c>
      <c r="AC30" s="12" t="s">
        <v>189</v>
      </c>
      <c r="AD30" s="12" t="s">
        <v>189</v>
      </c>
      <c r="AE30" s="12" t="s">
        <v>189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3">
        <v>0</v>
      </c>
    </row>
    <row r="31" spans="1:45" x14ac:dyDescent="0.3">
      <c r="A31" s="10" t="s">
        <v>126</v>
      </c>
      <c r="B31" s="10" t="s">
        <v>127</v>
      </c>
      <c r="C31" s="12" t="s">
        <v>189</v>
      </c>
      <c r="D31" s="12" t="s">
        <v>189</v>
      </c>
      <c r="E31" s="12" t="s">
        <v>189</v>
      </c>
      <c r="F31" s="12" t="s">
        <v>189</v>
      </c>
      <c r="G31" s="12" t="s">
        <v>189</v>
      </c>
      <c r="H31" s="12" t="s">
        <v>189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-112</v>
      </c>
      <c r="P31" s="12">
        <v>-232</v>
      </c>
      <c r="Q31" s="12">
        <v>-1</v>
      </c>
      <c r="R31" s="12" t="s">
        <v>189</v>
      </c>
      <c r="S31" s="12" t="s">
        <v>189</v>
      </c>
      <c r="T31" s="12" t="s">
        <v>189</v>
      </c>
      <c r="U31" s="12">
        <v>0</v>
      </c>
      <c r="V31" s="12">
        <v>-25</v>
      </c>
      <c r="W31" s="12">
        <v>-17</v>
      </c>
      <c r="X31" s="12">
        <v>-38</v>
      </c>
      <c r="Y31" s="12" t="s">
        <v>189</v>
      </c>
      <c r="Z31" s="12" t="s">
        <v>189</v>
      </c>
      <c r="AA31" s="12" t="s">
        <v>189</v>
      </c>
      <c r="AB31" s="12" t="s">
        <v>189</v>
      </c>
      <c r="AC31" s="12" t="s">
        <v>189</v>
      </c>
      <c r="AD31" s="12" t="s">
        <v>189</v>
      </c>
      <c r="AE31" s="12" t="s">
        <v>189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3">
        <v>0</v>
      </c>
    </row>
    <row r="32" spans="1:45" x14ac:dyDescent="0.3">
      <c r="A32" s="10" t="s">
        <v>128</v>
      </c>
      <c r="B32" s="10" t="s">
        <v>129</v>
      </c>
      <c r="C32" s="12" t="s">
        <v>189</v>
      </c>
      <c r="D32" s="12" t="s">
        <v>189</v>
      </c>
      <c r="E32" s="12" t="s">
        <v>189</v>
      </c>
      <c r="F32" s="12" t="s">
        <v>189</v>
      </c>
      <c r="G32" s="12" t="s">
        <v>189</v>
      </c>
      <c r="H32" s="12" t="s">
        <v>189</v>
      </c>
      <c r="I32" s="12" t="s">
        <v>189</v>
      </c>
      <c r="J32" s="12" t="s">
        <v>189</v>
      </c>
      <c r="K32" s="12" t="s">
        <v>189</v>
      </c>
      <c r="L32" s="12" t="s">
        <v>189</v>
      </c>
      <c r="M32" s="12" t="s">
        <v>189</v>
      </c>
      <c r="N32" s="12" t="s">
        <v>189</v>
      </c>
      <c r="O32" s="12" t="s">
        <v>189</v>
      </c>
      <c r="P32" s="12" t="s">
        <v>189</v>
      </c>
      <c r="Q32" s="12" t="s">
        <v>189</v>
      </c>
      <c r="R32" s="12" t="s">
        <v>189</v>
      </c>
      <c r="S32" s="12" t="s">
        <v>189</v>
      </c>
      <c r="T32" s="12" t="s">
        <v>189</v>
      </c>
      <c r="U32" s="12" t="s">
        <v>189</v>
      </c>
      <c r="V32" s="12" t="s">
        <v>189</v>
      </c>
      <c r="W32" s="12" t="s">
        <v>189</v>
      </c>
      <c r="X32" s="12" t="s">
        <v>189</v>
      </c>
      <c r="Y32" s="12">
        <v>0</v>
      </c>
      <c r="Z32" s="12">
        <v>-638</v>
      </c>
      <c r="AA32" s="12">
        <v>-244</v>
      </c>
      <c r="AB32" s="12">
        <v>-350</v>
      </c>
      <c r="AC32" s="12">
        <v>-496</v>
      </c>
      <c r="AD32" s="12">
        <v>-3765</v>
      </c>
      <c r="AE32" s="12">
        <v>-343</v>
      </c>
      <c r="AF32" s="12">
        <v>-297</v>
      </c>
      <c r="AG32" s="12">
        <v>-329</v>
      </c>
      <c r="AH32" s="12">
        <v>-721</v>
      </c>
      <c r="AI32" s="12">
        <v>-624</v>
      </c>
      <c r="AJ32" s="12">
        <v>-1524</v>
      </c>
      <c r="AK32" s="12">
        <v>-33</v>
      </c>
      <c r="AL32" s="12">
        <v>-306</v>
      </c>
      <c r="AM32" s="12">
        <v>0</v>
      </c>
      <c r="AN32" s="12">
        <v>0</v>
      </c>
      <c r="AO32" s="13">
        <v>0</v>
      </c>
    </row>
    <row r="33" spans="1:41" x14ac:dyDescent="0.3">
      <c r="A33" s="10" t="s">
        <v>130</v>
      </c>
      <c r="B33" s="10" t="s">
        <v>131</v>
      </c>
      <c r="C33" s="12" t="s">
        <v>189</v>
      </c>
      <c r="D33" s="12" t="s">
        <v>189</v>
      </c>
      <c r="E33" s="12" t="s">
        <v>189</v>
      </c>
      <c r="F33" s="12" t="s">
        <v>189</v>
      </c>
      <c r="G33" s="12" t="s">
        <v>189</v>
      </c>
      <c r="H33" s="12" t="s">
        <v>189</v>
      </c>
      <c r="I33" s="12" t="s">
        <v>189</v>
      </c>
      <c r="J33" s="12" t="s">
        <v>189</v>
      </c>
      <c r="K33" s="12" t="s">
        <v>189</v>
      </c>
      <c r="L33" s="12" t="s">
        <v>189</v>
      </c>
      <c r="M33" s="12" t="s">
        <v>189</v>
      </c>
      <c r="N33" s="12" t="s">
        <v>189</v>
      </c>
      <c r="O33" s="12" t="s">
        <v>189</v>
      </c>
      <c r="P33" s="12" t="s">
        <v>189</v>
      </c>
      <c r="Q33" s="12" t="s">
        <v>189</v>
      </c>
      <c r="R33" s="12" t="s">
        <v>189</v>
      </c>
      <c r="S33" s="12" t="s">
        <v>189</v>
      </c>
      <c r="T33" s="12" t="s">
        <v>189</v>
      </c>
      <c r="U33" s="12" t="s">
        <v>189</v>
      </c>
      <c r="V33" s="12" t="s">
        <v>189</v>
      </c>
      <c r="W33" s="12" t="s">
        <v>189</v>
      </c>
      <c r="X33" s="12" t="s">
        <v>189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3">
        <v>0</v>
      </c>
    </row>
    <row r="34" spans="1:41" x14ac:dyDescent="0.3">
      <c r="A34" s="10" t="s">
        <v>132</v>
      </c>
      <c r="B34" s="10" t="s">
        <v>133</v>
      </c>
      <c r="C34" s="12" t="s">
        <v>189</v>
      </c>
      <c r="D34" s="12" t="s">
        <v>189</v>
      </c>
      <c r="E34" s="12" t="s">
        <v>189</v>
      </c>
      <c r="F34" s="12" t="s">
        <v>189</v>
      </c>
      <c r="G34" s="12" t="s">
        <v>189</v>
      </c>
      <c r="H34" s="12" t="s">
        <v>189</v>
      </c>
      <c r="I34" s="12" t="s">
        <v>189</v>
      </c>
      <c r="J34" s="12" t="s">
        <v>189</v>
      </c>
      <c r="K34" s="12" t="s">
        <v>189</v>
      </c>
      <c r="L34" s="12" t="s">
        <v>189</v>
      </c>
      <c r="M34" s="12" t="s">
        <v>189</v>
      </c>
      <c r="N34" s="12" t="s">
        <v>189</v>
      </c>
      <c r="O34" s="12" t="s">
        <v>189</v>
      </c>
      <c r="P34" s="12" t="s">
        <v>189</v>
      </c>
      <c r="Q34" s="12" t="s">
        <v>189</v>
      </c>
      <c r="R34" s="12" t="s">
        <v>189</v>
      </c>
      <c r="S34" s="12" t="s">
        <v>189</v>
      </c>
      <c r="T34" s="12" t="s">
        <v>189</v>
      </c>
      <c r="U34" s="12" t="s">
        <v>189</v>
      </c>
      <c r="V34" s="12" t="s">
        <v>189</v>
      </c>
      <c r="W34" s="12" t="s">
        <v>189</v>
      </c>
      <c r="X34" s="12" t="s">
        <v>189</v>
      </c>
      <c r="Y34" s="12">
        <v>0</v>
      </c>
      <c r="Z34" s="12">
        <v>-638</v>
      </c>
      <c r="AA34" s="12">
        <v>-244</v>
      </c>
      <c r="AB34" s="12">
        <v>-350</v>
      </c>
      <c r="AC34" s="12">
        <v>-496</v>
      </c>
      <c r="AD34" s="12">
        <v>-3765</v>
      </c>
      <c r="AE34" s="12">
        <v>-343</v>
      </c>
      <c r="AF34" s="12">
        <v>-297</v>
      </c>
      <c r="AG34" s="12">
        <v>-329</v>
      </c>
      <c r="AH34" s="12">
        <v>-721</v>
      </c>
      <c r="AI34" s="12">
        <v>-624</v>
      </c>
      <c r="AJ34" s="12">
        <v>-1524</v>
      </c>
      <c r="AK34" s="12">
        <v>-33</v>
      </c>
      <c r="AL34" s="12">
        <v>-306</v>
      </c>
      <c r="AM34" s="12">
        <v>0</v>
      </c>
      <c r="AN34" s="12">
        <v>0</v>
      </c>
      <c r="AO34" s="13">
        <v>0</v>
      </c>
    </row>
    <row r="35" spans="1:41" x14ac:dyDescent="0.3">
      <c r="A35" s="10" t="s">
        <v>134</v>
      </c>
      <c r="B35" s="10" t="s">
        <v>135</v>
      </c>
      <c r="C35" s="12" t="s">
        <v>189</v>
      </c>
      <c r="D35" s="12" t="s">
        <v>189</v>
      </c>
      <c r="E35" s="12" t="s">
        <v>189</v>
      </c>
      <c r="F35" s="12" t="s">
        <v>189</v>
      </c>
      <c r="G35" s="12" t="s">
        <v>189</v>
      </c>
      <c r="H35" s="12" t="s">
        <v>189</v>
      </c>
      <c r="I35" s="12" t="s">
        <v>189</v>
      </c>
      <c r="J35" s="12" t="s">
        <v>189</v>
      </c>
      <c r="K35" s="12" t="s">
        <v>189</v>
      </c>
      <c r="L35" s="12" t="s">
        <v>189</v>
      </c>
      <c r="M35" s="12" t="s">
        <v>189</v>
      </c>
      <c r="N35" s="12" t="s">
        <v>189</v>
      </c>
      <c r="O35" s="12" t="s">
        <v>189</v>
      </c>
      <c r="P35" s="12" t="s">
        <v>189</v>
      </c>
      <c r="Q35" s="12" t="s">
        <v>189</v>
      </c>
      <c r="R35" s="12" t="s">
        <v>189</v>
      </c>
      <c r="S35" s="12" t="s">
        <v>189</v>
      </c>
      <c r="T35" s="12" t="s">
        <v>189</v>
      </c>
      <c r="U35" s="12" t="s">
        <v>189</v>
      </c>
      <c r="V35" s="12" t="s">
        <v>189</v>
      </c>
      <c r="W35" s="12" t="s">
        <v>189</v>
      </c>
      <c r="X35" s="12" t="s">
        <v>189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3">
        <v>0</v>
      </c>
    </row>
    <row r="36" spans="1:41" s="40" customFormat="1" x14ac:dyDescent="0.3">
      <c r="A36" s="30" t="s">
        <v>136</v>
      </c>
      <c r="B36" s="30" t="s">
        <v>137</v>
      </c>
      <c r="C36" s="41">
        <v>-35.533999999999999</v>
      </c>
      <c r="D36" s="41">
        <v>-42.103000000000002</v>
      </c>
      <c r="E36" s="41">
        <v>-164.08500000000001</v>
      </c>
      <c r="F36" s="41">
        <v>-349.226</v>
      </c>
      <c r="G36" s="41">
        <v>276.67200000000003</v>
      </c>
      <c r="H36" s="41">
        <v>-717.78099999999995</v>
      </c>
      <c r="I36" s="41">
        <v>705.88400000000001</v>
      </c>
      <c r="J36" s="41">
        <v>157.785</v>
      </c>
      <c r="K36" s="41">
        <v>-243</v>
      </c>
      <c r="L36" s="41">
        <v>-52</v>
      </c>
      <c r="M36" s="41">
        <v>-480</v>
      </c>
      <c r="N36" s="41">
        <v>-610</v>
      </c>
      <c r="O36" s="41">
        <v>-1073</v>
      </c>
      <c r="P36" s="41">
        <v>-974</v>
      </c>
      <c r="Q36" s="41">
        <v>785</v>
      </c>
      <c r="R36" s="41">
        <v>-78</v>
      </c>
      <c r="S36" s="41">
        <v>992</v>
      </c>
      <c r="T36" s="41">
        <v>-1317</v>
      </c>
      <c r="U36" s="41">
        <v>-2296</v>
      </c>
      <c r="V36" s="41">
        <v>1039</v>
      </c>
      <c r="W36" s="41">
        <v>-2497</v>
      </c>
      <c r="X36" s="41">
        <v>-7060</v>
      </c>
      <c r="Y36" s="41">
        <v>-16221</v>
      </c>
      <c r="Z36" s="41">
        <v>-11095</v>
      </c>
      <c r="AA36" s="41">
        <v>-32723</v>
      </c>
      <c r="AB36" s="41">
        <v>-38475</v>
      </c>
      <c r="AC36" s="41">
        <v>-24202</v>
      </c>
      <c r="AD36" s="41">
        <v>-9001</v>
      </c>
      <c r="AE36" s="41">
        <v>-44443</v>
      </c>
      <c r="AF36" s="41">
        <v>-32132</v>
      </c>
      <c r="AG36" s="41">
        <v>-33666</v>
      </c>
      <c r="AH36" s="41">
        <v>30100</v>
      </c>
      <c r="AI36" s="41">
        <v>57015</v>
      </c>
      <c r="AJ36" s="41">
        <v>4544</v>
      </c>
      <c r="AK36" s="41">
        <v>-3427</v>
      </c>
      <c r="AL36" s="41">
        <v>-11340</v>
      </c>
      <c r="AM36" s="41">
        <v>14664</v>
      </c>
      <c r="AN36" s="41">
        <v>12382</v>
      </c>
      <c r="AO36" s="42">
        <v>20795</v>
      </c>
    </row>
    <row r="37" spans="1:41" x14ac:dyDescent="0.3">
      <c r="A37" s="10" t="s">
        <v>106</v>
      </c>
      <c r="B37" s="10" t="s">
        <v>138</v>
      </c>
      <c r="C37" s="12" t="s">
        <v>189</v>
      </c>
      <c r="D37" s="12" t="s">
        <v>189</v>
      </c>
      <c r="E37" s="12" t="s">
        <v>189</v>
      </c>
      <c r="F37" s="12" t="s">
        <v>189</v>
      </c>
      <c r="G37" s="12" t="s">
        <v>189</v>
      </c>
      <c r="H37" s="12" t="s">
        <v>189</v>
      </c>
      <c r="I37" s="12" t="s">
        <v>189</v>
      </c>
      <c r="J37" s="12" t="s">
        <v>189</v>
      </c>
      <c r="K37" s="12" t="s">
        <v>189</v>
      </c>
      <c r="L37" s="12" t="s">
        <v>189</v>
      </c>
      <c r="M37" s="12" t="s">
        <v>189</v>
      </c>
      <c r="N37" s="12" t="s">
        <v>189</v>
      </c>
      <c r="O37" s="12" t="s">
        <v>189</v>
      </c>
      <c r="P37" s="12" t="s">
        <v>189</v>
      </c>
      <c r="Q37" s="12" t="s">
        <v>189</v>
      </c>
      <c r="R37" s="12" t="s">
        <v>189</v>
      </c>
      <c r="S37" s="12" t="s">
        <v>189</v>
      </c>
      <c r="T37" s="12" t="s">
        <v>189</v>
      </c>
      <c r="U37" s="12" t="s">
        <v>189</v>
      </c>
      <c r="V37" s="12" t="s">
        <v>189</v>
      </c>
      <c r="W37" s="12" t="s">
        <v>189</v>
      </c>
      <c r="X37" s="12" t="s">
        <v>189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3">
        <v>0</v>
      </c>
    </row>
    <row r="38" spans="1:41" s="37" customFormat="1" x14ac:dyDescent="0.3">
      <c r="A38" s="22" t="s">
        <v>109</v>
      </c>
      <c r="B38" s="22" t="s">
        <v>139</v>
      </c>
      <c r="C38" s="35">
        <v>-121.661</v>
      </c>
      <c r="D38" s="35">
        <v>-186.10400000000001</v>
      </c>
      <c r="E38" s="35">
        <v>-403.07799999999997</v>
      </c>
      <c r="F38" s="35">
        <v>-573.53099999999995</v>
      </c>
      <c r="G38" s="35">
        <v>58.323999999999998</v>
      </c>
      <c r="H38" s="35">
        <v>-912.63400000000001</v>
      </c>
      <c r="I38" s="35">
        <v>492.76600000000002</v>
      </c>
      <c r="J38" s="35">
        <v>-1.802</v>
      </c>
      <c r="K38" s="35">
        <v>-402</v>
      </c>
      <c r="L38" s="35">
        <v>-119</v>
      </c>
      <c r="M38" s="35">
        <v>-533</v>
      </c>
      <c r="N38" s="35">
        <v>-543</v>
      </c>
      <c r="O38" s="35">
        <v>-964</v>
      </c>
      <c r="P38" s="35">
        <v>-930</v>
      </c>
      <c r="Q38" s="35">
        <v>892</v>
      </c>
      <c r="R38" s="35">
        <v>-252</v>
      </c>
      <c r="S38" s="35">
        <v>828</v>
      </c>
      <c r="T38" s="35">
        <v>-1488</v>
      </c>
      <c r="U38" s="35">
        <v>-2556</v>
      </c>
      <c r="V38" s="35">
        <v>357</v>
      </c>
      <c r="W38" s="35">
        <v>-3249</v>
      </c>
      <c r="X38" s="35">
        <v>-8189</v>
      </c>
      <c r="Y38" s="35">
        <v>-17434</v>
      </c>
      <c r="Z38" s="35">
        <v>-13854</v>
      </c>
      <c r="AA38" s="35">
        <v>-40419</v>
      </c>
      <c r="AB38" s="35">
        <v>-48227</v>
      </c>
      <c r="AC38" s="35">
        <v>-33774</v>
      </c>
      <c r="AD38" s="35">
        <v>-22579</v>
      </c>
      <c r="AE38" s="35">
        <v>-56274</v>
      </c>
      <c r="AF38" s="35">
        <v>-45977</v>
      </c>
      <c r="AG38" s="35">
        <v>-46446</v>
      </c>
      <c r="AH38" s="35">
        <v>16066</v>
      </c>
      <c r="AI38" s="35">
        <v>45896</v>
      </c>
      <c r="AJ38" s="35">
        <v>-4289</v>
      </c>
      <c r="AK38" s="35">
        <v>-14545</v>
      </c>
      <c r="AL38" s="35">
        <v>-22354</v>
      </c>
      <c r="AM38" s="35">
        <v>3705</v>
      </c>
      <c r="AN38" s="35">
        <v>2935</v>
      </c>
      <c r="AO38" s="36">
        <v>10800</v>
      </c>
    </row>
    <row r="39" spans="1:41" x14ac:dyDescent="0.3">
      <c r="A39" s="6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6"/>
    </row>
    <row r="40" spans="1:41" x14ac:dyDescent="0.3">
      <c r="A40" s="6" t="s">
        <v>140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6"/>
    </row>
    <row r="41" spans="1:41" s="40" customFormat="1" x14ac:dyDescent="0.3">
      <c r="A41" s="30" t="s">
        <v>141</v>
      </c>
      <c r="B41" s="30" t="s">
        <v>142</v>
      </c>
      <c r="C41" s="41">
        <v>-15.234</v>
      </c>
      <c r="D41" s="41">
        <v>-39.646000000000001</v>
      </c>
      <c r="E41" s="41">
        <v>-50.311</v>
      </c>
      <c r="F41" s="41">
        <v>-53.783000000000001</v>
      </c>
      <c r="G41" s="41">
        <v>-56.509</v>
      </c>
      <c r="H41" s="41">
        <v>-57.195999999999998</v>
      </c>
      <c r="I41" s="41">
        <v>-55.593000000000004</v>
      </c>
      <c r="J41" s="41">
        <v>-56.572000000000003</v>
      </c>
      <c r="K41" s="41">
        <v>-58</v>
      </c>
      <c r="L41" s="41">
        <v>-14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-2488</v>
      </c>
      <c r="AC41" s="41">
        <v>-10564</v>
      </c>
      <c r="AD41" s="41">
        <v>-11126</v>
      </c>
      <c r="AE41" s="41">
        <v>-11561</v>
      </c>
      <c r="AF41" s="41">
        <v>-12150</v>
      </c>
      <c r="AG41" s="41">
        <v>-12769</v>
      </c>
      <c r="AH41" s="41">
        <v>-13712</v>
      </c>
      <c r="AI41" s="41">
        <v>-14119</v>
      </c>
      <c r="AJ41" s="41">
        <v>-14081</v>
      </c>
      <c r="AK41" s="41">
        <v>-14467</v>
      </c>
      <c r="AL41" s="41">
        <v>-14841</v>
      </c>
      <c r="AM41" s="41">
        <v>-15025</v>
      </c>
      <c r="AN41" s="41">
        <v>-15234</v>
      </c>
      <c r="AO41" s="42">
        <v>-15265</v>
      </c>
    </row>
    <row r="42" spans="1:41" s="27" customFormat="1" x14ac:dyDescent="0.3">
      <c r="A42" s="20" t="s">
        <v>143</v>
      </c>
      <c r="B42" s="20" t="s">
        <v>144</v>
      </c>
      <c r="C42" s="25"/>
      <c r="D42" s="25">
        <v>127.871</v>
      </c>
      <c r="E42" s="25">
        <v>-71.12</v>
      </c>
      <c r="F42" s="25">
        <v>65.879000000000005</v>
      </c>
      <c r="G42" s="25">
        <v>25.936</v>
      </c>
      <c r="H42" s="25">
        <v>35.895000000000003</v>
      </c>
      <c r="I42" s="25">
        <v>638.721</v>
      </c>
      <c r="J42" s="25">
        <v>-233.62700000000001</v>
      </c>
      <c r="K42" s="25">
        <v>167</v>
      </c>
      <c r="L42" s="25">
        <v>371</v>
      </c>
      <c r="M42" s="25">
        <v>-161</v>
      </c>
      <c r="N42" s="25">
        <v>-22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-300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16896</v>
      </c>
      <c r="AD42" s="25">
        <v>18266</v>
      </c>
      <c r="AE42" s="25">
        <v>29305</v>
      </c>
      <c r="AF42" s="25">
        <v>22057</v>
      </c>
      <c r="AG42" s="25">
        <v>29014</v>
      </c>
      <c r="AH42" s="25">
        <v>432</v>
      </c>
      <c r="AI42" s="25">
        <v>-7819</v>
      </c>
      <c r="AJ42" s="25">
        <v>2499</v>
      </c>
      <c r="AK42" s="25">
        <v>12665</v>
      </c>
      <c r="AL42" s="25">
        <v>-123</v>
      </c>
      <c r="AM42" s="25">
        <v>-9901</v>
      </c>
      <c r="AN42" s="25">
        <v>-5998</v>
      </c>
      <c r="AO42" s="26">
        <v>-10967</v>
      </c>
    </row>
    <row r="43" spans="1:41" x14ac:dyDescent="0.3">
      <c r="A43" s="10" t="s">
        <v>145</v>
      </c>
      <c r="B43" s="10" t="s">
        <v>146</v>
      </c>
      <c r="C43" s="12" t="s">
        <v>189</v>
      </c>
      <c r="D43" s="12" t="s">
        <v>189</v>
      </c>
      <c r="E43" s="12" t="s">
        <v>189</v>
      </c>
      <c r="F43" s="12" t="s">
        <v>189</v>
      </c>
      <c r="G43" s="12" t="s">
        <v>189</v>
      </c>
      <c r="H43" s="12" t="s">
        <v>189</v>
      </c>
      <c r="I43" s="12" t="s">
        <v>189</v>
      </c>
      <c r="J43" s="12" t="s">
        <v>189</v>
      </c>
      <c r="K43" s="12" t="s">
        <v>189</v>
      </c>
      <c r="L43" s="12" t="s">
        <v>189</v>
      </c>
      <c r="M43" s="12" t="s">
        <v>189</v>
      </c>
      <c r="N43" s="12" t="s">
        <v>189</v>
      </c>
      <c r="O43" s="12" t="s">
        <v>189</v>
      </c>
      <c r="P43" s="12" t="s">
        <v>189</v>
      </c>
      <c r="Q43" s="12" t="s">
        <v>189</v>
      </c>
      <c r="R43" s="12" t="s">
        <v>189</v>
      </c>
      <c r="S43" s="12" t="s">
        <v>189</v>
      </c>
      <c r="T43" s="12" t="s">
        <v>189</v>
      </c>
      <c r="U43" s="12" t="s">
        <v>189</v>
      </c>
      <c r="V43" s="12" t="s">
        <v>189</v>
      </c>
      <c r="W43" s="12" t="s">
        <v>189</v>
      </c>
      <c r="X43" s="12" t="s">
        <v>189</v>
      </c>
      <c r="Y43" s="12">
        <v>0</v>
      </c>
      <c r="Z43" s="12">
        <v>0</v>
      </c>
      <c r="AA43" s="12" t="s">
        <v>189</v>
      </c>
      <c r="AB43" s="12">
        <v>0</v>
      </c>
      <c r="AC43" s="12">
        <v>0</v>
      </c>
      <c r="AD43" s="12">
        <v>6306</v>
      </c>
      <c r="AE43" s="12">
        <v>2191</v>
      </c>
      <c r="AF43" s="12">
        <v>-397</v>
      </c>
      <c r="AG43" s="12">
        <v>3852</v>
      </c>
      <c r="AH43" s="12">
        <v>-37</v>
      </c>
      <c r="AI43" s="12">
        <v>-5977</v>
      </c>
      <c r="AJ43" s="12">
        <v>-963</v>
      </c>
      <c r="AK43" s="12">
        <v>1022</v>
      </c>
      <c r="AL43" s="12">
        <v>3955</v>
      </c>
      <c r="AM43" s="12">
        <v>-3978</v>
      </c>
      <c r="AN43" s="12">
        <v>3960</v>
      </c>
      <c r="AO43" s="13">
        <v>0</v>
      </c>
    </row>
    <row r="44" spans="1:41" x14ac:dyDescent="0.3">
      <c r="A44" s="10" t="s">
        <v>147</v>
      </c>
      <c r="B44" s="10" t="s">
        <v>148</v>
      </c>
      <c r="C44" s="12" t="s">
        <v>189</v>
      </c>
      <c r="D44" s="12" t="s">
        <v>189</v>
      </c>
      <c r="E44" s="12" t="s">
        <v>189</v>
      </c>
      <c r="F44" s="12" t="s">
        <v>189</v>
      </c>
      <c r="G44" s="12" t="s">
        <v>189</v>
      </c>
      <c r="H44" s="12" t="s">
        <v>189</v>
      </c>
      <c r="I44" s="12" t="s">
        <v>189</v>
      </c>
      <c r="J44" s="12" t="s">
        <v>189</v>
      </c>
      <c r="K44" s="12" t="s">
        <v>189</v>
      </c>
      <c r="L44" s="12" t="s">
        <v>189</v>
      </c>
      <c r="M44" s="12" t="s">
        <v>189</v>
      </c>
      <c r="N44" s="12" t="s">
        <v>189</v>
      </c>
      <c r="O44" s="12" t="s">
        <v>189</v>
      </c>
      <c r="P44" s="12" t="s">
        <v>189</v>
      </c>
      <c r="Q44" s="12" t="s">
        <v>189</v>
      </c>
      <c r="R44" s="12" t="s">
        <v>189</v>
      </c>
      <c r="S44" s="12" t="s">
        <v>189</v>
      </c>
      <c r="T44" s="12" t="s">
        <v>189</v>
      </c>
      <c r="U44" s="12" t="s">
        <v>189</v>
      </c>
      <c r="V44" s="12" t="s">
        <v>189</v>
      </c>
      <c r="W44" s="12" t="s">
        <v>189</v>
      </c>
      <c r="X44" s="12" t="s">
        <v>189</v>
      </c>
      <c r="Y44" s="12">
        <v>0</v>
      </c>
      <c r="Z44" s="12">
        <v>0</v>
      </c>
      <c r="AA44" s="12">
        <v>0</v>
      </c>
      <c r="AB44" s="12">
        <v>0</v>
      </c>
      <c r="AC44" s="12">
        <v>16896</v>
      </c>
      <c r="AD44" s="12">
        <v>11960</v>
      </c>
      <c r="AE44" s="12">
        <v>27114</v>
      </c>
      <c r="AF44" s="12">
        <v>24954</v>
      </c>
      <c r="AG44" s="12">
        <v>28662</v>
      </c>
      <c r="AH44" s="12">
        <v>6969</v>
      </c>
      <c r="AI44" s="12">
        <v>6963</v>
      </c>
      <c r="AJ44" s="12">
        <v>16091</v>
      </c>
      <c r="AK44" s="12">
        <v>20393</v>
      </c>
      <c r="AL44" s="12">
        <v>5465</v>
      </c>
      <c r="AM44" s="12">
        <v>5228</v>
      </c>
      <c r="AN44" s="12">
        <v>0</v>
      </c>
      <c r="AO44" s="13">
        <v>0</v>
      </c>
    </row>
    <row r="45" spans="1:41" x14ac:dyDescent="0.3">
      <c r="A45" s="10" t="s">
        <v>149</v>
      </c>
      <c r="B45" s="10" t="s">
        <v>150</v>
      </c>
      <c r="C45" s="12" t="s">
        <v>189</v>
      </c>
      <c r="D45" s="12" t="s">
        <v>189</v>
      </c>
      <c r="E45" s="12" t="s">
        <v>189</v>
      </c>
      <c r="F45" s="12" t="s">
        <v>189</v>
      </c>
      <c r="G45" s="12" t="s">
        <v>189</v>
      </c>
      <c r="H45" s="12" t="s">
        <v>189</v>
      </c>
      <c r="I45" s="12" t="s">
        <v>189</v>
      </c>
      <c r="J45" s="12" t="s">
        <v>189</v>
      </c>
      <c r="K45" s="12" t="s">
        <v>189</v>
      </c>
      <c r="L45" s="12" t="s">
        <v>189</v>
      </c>
      <c r="M45" s="12" t="s">
        <v>189</v>
      </c>
      <c r="N45" s="12" t="s">
        <v>189</v>
      </c>
      <c r="O45" s="12" t="s">
        <v>189</v>
      </c>
      <c r="P45" s="12" t="s">
        <v>189</v>
      </c>
      <c r="Q45" s="12" t="s">
        <v>189</v>
      </c>
      <c r="R45" s="12" t="s">
        <v>189</v>
      </c>
      <c r="S45" s="12" t="s">
        <v>189</v>
      </c>
      <c r="T45" s="12" t="s">
        <v>189</v>
      </c>
      <c r="U45" s="12" t="s">
        <v>189</v>
      </c>
      <c r="V45" s="12" t="s">
        <v>189</v>
      </c>
      <c r="W45" s="12" t="s">
        <v>189</v>
      </c>
      <c r="X45" s="12" t="s">
        <v>189</v>
      </c>
      <c r="Y45" s="12">
        <v>0</v>
      </c>
      <c r="Z45" s="12">
        <v>0</v>
      </c>
      <c r="AA45" s="12" t="s">
        <v>189</v>
      </c>
      <c r="AB45" s="12">
        <v>0</v>
      </c>
      <c r="AC45" s="12">
        <v>0</v>
      </c>
      <c r="AD45" s="12">
        <v>0</v>
      </c>
      <c r="AE45" s="12">
        <v>0</v>
      </c>
      <c r="AF45" s="12">
        <v>-2500</v>
      </c>
      <c r="AG45" s="12">
        <v>-3500</v>
      </c>
      <c r="AH45" s="12">
        <v>-6500</v>
      </c>
      <c r="AI45" s="12">
        <v>-8805</v>
      </c>
      <c r="AJ45" s="12">
        <v>-12629</v>
      </c>
      <c r="AK45" s="12">
        <v>-8750</v>
      </c>
      <c r="AL45" s="12">
        <v>-9543</v>
      </c>
      <c r="AM45" s="12">
        <v>-11151</v>
      </c>
      <c r="AN45" s="12">
        <v>-9958</v>
      </c>
      <c r="AO45" s="13">
        <v>-10967</v>
      </c>
    </row>
    <row r="46" spans="1:41" s="40" customFormat="1" x14ac:dyDescent="0.3">
      <c r="A46" s="30" t="s">
        <v>151</v>
      </c>
      <c r="B46" s="30" t="s">
        <v>152</v>
      </c>
      <c r="C46" s="41">
        <v>-62.33</v>
      </c>
      <c r="D46" s="41">
        <v>-215.93799999999999</v>
      </c>
      <c r="E46" s="41">
        <v>83.102000000000004</v>
      </c>
      <c r="F46" s="41">
        <v>-466.048</v>
      </c>
      <c r="G46" s="41">
        <v>73.043000000000006</v>
      </c>
      <c r="H46" s="41">
        <v>-55.401000000000003</v>
      </c>
      <c r="I46" s="41">
        <v>-188.16499999999999</v>
      </c>
      <c r="J46" s="41">
        <v>82.081000000000003</v>
      </c>
      <c r="K46" s="41">
        <v>86</v>
      </c>
      <c r="L46" s="41">
        <v>39</v>
      </c>
      <c r="M46" s="41">
        <v>184</v>
      </c>
      <c r="N46" s="41">
        <v>41</v>
      </c>
      <c r="O46" s="41">
        <v>11</v>
      </c>
      <c r="P46" s="41">
        <v>-31</v>
      </c>
      <c r="Q46" s="41">
        <v>42</v>
      </c>
      <c r="R46" s="41">
        <v>105</v>
      </c>
      <c r="S46" s="41">
        <v>27</v>
      </c>
      <c r="T46" s="41">
        <v>427</v>
      </c>
      <c r="U46" s="41">
        <v>543</v>
      </c>
      <c r="V46" s="41">
        <v>324</v>
      </c>
      <c r="W46" s="41">
        <v>742</v>
      </c>
      <c r="X46" s="41">
        <v>1240</v>
      </c>
      <c r="Y46" s="41">
        <v>745</v>
      </c>
      <c r="Z46" s="41">
        <v>1663</v>
      </c>
      <c r="AA46" s="41">
        <v>1964</v>
      </c>
      <c r="AB46" s="41">
        <v>2016</v>
      </c>
      <c r="AC46" s="41">
        <v>-21629</v>
      </c>
      <c r="AD46" s="41">
        <v>-43531</v>
      </c>
      <c r="AE46" s="41">
        <v>-33961</v>
      </c>
      <c r="AF46" s="41">
        <v>-29227</v>
      </c>
      <c r="AG46" s="41">
        <v>-32345</v>
      </c>
      <c r="AH46" s="41">
        <v>-72069</v>
      </c>
      <c r="AI46" s="41">
        <v>-66116</v>
      </c>
      <c r="AJ46" s="41">
        <v>-72358</v>
      </c>
      <c r="AK46" s="41">
        <v>-85971</v>
      </c>
      <c r="AL46" s="41">
        <v>-89402</v>
      </c>
      <c r="AM46" s="41">
        <v>-77550</v>
      </c>
      <c r="AN46" s="41">
        <v>-94949</v>
      </c>
      <c r="AO46" s="42">
        <v>-98416</v>
      </c>
    </row>
    <row r="47" spans="1:41" x14ac:dyDescent="0.3">
      <c r="A47" s="10" t="s">
        <v>153</v>
      </c>
      <c r="B47" s="10" t="s">
        <v>154</v>
      </c>
      <c r="C47" s="12">
        <v>91.805999999999997</v>
      </c>
      <c r="D47" s="12">
        <v>83.486999999999995</v>
      </c>
      <c r="E47" s="12">
        <v>95.971000000000004</v>
      </c>
      <c r="F47" s="12">
        <v>103.508</v>
      </c>
      <c r="G47" s="12">
        <v>257.72000000000003</v>
      </c>
      <c r="H47" s="12">
        <v>157.22399999999999</v>
      </c>
      <c r="I47" s="12">
        <v>85.289000000000001</v>
      </c>
      <c r="J47" s="12">
        <v>82.081000000000003</v>
      </c>
      <c r="K47" s="12">
        <v>86</v>
      </c>
      <c r="L47" s="12">
        <v>39</v>
      </c>
      <c r="M47" s="12">
        <v>184</v>
      </c>
      <c r="N47" s="12">
        <v>41</v>
      </c>
      <c r="O47" s="12">
        <v>86</v>
      </c>
      <c r="P47" s="12">
        <v>85</v>
      </c>
      <c r="Q47" s="12">
        <v>42</v>
      </c>
      <c r="R47" s="12">
        <v>105</v>
      </c>
      <c r="S47" s="12">
        <v>53</v>
      </c>
      <c r="T47" s="12">
        <v>427</v>
      </c>
      <c r="U47" s="12">
        <v>543</v>
      </c>
      <c r="V47" s="12">
        <v>679</v>
      </c>
      <c r="W47" s="12">
        <v>742</v>
      </c>
      <c r="X47" s="12">
        <v>1240</v>
      </c>
      <c r="Y47" s="12">
        <v>745</v>
      </c>
      <c r="Z47" s="12">
        <v>1663</v>
      </c>
      <c r="AA47" s="12">
        <v>1964</v>
      </c>
      <c r="AB47" s="12">
        <v>2016</v>
      </c>
      <c r="AC47" s="12">
        <v>1231</v>
      </c>
      <c r="AD47" s="12">
        <v>1469</v>
      </c>
      <c r="AE47" s="12">
        <v>1292</v>
      </c>
      <c r="AF47" s="12">
        <v>495</v>
      </c>
      <c r="AG47" s="12">
        <v>555</v>
      </c>
      <c r="AH47" s="12">
        <v>669</v>
      </c>
      <c r="AI47" s="12">
        <v>781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3">
        <v>0</v>
      </c>
    </row>
    <row r="48" spans="1:41" s="40" customFormat="1" x14ac:dyDescent="0.3">
      <c r="A48" s="30" t="s">
        <v>155</v>
      </c>
      <c r="B48" s="30" t="s">
        <v>156</v>
      </c>
      <c r="C48" s="41">
        <v>-154.136</v>
      </c>
      <c r="D48" s="41">
        <v>-299.42500000000001</v>
      </c>
      <c r="E48" s="41">
        <v>-12.869</v>
      </c>
      <c r="F48" s="41">
        <v>-569.55600000000004</v>
      </c>
      <c r="G48" s="41">
        <v>-184.67699999999999</v>
      </c>
      <c r="H48" s="41">
        <v>-212.625</v>
      </c>
      <c r="I48" s="41">
        <v>-273.45400000000001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-75</v>
      </c>
      <c r="P48" s="41">
        <v>-116</v>
      </c>
      <c r="Q48" s="41">
        <v>0</v>
      </c>
      <c r="R48" s="41">
        <v>0</v>
      </c>
      <c r="S48" s="41">
        <v>-26</v>
      </c>
      <c r="T48" s="41">
        <v>0</v>
      </c>
      <c r="U48" s="41">
        <v>0</v>
      </c>
      <c r="V48" s="41">
        <v>-355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-22860</v>
      </c>
      <c r="AD48" s="41">
        <v>-45000</v>
      </c>
      <c r="AE48" s="41">
        <v>-35253</v>
      </c>
      <c r="AF48" s="41">
        <v>-29722</v>
      </c>
      <c r="AG48" s="41">
        <v>-32900</v>
      </c>
      <c r="AH48" s="41">
        <v>-72738</v>
      </c>
      <c r="AI48" s="41">
        <v>-66897</v>
      </c>
      <c r="AJ48" s="41">
        <v>-72358</v>
      </c>
      <c r="AK48" s="41">
        <v>-85971</v>
      </c>
      <c r="AL48" s="41">
        <v>-89402</v>
      </c>
      <c r="AM48" s="41">
        <v>-77550</v>
      </c>
      <c r="AN48" s="41">
        <v>-94949</v>
      </c>
      <c r="AO48" s="42">
        <v>-98416</v>
      </c>
    </row>
    <row r="49" spans="1:43" s="40" customFormat="1" x14ac:dyDescent="0.3">
      <c r="A49" s="30" t="s">
        <v>157</v>
      </c>
      <c r="B49" s="30" t="s">
        <v>158</v>
      </c>
      <c r="C49" s="41" t="s">
        <v>189</v>
      </c>
      <c r="D49" s="41" t="s">
        <v>189</v>
      </c>
      <c r="E49" s="41" t="s">
        <v>189</v>
      </c>
      <c r="F49" s="41" t="s">
        <v>189</v>
      </c>
      <c r="G49" s="41" t="s">
        <v>189</v>
      </c>
      <c r="H49" s="41" t="s">
        <v>189</v>
      </c>
      <c r="I49" s="41">
        <v>-48.036000000000001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41">
        <v>0</v>
      </c>
      <c r="S49" s="41" t="s">
        <v>189</v>
      </c>
      <c r="T49" s="41">
        <v>0</v>
      </c>
      <c r="U49" s="41">
        <v>0</v>
      </c>
      <c r="V49" s="41">
        <v>0</v>
      </c>
      <c r="W49" s="41">
        <v>-3</v>
      </c>
      <c r="X49" s="41">
        <v>-124</v>
      </c>
      <c r="Y49" s="41">
        <v>-82</v>
      </c>
      <c r="Z49" s="41">
        <v>-406</v>
      </c>
      <c r="AA49" s="41">
        <v>-520</v>
      </c>
      <c r="AB49" s="41">
        <v>-1226</v>
      </c>
      <c r="AC49" s="41">
        <v>-1082</v>
      </c>
      <c r="AD49" s="41">
        <v>-1158</v>
      </c>
      <c r="AE49" s="41">
        <v>-1499</v>
      </c>
      <c r="AF49" s="41">
        <v>-1570</v>
      </c>
      <c r="AG49" s="41">
        <v>-1874</v>
      </c>
      <c r="AH49" s="41">
        <v>-2527</v>
      </c>
      <c r="AI49" s="41">
        <v>-2922</v>
      </c>
      <c r="AJ49" s="41">
        <v>-2880</v>
      </c>
      <c r="AK49" s="41">
        <v>-5580</v>
      </c>
      <c r="AL49" s="41">
        <v>-6383</v>
      </c>
      <c r="AM49" s="41">
        <v>-6012</v>
      </c>
      <c r="AN49" s="41">
        <v>-5802</v>
      </c>
      <c r="AO49" s="42">
        <v>-6121</v>
      </c>
    </row>
    <row r="50" spans="1:43" x14ac:dyDescent="0.3">
      <c r="A50" s="10" t="s">
        <v>106</v>
      </c>
      <c r="B50" s="10" t="s">
        <v>159</v>
      </c>
      <c r="C50" s="12" t="s">
        <v>189</v>
      </c>
      <c r="D50" s="12" t="s">
        <v>189</v>
      </c>
      <c r="E50" s="12" t="s">
        <v>189</v>
      </c>
      <c r="F50" s="12" t="s">
        <v>189</v>
      </c>
      <c r="G50" s="12" t="s">
        <v>189</v>
      </c>
      <c r="H50" s="12" t="s">
        <v>189</v>
      </c>
      <c r="I50" s="12" t="s">
        <v>189</v>
      </c>
      <c r="J50" s="12" t="s">
        <v>189</v>
      </c>
      <c r="K50" s="12" t="s">
        <v>189</v>
      </c>
      <c r="L50" s="12" t="s">
        <v>189</v>
      </c>
      <c r="M50" s="12" t="s">
        <v>189</v>
      </c>
      <c r="N50" s="12" t="s">
        <v>189</v>
      </c>
      <c r="O50" s="12" t="s">
        <v>189</v>
      </c>
      <c r="P50" s="12" t="s">
        <v>189</v>
      </c>
      <c r="Q50" s="12" t="s">
        <v>189</v>
      </c>
      <c r="R50" s="12" t="s">
        <v>189</v>
      </c>
      <c r="S50" s="12" t="s">
        <v>189</v>
      </c>
      <c r="T50" s="12" t="s">
        <v>189</v>
      </c>
      <c r="U50" s="12" t="s">
        <v>189</v>
      </c>
      <c r="V50" s="12" t="s">
        <v>189</v>
      </c>
      <c r="W50" s="12" t="s">
        <v>189</v>
      </c>
      <c r="X50" s="12" t="s">
        <v>189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3">
        <v>0</v>
      </c>
    </row>
    <row r="51" spans="1:43" s="37" customFormat="1" x14ac:dyDescent="0.3">
      <c r="A51" s="22" t="s">
        <v>140</v>
      </c>
      <c r="B51" s="22" t="s">
        <v>160</v>
      </c>
      <c r="C51" s="35">
        <v>-77.563999999999993</v>
      </c>
      <c r="D51" s="35">
        <v>-127.71299999999999</v>
      </c>
      <c r="E51" s="35">
        <v>-38.329000000000001</v>
      </c>
      <c r="F51" s="35">
        <v>-453.952</v>
      </c>
      <c r="G51" s="35">
        <v>42.47</v>
      </c>
      <c r="H51" s="35">
        <v>-76.701999999999998</v>
      </c>
      <c r="I51" s="35">
        <v>346.92700000000002</v>
      </c>
      <c r="J51" s="35">
        <v>-208.11799999999999</v>
      </c>
      <c r="K51" s="35">
        <v>195</v>
      </c>
      <c r="L51" s="35">
        <v>396</v>
      </c>
      <c r="M51" s="35">
        <v>23</v>
      </c>
      <c r="N51" s="35">
        <v>19</v>
      </c>
      <c r="O51" s="35">
        <v>11</v>
      </c>
      <c r="P51" s="35">
        <v>-31</v>
      </c>
      <c r="Q51" s="35">
        <v>42</v>
      </c>
      <c r="R51" s="35">
        <v>105</v>
      </c>
      <c r="S51" s="35">
        <v>27</v>
      </c>
      <c r="T51" s="35">
        <v>127</v>
      </c>
      <c r="U51" s="35">
        <v>543</v>
      </c>
      <c r="V51" s="35">
        <v>324</v>
      </c>
      <c r="W51" s="35">
        <v>739</v>
      </c>
      <c r="X51" s="35">
        <v>1116</v>
      </c>
      <c r="Y51" s="35">
        <v>663</v>
      </c>
      <c r="Z51" s="35">
        <v>1257</v>
      </c>
      <c r="AA51" s="35">
        <v>1444</v>
      </c>
      <c r="AB51" s="35">
        <v>-1698</v>
      </c>
      <c r="AC51" s="35">
        <v>-16379</v>
      </c>
      <c r="AD51" s="35">
        <v>-37549</v>
      </c>
      <c r="AE51" s="35">
        <v>-17716</v>
      </c>
      <c r="AF51" s="35">
        <v>-20890</v>
      </c>
      <c r="AG51" s="35">
        <v>-17974</v>
      </c>
      <c r="AH51" s="35">
        <v>-87876</v>
      </c>
      <c r="AI51" s="35">
        <v>-90976</v>
      </c>
      <c r="AJ51" s="35">
        <v>-86820</v>
      </c>
      <c r="AK51" s="35">
        <v>-93353</v>
      </c>
      <c r="AL51" s="35">
        <v>-110749</v>
      </c>
      <c r="AM51" s="35">
        <v>-108488</v>
      </c>
      <c r="AN51" s="35">
        <v>-121983</v>
      </c>
      <c r="AO51" s="36">
        <v>-130769</v>
      </c>
    </row>
    <row r="52" spans="1:43" x14ac:dyDescent="0.3">
      <c r="A52" s="6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6"/>
    </row>
    <row r="53" spans="1:43" x14ac:dyDescent="0.3">
      <c r="A53" s="10" t="s">
        <v>161</v>
      </c>
      <c r="B53" s="10" t="s">
        <v>162</v>
      </c>
      <c r="C53" s="12" t="s">
        <v>189</v>
      </c>
      <c r="D53" s="12" t="s">
        <v>189</v>
      </c>
      <c r="E53" s="12" t="s">
        <v>189</v>
      </c>
      <c r="F53" s="12" t="s">
        <v>189</v>
      </c>
      <c r="G53" s="12" t="s">
        <v>189</v>
      </c>
      <c r="H53" s="12" t="s">
        <v>189</v>
      </c>
      <c r="I53" s="12" t="s">
        <v>189</v>
      </c>
      <c r="J53" s="12" t="s">
        <v>189</v>
      </c>
      <c r="K53" s="12" t="s">
        <v>189</v>
      </c>
      <c r="L53" s="12" t="s">
        <v>189</v>
      </c>
      <c r="M53" s="12" t="s">
        <v>189</v>
      </c>
      <c r="N53" s="12" t="s">
        <v>189</v>
      </c>
      <c r="O53" s="12" t="s">
        <v>189</v>
      </c>
      <c r="P53" s="12" t="s">
        <v>189</v>
      </c>
      <c r="Q53" s="12" t="s">
        <v>189</v>
      </c>
      <c r="R53" s="12" t="s">
        <v>189</v>
      </c>
      <c r="S53" s="12" t="s">
        <v>189</v>
      </c>
      <c r="T53" s="12" t="s">
        <v>189</v>
      </c>
      <c r="U53" s="12" t="s">
        <v>189</v>
      </c>
      <c r="V53" s="12" t="s">
        <v>189</v>
      </c>
      <c r="W53" s="12" t="s">
        <v>189</v>
      </c>
      <c r="X53" s="12" t="s">
        <v>189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3">
        <v>0</v>
      </c>
    </row>
    <row r="54" spans="1:43" x14ac:dyDescent="0.3">
      <c r="A54" s="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6"/>
    </row>
    <row r="55" spans="1:43" s="31" customFormat="1" x14ac:dyDescent="0.3">
      <c r="A55" s="23" t="s">
        <v>163</v>
      </c>
      <c r="B55" s="23" t="s">
        <v>164</v>
      </c>
      <c r="C55" s="43">
        <v>-11.121</v>
      </c>
      <c r="D55" s="43">
        <v>-19.376999999999999</v>
      </c>
      <c r="E55" s="43">
        <v>65.94</v>
      </c>
      <c r="F55" s="43">
        <v>-63.618000000000002</v>
      </c>
      <c r="G55" s="43">
        <v>229.465</v>
      </c>
      <c r="H55" s="43">
        <v>-105.59</v>
      </c>
      <c r="I55" s="43">
        <v>177.85599999999999</v>
      </c>
      <c r="J55" s="43">
        <v>527.07500000000005</v>
      </c>
      <c r="K55" s="43">
        <v>-447</v>
      </c>
      <c r="L55" s="43">
        <v>796</v>
      </c>
      <c r="M55" s="43">
        <v>-322</v>
      </c>
      <c r="N55" s="43">
        <v>251</v>
      </c>
      <c r="O55" s="43">
        <v>-155</v>
      </c>
      <c r="P55" s="43">
        <v>-135</v>
      </c>
      <c r="Q55" s="43">
        <v>1119</v>
      </c>
      <c r="R55" s="43">
        <v>-58</v>
      </c>
      <c r="S55" s="43">
        <v>1144</v>
      </c>
      <c r="T55" s="43">
        <v>-427</v>
      </c>
      <c r="U55" s="43">
        <v>316</v>
      </c>
      <c r="V55" s="43">
        <v>2901</v>
      </c>
      <c r="W55" s="43">
        <v>2960</v>
      </c>
      <c r="X55" s="43">
        <v>2523</v>
      </c>
      <c r="Y55" s="43">
        <v>-6612</v>
      </c>
      <c r="Z55" s="43">
        <v>5998</v>
      </c>
      <c r="AA55" s="43">
        <v>-1446</v>
      </c>
      <c r="AB55" s="43">
        <v>931</v>
      </c>
      <c r="AC55" s="43">
        <v>3513</v>
      </c>
      <c r="AD55" s="43">
        <v>-415</v>
      </c>
      <c r="AE55" s="43">
        <v>7276</v>
      </c>
      <c r="AF55" s="43">
        <v>-636</v>
      </c>
      <c r="AG55" s="43">
        <v>-195</v>
      </c>
      <c r="AH55" s="43">
        <v>5624</v>
      </c>
      <c r="AI55" s="43">
        <v>24311</v>
      </c>
      <c r="AJ55" s="43">
        <v>-10435</v>
      </c>
      <c r="AK55" s="43">
        <v>-3860</v>
      </c>
      <c r="AL55" s="43">
        <v>-10952</v>
      </c>
      <c r="AM55" s="43">
        <v>5760</v>
      </c>
      <c r="AN55" s="43">
        <v>-794</v>
      </c>
      <c r="AO55" s="44">
        <v>-11675</v>
      </c>
      <c r="AQ55" s="54">
        <f>AN19+AN38+AN51</f>
        <v>-794</v>
      </c>
    </row>
    <row r="56" spans="1:43" x14ac:dyDescent="0.3">
      <c r="A56" s="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6"/>
    </row>
    <row r="57" spans="1:43" x14ac:dyDescent="0.3">
      <c r="A57" s="6" t="s">
        <v>165</v>
      </c>
      <c r="B57" s="6" t="s">
        <v>166</v>
      </c>
      <c r="C57" s="15" t="s">
        <v>189</v>
      </c>
      <c r="D57" s="15" t="s">
        <v>189</v>
      </c>
      <c r="E57" s="15" t="s">
        <v>189</v>
      </c>
      <c r="F57" s="15" t="s">
        <v>189</v>
      </c>
      <c r="G57" s="15" t="s">
        <v>189</v>
      </c>
      <c r="H57" s="15" t="s">
        <v>189</v>
      </c>
      <c r="I57" s="15" t="s">
        <v>189</v>
      </c>
      <c r="J57" s="15" t="s">
        <v>189</v>
      </c>
      <c r="K57" s="15" t="s">
        <v>189</v>
      </c>
      <c r="L57" s="15">
        <v>33</v>
      </c>
      <c r="M57" s="15">
        <v>11</v>
      </c>
      <c r="N57" s="15">
        <v>15</v>
      </c>
      <c r="O57" s="15">
        <v>33</v>
      </c>
      <c r="P57" s="15">
        <v>47</v>
      </c>
      <c r="Q57" s="15">
        <v>42</v>
      </c>
      <c r="R57" s="15">
        <v>11</v>
      </c>
      <c r="S57" s="15">
        <v>45</v>
      </c>
      <c r="T57" s="15">
        <v>-7</v>
      </c>
      <c r="U57" s="15">
        <v>17</v>
      </c>
      <c r="V57" s="15">
        <v>194</v>
      </c>
      <c r="W57" s="15">
        <v>863</v>
      </c>
      <c r="X57" s="15">
        <v>1267</v>
      </c>
      <c r="Y57" s="15">
        <v>2997</v>
      </c>
      <c r="Z57" s="15">
        <v>2697</v>
      </c>
      <c r="AA57" s="15">
        <v>3338</v>
      </c>
      <c r="AB57" s="15">
        <v>7682</v>
      </c>
      <c r="AC57" s="15">
        <v>9128</v>
      </c>
      <c r="AD57" s="15">
        <v>10026</v>
      </c>
      <c r="AE57" s="15">
        <v>13252</v>
      </c>
      <c r="AF57" s="15">
        <v>10444</v>
      </c>
      <c r="AG57" s="15">
        <v>11591</v>
      </c>
      <c r="AH57" s="15">
        <v>10417</v>
      </c>
      <c r="AI57" s="15">
        <v>15263</v>
      </c>
      <c r="AJ57" s="15">
        <v>9501</v>
      </c>
      <c r="AK57" s="15">
        <v>25385</v>
      </c>
      <c r="AL57" s="15">
        <v>19573</v>
      </c>
      <c r="AM57" s="15">
        <v>18679</v>
      </c>
      <c r="AN57" s="15">
        <v>26102</v>
      </c>
      <c r="AO57" s="17">
        <v>37498</v>
      </c>
    </row>
    <row r="58" spans="1:43" x14ac:dyDescent="0.3">
      <c r="A58" s="6" t="s">
        <v>167</v>
      </c>
      <c r="B58" s="6" t="s">
        <v>168</v>
      </c>
      <c r="C58" s="15" t="s">
        <v>189</v>
      </c>
      <c r="D58" s="15" t="s">
        <v>189</v>
      </c>
      <c r="E58" s="15" t="s">
        <v>189</v>
      </c>
      <c r="F58" s="15" t="s">
        <v>189</v>
      </c>
      <c r="G58" s="15" t="s">
        <v>189</v>
      </c>
      <c r="H58" s="15" t="s">
        <v>189</v>
      </c>
      <c r="I58" s="15" t="s">
        <v>189</v>
      </c>
      <c r="J58" s="15" t="s">
        <v>189</v>
      </c>
      <c r="K58" s="15" t="s">
        <v>189</v>
      </c>
      <c r="L58" s="15">
        <v>49</v>
      </c>
      <c r="M58" s="15">
        <v>61</v>
      </c>
      <c r="N58" s="15">
        <v>59</v>
      </c>
      <c r="O58" s="15">
        <v>58</v>
      </c>
      <c r="P58" s="15">
        <v>10</v>
      </c>
      <c r="Q58" s="15">
        <v>20</v>
      </c>
      <c r="R58" s="15">
        <v>20</v>
      </c>
      <c r="S58" s="15">
        <v>20</v>
      </c>
      <c r="T58" s="15">
        <v>10</v>
      </c>
      <c r="U58" s="15">
        <v>0</v>
      </c>
      <c r="V58" s="15">
        <v>0</v>
      </c>
      <c r="W58" s="15">
        <v>0</v>
      </c>
      <c r="X58" s="15">
        <v>0</v>
      </c>
      <c r="Y58" s="15" t="s">
        <v>189</v>
      </c>
      <c r="Z58" s="15" t="s">
        <v>189</v>
      </c>
      <c r="AA58" s="15" t="s">
        <v>189</v>
      </c>
      <c r="AB58" s="15">
        <v>0</v>
      </c>
      <c r="AC58" s="15">
        <v>0</v>
      </c>
      <c r="AD58" s="15">
        <v>339</v>
      </c>
      <c r="AE58" s="15">
        <v>514</v>
      </c>
      <c r="AF58" s="15">
        <v>1316</v>
      </c>
      <c r="AG58" s="15">
        <v>2092</v>
      </c>
      <c r="AH58" s="15">
        <v>3022</v>
      </c>
      <c r="AI58" s="15">
        <v>3423</v>
      </c>
      <c r="AJ58" s="15">
        <v>3002</v>
      </c>
      <c r="AK58" s="15">
        <v>2687</v>
      </c>
      <c r="AL58" s="15">
        <v>2865</v>
      </c>
      <c r="AM58" s="15">
        <v>3803</v>
      </c>
      <c r="AN58" s="15" t="s">
        <v>189</v>
      </c>
      <c r="AO58" s="17"/>
    </row>
    <row r="59" spans="1:43" x14ac:dyDescent="0.3">
      <c r="A59" s="6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6"/>
    </row>
    <row r="60" spans="1:43" x14ac:dyDescent="0.3">
      <c r="A60" s="6" t="s">
        <v>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6"/>
    </row>
    <row r="61" spans="1:43" x14ac:dyDescent="0.3">
      <c r="A61" s="10" t="s">
        <v>169</v>
      </c>
      <c r="B61" s="10" t="s">
        <v>169</v>
      </c>
      <c r="C61" s="12">
        <v>441.95400000000001</v>
      </c>
      <c r="D61" s="12">
        <v>698.01499999999999</v>
      </c>
      <c r="E61" s="12">
        <v>759.11300000000006</v>
      </c>
      <c r="F61" s="12">
        <v>914.69799999999998</v>
      </c>
      <c r="G61" s="12">
        <v>875.82500000000005</v>
      </c>
      <c r="H61" s="12">
        <v>1022.99</v>
      </c>
      <c r="I61" s="12">
        <v>597.30700000000002</v>
      </c>
      <c r="J61" s="12">
        <v>563.37699999999995</v>
      </c>
      <c r="K61" s="12">
        <v>788</v>
      </c>
      <c r="L61" s="12">
        <v>-1048</v>
      </c>
      <c r="M61" s="12">
        <v>-285</v>
      </c>
      <c r="N61" s="12">
        <v>379</v>
      </c>
      <c r="O61" s="12">
        <v>471</v>
      </c>
      <c r="P61" s="12">
        <v>704</v>
      </c>
      <c r="Q61" s="12">
        <v>-231</v>
      </c>
      <c r="R61" s="12">
        <v>164</v>
      </c>
      <c r="S61" s="12">
        <v>138</v>
      </c>
      <c r="T61" s="12">
        <v>499</v>
      </c>
      <c r="U61" s="12">
        <v>1822</v>
      </c>
      <c r="V61" s="12">
        <v>2678</v>
      </c>
      <c r="W61" s="12">
        <v>4734</v>
      </c>
      <c r="X61" s="12">
        <v>8823</v>
      </c>
      <c r="Y61" s="12">
        <v>12474</v>
      </c>
      <c r="Z61" s="12">
        <v>19412</v>
      </c>
      <c r="AA61" s="12">
        <v>35604</v>
      </c>
      <c r="AB61" s="12">
        <v>58518</v>
      </c>
      <c r="AC61" s="12">
        <v>55756</v>
      </c>
      <c r="AD61" s="12">
        <v>60449</v>
      </c>
      <c r="AE61" s="12">
        <v>82487</v>
      </c>
      <c r="AF61" s="12">
        <v>70529</v>
      </c>
      <c r="AG61" s="12">
        <v>71501</v>
      </c>
      <c r="AH61" s="12">
        <v>81801</v>
      </c>
      <c r="AI61" s="12">
        <v>76477</v>
      </c>
      <c r="AJ61" s="12">
        <v>78844</v>
      </c>
      <c r="AK61" s="12">
        <v>121933</v>
      </c>
      <c r="AL61" s="12">
        <v>132441</v>
      </c>
      <c r="AM61" s="12">
        <v>127820</v>
      </c>
      <c r="AN61" s="12">
        <v>136661</v>
      </c>
      <c r="AO61" s="13">
        <v>137352</v>
      </c>
    </row>
    <row r="62" spans="1:43" x14ac:dyDescent="0.3">
      <c r="A62" s="10" t="s">
        <v>170</v>
      </c>
      <c r="B62" s="10" t="s">
        <v>171</v>
      </c>
      <c r="C62" s="12">
        <v>16.6081</v>
      </c>
      <c r="D62" s="12">
        <v>17.144500000000001</v>
      </c>
      <c r="E62" s="12">
        <v>14.366199999999999</v>
      </c>
      <c r="F62" s="12">
        <v>16.456</v>
      </c>
      <c r="G62" s="12">
        <v>13.8825</v>
      </c>
      <c r="H62" s="12">
        <v>14.435700000000001</v>
      </c>
      <c r="I62" s="12">
        <v>7.4878999999999998</v>
      </c>
      <c r="J62" s="12">
        <v>6.1311999999999998</v>
      </c>
      <c r="K62" s="12">
        <v>7.1234999999999999</v>
      </c>
      <c r="L62" s="12">
        <v>-10.657999999999999</v>
      </c>
      <c r="M62" s="12">
        <v>-4.0248999999999997</v>
      </c>
      <c r="N62" s="12">
        <v>6.3794000000000004</v>
      </c>
      <c r="O62" s="12">
        <v>7.6784999999999997</v>
      </c>
      <c r="P62" s="12">
        <v>8.8186999999999998</v>
      </c>
      <c r="Q62" s="12">
        <v>-4.3072999999999997</v>
      </c>
      <c r="R62" s="12">
        <v>2.8561000000000001</v>
      </c>
      <c r="S62" s="12">
        <v>2.2233000000000001</v>
      </c>
      <c r="T62" s="12">
        <v>6.0273000000000003</v>
      </c>
      <c r="U62" s="12">
        <v>13.0787</v>
      </c>
      <c r="V62" s="12">
        <v>13.8649</v>
      </c>
      <c r="W62" s="12">
        <v>19.261099999999999</v>
      </c>
      <c r="X62" s="12">
        <v>23.5336</v>
      </c>
      <c r="Y62" s="12">
        <v>29.073499999999999</v>
      </c>
      <c r="Z62" s="12">
        <v>29.761600000000001</v>
      </c>
      <c r="AA62" s="12">
        <v>32.890799999999999</v>
      </c>
      <c r="AB62" s="12">
        <v>37.389800000000001</v>
      </c>
      <c r="AC62" s="12">
        <v>32.622999999999998</v>
      </c>
      <c r="AD62" s="12">
        <v>33.069299999999998</v>
      </c>
      <c r="AE62" s="12">
        <v>35.293799999999997</v>
      </c>
      <c r="AF62" s="12">
        <v>32.707000000000001</v>
      </c>
      <c r="AG62" s="12">
        <v>31.191299999999998</v>
      </c>
      <c r="AH62" s="12">
        <v>30.799099999999999</v>
      </c>
      <c r="AI62" s="12">
        <v>29.394600000000001</v>
      </c>
      <c r="AJ62" s="12">
        <v>28.7212</v>
      </c>
      <c r="AK62" s="12">
        <v>33.331699999999998</v>
      </c>
      <c r="AL62" s="12">
        <v>33.586500000000001</v>
      </c>
      <c r="AM62" s="12">
        <v>33.348599999999998</v>
      </c>
      <c r="AN62" s="12">
        <v>34.948500000000003</v>
      </c>
      <c r="AO62" s="13">
        <v>34.705882352941202</v>
      </c>
    </row>
    <row r="63" spans="1:43" x14ac:dyDescent="0.3">
      <c r="A63" s="10" t="s">
        <v>172</v>
      </c>
      <c r="B63" s="10" t="s">
        <v>173</v>
      </c>
      <c r="C63" s="12" t="s">
        <v>189</v>
      </c>
      <c r="D63" s="12" t="s">
        <v>189</v>
      </c>
      <c r="E63" s="12" t="s">
        <v>189</v>
      </c>
      <c r="F63" s="12" t="s">
        <v>189</v>
      </c>
      <c r="G63" s="12" t="s">
        <v>189</v>
      </c>
      <c r="H63" s="12" t="s">
        <v>189</v>
      </c>
      <c r="I63" s="12" t="s">
        <v>189</v>
      </c>
      <c r="J63" s="12" t="s">
        <v>189</v>
      </c>
      <c r="K63" s="12" t="s">
        <v>189</v>
      </c>
      <c r="L63" s="12" t="s">
        <v>189</v>
      </c>
      <c r="M63" s="12" t="s">
        <v>189</v>
      </c>
      <c r="N63" s="12" t="s">
        <v>189</v>
      </c>
      <c r="O63" s="12">
        <v>-8</v>
      </c>
      <c r="P63" s="12" t="s">
        <v>189</v>
      </c>
      <c r="Q63" s="12">
        <v>19</v>
      </c>
      <c r="R63" s="12">
        <v>52</v>
      </c>
      <c r="S63" s="12" t="s">
        <v>189</v>
      </c>
      <c r="T63" s="12">
        <v>0</v>
      </c>
      <c r="U63" s="12">
        <v>0</v>
      </c>
      <c r="V63" s="12">
        <v>0</v>
      </c>
      <c r="W63" s="12">
        <v>0</v>
      </c>
      <c r="X63" s="12">
        <v>220</v>
      </c>
      <c r="Y63" s="12">
        <v>0</v>
      </c>
      <c r="Z63" s="12">
        <v>638</v>
      </c>
      <c r="AA63" s="12">
        <v>244</v>
      </c>
      <c r="AB63" s="12">
        <v>350</v>
      </c>
      <c r="AC63" s="12">
        <v>496</v>
      </c>
      <c r="AD63" s="12">
        <v>3765</v>
      </c>
      <c r="AE63" s="12">
        <v>343</v>
      </c>
      <c r="AF63" s="12">
        <v>297</v>
      </c>
      <c r="AG63" s="12">
        <v>329</v>
      </c>
      <c r="AH63" s="12">
        <v>721</v>
      </c>
      <c r="AI63" s="12">
        <v>624</v>
      </c>
      <c r="AJ63" s="12">
        <v>1524</v>
      </c>
      <c r="AK63" s="12">
        <v>33</v>
      </c>
      <c r="AL63" s="12">
        <v>306</v>
      </c>
      <c r="AM63" s="12" t="s">
        <v>189</v>
      </c>
      <c r="AN63" s="12" t="s">
        <v>189</v>
      </c>
      <c r="AO63" s="13"/>
    </row>
    <row r="64" spans="1:43" x14ac:dyDescent="0.3">
      <c r="A64" s="10" t="s">
        <v>174</v>
      </c>
      <c r="B64" s="10" t="s">
        <v>175</v>
      </c>
      <c r="C64" s="12" t="s">
        <v>189</v>
      </c>
      <c r="D64" s="12" t="s">
        <v>189</v>
      </c>
      <c r="E64" s="12" t="s">
        <v>189</v>
      </c>
      <c r="F64" s="12" t="s">
        <v>189</v>
      </c>
      <c r="G64" s="12" t="s">
        <v>189</v>
      </c>
      <c r="H64" s="12" t="s">
        <v>189</v>
      </c>
      <c r="I64" s="12" t="s">
        <v>189</v>
      </c>
      <c r="J64" s="12" t="s">
        <v>189</v>
      </c>
      <c r="K64" s="12" t="s">
        <v>189</v>
      </c>
      <c r="L64" s="12" t="s">
        <v>189</v>
      </c>
      <c r="M64" s="12" t="s">
        <v>189</v>
      </c>
      <c r="N64" s="12" t="s">
        <v>189</v>
      </c>
      <c r="O64" s="12" t="s">
        <v>189</v>
      </c>
      <c r="P64" s="12" t="s">
        <v>189</v>
      </c>
      <c r="Q64" s="12" t="s">
        <v>189</v>
      </c>
      <c r="R64" s="12" t="s">
        <v>189</v>
      </c>
      <c r="S64" s="12" t="s">
        <v>189</v>
      </c>
      <c r="T64" s="12" t="s">
        <v>189</v>
      </c>
      <c r="U64" s="12">
        <v>428</v>
      </c>
      <c r="V64" s="12">
        <v>361</v>
      </c>
      <c r="W64" s="12">
        <v>377</v>
      </c>
      <c r="X64" s="12">
        <v>757</v>
      </c>
      <c r="Y64" s="12">
        <v>270</v>
      </c>
      <c r="Z64" s="12">
        <v>751</v>
      </c>
      <c r="AA64" s="12">
        <v>1133</v>
      </c>
      <c r="AB64" s="12">
        <v>1351</v>
      </c>
      <c r="AC64" s="12">
        <v>701</v>
      </c>
      <c r="AD64" s="12">
        <v>739</v>
      </c>
      <c r="AE64" s="12">
        <v>749</v>
      </c>
      <c r="AF64" s="12" t="s">
        <v>189</v>
      </c>
      <c r="AG64" s="12" t="s">
        <v>189</v>
      </c>
      <c r="AH64" s="12" t="s">
        <v>189</v>
      </c>
      <c r="AI64" s="12" t="s">
        <v>189</v>
      </c>
      <c r="AJ64" s="12" t="s">
        <v>189</v>
      </c>
      <c r="AK64" s="12" t="s">
        <v>189</v>
      </c>
      <c r="AL64" s="12" t="s">
        <v>189</v>
      </c>
      <c r="AM64" s="12" t="s">
        <v>189</v>
      </c>
      <c r="AN64" s="12" t="s">
        <v>189</v>
      </c>
      <c r="AO64" s="13"/>
    </row>
    <row r="65" spans="1:70" x14ac:dyDescent="0.3">
      <c r="A65" s="10" t="s">
        <v>176</v>
      </c>
      <c r="B65" s="10" t="s">
        <v>177</v>
      </c>
      <c r="C65" s="12">
        <v>101.977</v>
      </c>
      <c r="D65" s="12">
        <v>150.43899999999999</v>
      </c>
      <c r="E65" s="12">
        <v>268.35399999999998</v>
      </c>
      <c r="F65" s="12">
        <v>739.56</v>
      </c>
      <c r="G65" s="12">
        <v>-89.677000000000007</v>
      </c>
      <c r="H65" s="12">
        <v>688.89300000000003</v>
      </c>
      <c r="I65" s="12">
        <v>-874.95500000000004</v>
      </c>
      <c r="J65" s="12">
        <v>577.40800000000002</v>
      </c>
      <c r="K65" s="12">
        <v>-399</v>
      </c>
      <c r="L65" s="12">
        <v>452</v>
      </c>
      <c r="M65" s="12">
        <v>135</v>
      </c>
      <c r="N65" s="12">
        <v>729</v>
      </c>
      <c r="O65" s="12">
        <v>751</v>
      </c>
      <c r="P65" s="12">
        <v>719</v>
      </c>
      <c r="Q65" s="12">
        <v>-47</v>
      </c>
      <c r="R65" s="12">
        <v>-85</v>
      </c>
      <c r="S65" s="12">
        <v>125</v>
      </c>
      <c r="T65" s="12">
        <v>758</v>
      </c>
      <c r="U65" s="12">
        <v>2069</v>
      </c>
      <c r="V65" s="12">
        <v>1563</v>
      </c>
      <c r="W65" s="12">
        <v>4735</v>
      </c>
      <c r="X65" s="12">
        <v>8505</v>
      </c>
      <c r="Y65" s="12">
        <v>9015</v>
      </c>
      <c r="Z65" s="12">
        <v>16590</v>
      </c>
      <c r="AA65" s="12">
        <v>33269</v>
      </c>
      <c r="AB65" s="12">
        <v>42561</v>
      </c>
      <c r="AC65" s="12">
        <v>45501</v>
      </c>
      <c r="AD65" s="12">
        <v>50142</v>
      </c>
      <c r="AE65" s="12">
        <v>70019</v>
      </c>
      <c r="AF65" s="12">
        <v>53497</v>
      </c>
      <c r="AG65" s="12">
        <v>51774</v>
      </c>
      <c r="AH65" s="12">
        <v>64121</v>
      </c>
      <c r="AI65" s="12">
        <v>58896</v>
      </c>
      <c r="AJ65" s="12">
        <v>73365</v>
      </c>
      <c r="AK65" s="12">
        <v>92953</v>
      </c>
      <c r="AL65" s="12">
        <v>111443</v>
      </c>
      <c r="AM65" s="12">
        <v>99584</v>
      </c>
      <c r="AN65" s="12">
        <v>108807</v>
      </c>
      <c r="AO65" s="13">
        <v>98299</v>
      </c>
    </row>
    <row r="66" spans="1:70" s="31" customFormat="1" x14ac:dyDescent="0.3">
      <c r="A66" s="24" t="s">
        <v>178</v>
      </c>
      <c r="B66" s="24" t="s">
        <v>179</v>
      </c>
      <c r="C66" s="45" t="s">
        <v>189</v>
      </c>
      <c r="D66" s="45" t="s">
        <v>189</v>
      </c>
      <c r="E66" s="45" t="s">
        <v>189</v>
      </c>
      <c r="F66" s="45" t="s">
        <v>189</v>
      </c>
      <c r="G66" s="45" t="s">
        <v>189</v>
      </c>
      <c r="H66" s="45" t="s">
        <v>189</v>
      </c>
      <c r="I66" s="45">
        <v>-867.63890000000004</v>
      </c>
      <c r="J66" s="45">
        <v>601.99289999999996</v>
      </c>
      <c r="K66" s="45">
        <v>-373.8997</v>
      </c>
      <c r="L66" s="45" t="s">
        <v>189</v>
      </c>
      <c r="M66" s="45" t="s">
        <v>189</v>
      </c>
      <c r="N66" s="45">
        <v>787.23099999999999</v>
      </c>
      <c r="O66" s="45">
        <v>792.78549999999996</v>
      </c>
      <c r="P66" s="45">
        <v>734.07740000000001</v>
      </c>
      <c r="Q66" s="45" t="s">
        <v>189</v>
      </c>
      <c r="R66" s="45">
        <v>-76.781599999999997</v>
      </c>
      <c r="S66" s="45">
        <v>130.91300000000001</v>
      </c>
      <c r="T66" s="45">
        <v>760.16189999999995</v>
      </c>
      <c r="U66" s="45">
        <v>2069</v>
      </c>
      <c r="V66" s="45">
        <v>1563</v>
      </c>
      <c r="W66" s="45">
        <v>4735</v>
      </c>
      <c r="X66" s="45">
        <v>8505</v>
      </c>
      <c r="Y66" s="45">
        <v>9015</v>
      </c>
      <c r="Z66" s="45">
        <v>16590</v>
      </c>
      <c r="AA66" s="45">
        <v>33269</v>
      </c>
      <c r="AB66" s="45">
        <v>42561</v>
      </c>
      <c r="AC66" s="45">
        <v>45601.429300000003</v>
      </c>
      <c r="AD66" s="45">
        <v>50425.675900000002</v>
      </c>
      <c r="AE66" s="45">
        <v>70558.720100000006</v>
      </c>
      <c r="AF66" s="45">
        <v>54580.886299999998</v>
      </c>
      <c r="AG66" s="45">
        <v>53526.553099999997</v>
      </c>
      <c r="AH66" s="45">
        <v>66766.713300000003</v>
      </c>
      <c r="AI66" s="45">
        <v>61901.848400000003</v>
      </c>
      <c r="AJ66" s="45">
        <v>75823.478799999997</v>
      </c>
      <c r="AK66" s="45">
        <v>95246.155199999994</v>
      </c>
      <c r="AL66" s="45">
        <v>113899.0472</v>
      </c>
      <c r="AM66" s="45">
        <v>102938.0949</v>
      </c>
      <c r="AN66" s="45" t="s">
        <v>189</v>
      </c>
      <c r="AO66" s="46"/>
    </row>
    <row r="67" spans="1:70" s="31" customFormat="1" x14ac:dyDescent="0.3">
      <c r="A67" s="24" t="s">
        <v>180</v>
      </c>
      <c r="B67" s="24" t="s">
        <v>181</v>
      </c>
      <c r="C67" s="45" t="s">
        <v>189</v>
      </c>
      <c r="D67" s="45">
        <v>278.31</v>
      </c>
      <c r="E67" s="45">
        <v>197.23400000000001</v>
      </c>
      <c r="F67" s="45">
        <v>805.43899999999996</v>
      </c>
      <c r="G67" s="45">
        <v>-63.741</v>
      </c>
      <c r="H67" s="45"/>
      <c r="I67" s="45"/>
      <c r="J67" s="45">
        <v>343.78100000000001</v>
      </c>
      <c r="K67" s="45">
        <v>-232</v>
      </c>
      <c r="L67" s="45">
        <v>823</v>
      </c>
      <c r="M67" s="45">
        <v>124</v>
      </c>
      <c r="N67" s="45">
        <v>796</v>
      </c>
      <c r="O67" s="45">
        <v>774</v>
      </c>
      <c r="P67" s="45">
        <v>656</v>
      </c>
      <c r="Q67" s="45">
        <v>-123</v>
      </c>
      <c r="R67" s="45">
        <v>-85</v>
      </c>
      <c r="S67" s="45">
        <v>125</v>
      </c>
      <c r="T67" s="45">
        <v>458</v>
      </c>
      <c r="U67" s="45">
        <v>2069</v>
      </c>
      <c r="V67" s="45">
        <v>1563</v>
      </c>
      <c r="W67" s="45">
        <v>4735</v>
      </c>
      <c r="X67" s="45">
        <v>8505</v>
      </c>
      <c r="Y67" s="45">
        <v>9015</v>
      </c>
      <c r="Z67" s="45">
        <v>16590</v>
      </c>
      <c r="AA67" s="45">
        <v>33269</v>
      </c>
      <c r="AB67" s="45">
        <v>42561</v>
      </c>
      <c r="AC67" s="45">
        <v>62397</v>
      </c>
      <c r="AD67" s="45">
        <v>68408</v>
      </c>
      <c r="AE67" s="45">
        <v>99324</v>
      </c>
      <c r="AF67" s="45">
        <v>75554</v>
      </c>
      <c r="AG67" s="45">
        <v>80788</v>
      </c>
      <c r="AH67" s="45">
        <v>64553</v>
      </c>
      <c r="AI67" s="45">
        <v>51077</v>
      </c>
      <c r="AJ67" s="45">
        <v>75864</v>
      </c>
      <c r="AK67" s="45">
        <v>105618</v>
      </c>
      <c r="AL67" s="45">
        <v>111320</v>
      </c>
      <c r="AM67" s="45">
        <v>89683</v>
      </c>
      <c r="AN67" s="45">
        <v>102809</v>
      </c>
      <c r="AO67" s="46">
        <v>87332</v>
      </c>
    </row>
    <row r="68" spans="1:70" x14ac:dyDescent="0.3">
      <c r="A68" s="10" t="s">
        <v>182</v>
      </c>
      <c r="B68" s="10" t="s">
        <v>183</v>
      </c>
      <c r="C68" s="12">
        <v>6.8999999999999999E-3</v>
      </c>
      <c r="D68" s="12">
        <v>1.03E-2</v>
      </c>
      <c r="E68" s="12">
        <v>1.8599999999999998E-2</v>
      </c>
      <c r="F68" s="12">
        <v>5.2499999999999998E-2</v>
      </c>
      <c r="G68" s="12">
        <v>-6.7000000000000002E-3</v>
      </c>
      <c r="H68" s="12">
        <v>5.0200000000000002E-2</v>
      </c>
      <c r="I68" s="12">
        <v>-6.5600000000000006E-2</v>
      </c>
      <c r="J68" s="12">
        <v>4.3400000000000001E-2</v>
      </c>
      <c r="K68" s="12">
        <v>-2.9000000000000001E-2</v>
      </c>
      <c r="L68" s="12">
        <v>3.2599999999999997E-2</v>
      </c>
      <c r="M68" s="12">
        <v>9.5999999999999992E-3</v>
      </c>
      <c r="N68" s="12">
        <v>4.9299999999999997E-2</v>
      </c>
      <c r="O68" s="12">
        <v>4.6800000000000001E-2</v>
      </c>
      <c r="P68" s="12">
        <v>3.9600000000000003E-2</v>
      </c>
      <c r="Q68" s="12">
        <v>-2.3999999999999998E-3</v>
      </c>
      <c r="R68" s="12">
        <v>-4.3E-3</v>
      </c>
      <c r="S68" s="12">
        <v>6.1999999999999998E-3</v>
      </c>
      <c r="T68" s="12">
        <v>3.6400000000000002E-2</v>
      </c>
      <c r="U68" s="12">
        <v>9.1399999999999995E-2</v>
      </c>
      <c r="V68" s="12">
        <v>6.6100000000000006E-2</v>
      </c>
      <c r="W68" s="12">
        <v>0.1956</v>
      </c>
      <c r="X68" s="12">
        <v>0.34449999999999997</v>
      </c>
      <c r="Y68" s="12">
        <v>0.36049999999999999</v>
      </c>
      <c r="Z68" s="12">
        <v>0.65149999999999997</v>
      </c>
      <c r="AA68" s="12">
        <v>1.2855000000000001</v>
      </c>
      <c r="AB68" s="12">
        <v>1.6259999999999999</v>
      </c>
      <c r="AC68" s="12">
        <v>1.7562</v>
      </c>
      <c r="AD68" s="12">
        <v>2.0598999999999998</v>
      </c>
      <c r="AE68" s="12">
        <v>3.0425</v>
      </c>
      <c r="AF68" s="12">
        <v>2.4447000000000001</v>
      </c>
      <c r="AG68" s="12">
        <v>2.4809000000000001</v>
      </c>
      <c r="AH68" s="12">
        <v>3.2349000000000001</v>
      </c>
      <c r="AI68" s="12">
        <v>3.1884999999999999</v>
      </c>
      <c r="AJ68" s="12">
        <v>4.2279999999999998</v>
      </c>
      <c r="AK68" s="12">
        <v>5.5655999999999999</v>
      </c>
      <c r="AL68" s="12">
        <v>6.8723999999999998</v>
      </c>
      <c r="AM68" s="12">
        <v>6.3250999999999999</v>
      </c>
      <c r="AN68" s="12">
        <v>7.0913000000000004</v>
      </c>
      <c r="AO68" s="13">
        <v>6.4556196167301003</v>
      </c>
    </row>
    <row r="69" spans="1:70" x14ac:dyDescent="0.3">
      <c r="A69" s="10" t="s">
        <v>184</v>
      </c>
      <c r="B69" s="10" t="s">
        <v>185</v>
      </c>
      <c r="C69" s="12">
        <v>74.211500000000001</v>
      </c>
      <c r="D69" s="12">
        <v>37.345199999999998</v>
      </c>
      <c r="E69" s="12">
        <v>21.336600000000001</v>
      </c>
      <c r="F69" s="12">
        <v>4.9333999999999998</v>
      </c>
      <c r="G69" s="12" t="s">
        <v>189</v>
      </c>
      <c r="H69" s="12">
        <v>8.0901999999999994</v>
      </c>
      <c r="I69" s="12" t="s">
        <v>189</v>
      </c>
      <c r="J69" s="12">
        <v>6.9272999999999998</v>
      </c>
      <c r="K69" s="12" t="s">
        <v>189</v>
      </c>
      <c r="L69" s="12">
        <v>6.1079999999999997</v>
      </c>
      <c r="M69" s="12">
        <v>19.901499999999999</v>
      </c>
      <c r="N69" s="12">
        <v>7.0151000000000003</v>
      </c>
      <c r="O69" s="12">
        <v>12.378500000000001</v>
      </c>
      <c r="P69" s="12">
        <v>11.624000000000001</v>
      </c>
      <c r="Q69" s="12" t="s">
        <v>189</v>
      </c>
      <c r="R69" s="12" t="s">
        <v>189</v>
      </c>
      <c r="S69" s="12">
        <v>59.691600000000001</v>
      </c>
      <c r="T69" s="12">
        <v>18.2805</v>
      </c>
      <c r="U69" s="12">
        <v>20.787299999999998</v>
      </c>
      <c r="V69" s="12">
        <v>41.571100000000001</v>
      </c>
      <c r="W69" s="12">
        <v>28.023099999999999</v>
      </c>
      <c r="X69" s="12">
        <v>13.2928</v>
      </c>
      <c r="Y69" s="12">
        <v>18.0654</v>
      </c>
      <c r="Z69" s="12">
        <v>16.024899999999999</v>
      </c>
      <c r="AA69" s="12">
        <v>11.231999999999999</v>
      </c>
      <c r="AB69" s="12">
        <v>14.6524</v>
      </c>
      <c r="AC69" s="12">
        <v>9.8173999999999992</v>
      </c>
      <c r="AD69" s="12">
        <v>12.2277</v>
      </c>
      <c r="AE69" s="12">
        <v>9.4257000000000009</v>
      </c>
      <c r="AF69" s="12">
        <v>11.526199999999999</v>
      </c>
      <c r="AG69" s="12">
        <v>15.5306</v>
      </c>
      <c r="AH69" s="12">
        <v>17.445599999999999</v>
      </c>
      <c r="AI69" s="12">
        <v>17.1569</v>
      </c>
      <c r="AJ69" s="12">
        <v>26.5562</v>
      </c>
      <c r="AK69" s="12">
        <v>26.3978</v>
      </c>
      <c r="AL69" s="12">
        <v>21.8889</v>
      </c>
      <c r="AM69" s="12">
        <v>27.068300000000001</v>
      </c>
      <c r="AN69" s="12">
        <v>32.122599999999998</v>
      </c>
      <c r="AO69" s="13">
        <v>38.176040656043803</v>
      </c>
    </row>
    <row r="70" spans="1:70" x14ac:dyDescent="0.3">
      <c r="A70" s="10" t="s">
        <v>186</v>
      </c>
      <c r="B70" s="10" t="s">
        <v>187</v>
      </c>
      <c r="C70" s="12">
        <v>0.8649</v>
      </c>
      <c r="D70" s="12">
        <v>0.73560000000000003</v>
      </c>
      <c r="E70" s="12">
        <v>1.1173999999999999</v>
      </c>
      <c r="F70" s="12">
        <v>2.0295999999999998</v>
      </c>
      <c r="G70" s="12">
        <v>0.4153</v>
      </c>
      <c r="H70" s="12">
        <v>1.6662999999999999</v>
      </c>
      <c r="I70" s="12">
        <v>-7.6433999999999997</v>
      </c>
      <c r="J70" s="12">
        <v>2.3759999999999999</v>
      </c>
      <c r="K70" s="12">
        <v>-0.56599999999999995</v>
      </c>
      <c r="L70" s="12" t="s">
        <v>189</v>
      </c>
      <c r="M70" s="12" t="s">
        <v>189</v>
      </c>
      <c r="N70" s="12">
        <v>2.5081000000000002</v>
      </c>
      <c r="O70" s="12">
        <v>1.3278000000000001</v>
      </c>
      <c r="P70" s="12">
        <v>1.0508999999999999</v>
      </c>
      <c r="Q70" s="12" t="s">
        <v>189</v>
      </c>
      <c r="R70" s="12">
        <v>1.3692</v>
      </c>
      <c r="S70" s="12">
        <v>4.1883999999999997</v>
      </c>
      <c r="T70" s="12">
        <v>3.3841000000000001</v>
      </c>
      <c r="U70" s="12">
        <v>1.7538</v>
      </c>
      <c r="V70" s="12">
        <v>1.1161000000000001</v>
      </c>
      <c r="W70" s="12">
        <v>1.5650999999999999</v>
      </c>
      <c r="X70" s="12">
        <v>1.5682</v>
      </c>
      <c r="Y70" s="12">
        <v>1.2336</v>
      </c>
      <c r="Z70" s="12">
        <v>1.327</v>
      </c>
      <c r="AA70" s="12">
        <v>1.4478</v>
      </c>
      <c r="AB70" s="12">
        <v>1.2185999999999999</v>
      </c>
      <c r="AC70" s="12">
        <v>1.4490000000000001</v>
      </c>
      <c r="AD70" s="12">
        <v>1.5113000000000001</v>
      </c>
      <c r="AE70" s="12">
        <v>1.522</v>
      </c>
      <c r="AF70" s="12">
        <v>1.4497</v>
      </c>
      <c r="AG70" s="12">
        <v>1.3283</v>
      </c>
      <c r="AH70" s="12">
        <v>1.3007</v>
      </c>
      <c r="AI70" s="12">
        <v>1.2558</v>
      </c>
      <c r="AJ70" s="12">
        <v>1.4052</v>
      </c>
      <c r="AK70" s="12">
        <v>1.0988</v>
      </c>
      <c r="AL70" s="12">
        <v>1.2239</v>
      </c>
      <c r="AM70" s="12">
        <v>1.1396999999999999</v>
      </c>
      <c r="AN70" s="12">
        <v>1.2616000000000001</v>
      </c>
      <c r="AO70" s="13">
        <v>0.82397467657583301</v>
      </c>
    </row>
    <row r="71" spans="1:70" x14ac:dyDescent="0.3">
      <c r="A71" s="7" t="s">
        <v>188</v>
      </c>
      <c r="B71" s="7"/>
      <c r="C71" s="7" t="s">
        <v>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70" s="49" customFormat="1" x14ac:dyDescent="0.3">
      <c r="A72" s="48" t="s">
        <v>198</v>
      </c>
      <c r="D72" s="50">
        <v>4071.37</v>
      </c>
      <c r="E72" s="50">
        <v>5284.01</v>
      </c>
      <c r="F72" s="50">
        <v>5558.44</v>
      </c>
      <c r="G72" s="50">
        <v>6308.85</v>
      </c>
      <c r="H72" s="50">
        <v>7086.54</v>
      </c>
      <c r="I72" s="50">
        <v>7976.95</v>
      </c>
      <c r="J72" s="50">
        <v>9188.75</v>
      </c>
      <c r="K72" s="50">
        <v>11062</v>
      </c>
      <c r="L72" s="50">
        <v>9833</v>
      </c>
      <c r="M72" s="50">
        <v>7081</v>
      </c>
      <c r="N72" s="50">
        <v>5941</v>
      </c>
      <c r="O72" s="50">
        <v>6134</v>
      </c>
      <c r="P72" s="50">
        <v>7983</v>
      </c>
      <c r="Q72" s="50">
        <v>5363</v>
      </c>
      <c r="R72" s="50">
        <v>5742</v>
      </c>
      <c r="S72" s="50">
        <v>6207</v>
      </c>
      <c r="T72" s="50">
        <v>8279</v>
      </c>
      <c r="U72" s="50">
        <v>13931</v>
      </c>
      <c r="V72" s="50">
        <v>19315</v>
      </c>
      <c r="W72" s="50">
        <v>24578</v>
      </c>
      <c r="X72" s="50">
        <v>37491</v>
      </c>
      <c r="Y72" s="50">
        <v>42905</v>
      </c>
      <c r="Z72" s="50">
        <v>65225</v>
      </c>
      <c r="AA72" s="50">
        <v>108249</v>
      </c>
      <c r="AB72" s="50">
        <v>156508</v>
      </c>
      <c r="AC72" s="50">
        <v>170910</v>
      </c>
      <c r="AD72" s="50">
        <v>182795</v>
      </c>
      <c r="AE72" s="50">
        <v>233715</v>
      </c>
      <c r="AF72" s="50">
        <v>215091</v>
      </c>
      <c r="AG72" s="50">
        <v>228594</v>
      </c>
      <c r="AH72" s="50">
        <v>265595</v>
      </c>
      <c r="AI72" s="50">
        <v>260174</v>
      </c>
      <c r="AJ72" s="50">
        <v>274515</v>
      </c>
      <c r="AK72" s="50">
        <v>365817</v>
      </c>
      <c r="AL72" s="50">
        <v>394328</v>
      </c>
      <c r="AM72" s="50">
        <v>383285</v>
      </c>
      <c r="AN72" s="50">
        <v>391035</v>
      </c>
      <c r="AO72" s="77">
        <v>409567.22899999999</v>
      </c>
      <c r="AP72" s="77">
        <v>441796.36200000002</v>
      </c>
      <c r="AQ72" s="78">
        <v>508065.81630000001</v>
      </c>
      <c r="AR72" s="78">
        <v>584275.68874499993</v>
      </c>
      <c r="AS72" s="78">
        <v>671917.04205674992</v>
      </c>
      <c r="AT72" s="78">
        <v>772704.59836526238</v>
      </c>
      <c r="AU72" s="78">
        <v>888610.28812005173</v>
      </c>
      <c r="AV72" s="78">
        <v>1021901.8313380594</v>
      </c>
      <c r="AW72" s="78">
        <v>1175187.1060387683</v>
      </c>
      <c r="AX72" s="78">
        <v>1351465.1719445835</v>
      </c>
      <c r="AY72" s="78">
        <v>1533912.9701571022</v>
      </c>
      <c r="AZ72" s="78">
        <v>1720283.3960311899</v>
      </c>
      <c r="BA72" s="78">
        <v>1908396.3853872006</v>
      </c>
      <c r="BB72" s="78">
        <v>2096211.2156550819</v>
      </c>
      <c r="BC72" s="78">
        <v>2281879.9797649076</v>
      </c>
      <c r="BD72" s="78">
        <v>2463782.6665138444</v>
      </c>
      <c r="BE72" s="78">
        <v>2640545.6082639406</v>
      </c>
      <c r="BF72" s="78">
        <v>2811045.8533940106</v>
      </c>
      <c r="BG72" s="78">
        <v>2974404.3672625097</v>
      </c>
      <c r="BH72" s="78">
        <v>3129970.9685130678</v>
      </c>
      <c r="BI72" s="78">
        <v>3277303.6768190903</v>
      </c>
      <c r="BJ72" s="78">
        <v>3429042.837055814</v>
      </c>
      <c r="BK72" s="78">
        <v>3587807.5204114984</v>
      </c>
      <c r="BL72" s="78">
        <v>3753923.0086065507</v>
      </c>
      <c r="BM72" s="78">
        <v>3927729.6439050343</v>
      </c>
      <c r="BN72" s="78">
        <v>4109583.5264178375</v>
      </c>
      <c r="BO72" s="78">
        <v>4299857.2436909834</v>
      </c>
      <c r="BP72" s="78">
        <v>4498940.6340738758</v>
      </c>
      <c r="BQ72" s="78">
        <v>4707241.5854314966</v>
      </c>
      <c r="BR72" s="78">
        <v>4925186.8708369751</v>
      </c>
    </row>
    <row r="73" spans="1:70" x14ac:dyDescent="0.3">
      <c r="A73" s="31" t="s">
        <v>192</v>
      </c>
      <c r="C73" s="28">
        <f t="shared" ref="C73:AM73" si="0" xml:space="preserve"> C7+C22+C8+C13+C42</f>
        <v>74.416000000000054</v>
      </c>
      <c r="D73" s="28">
        <f t="shared" si="0"/>
        <v>187.40299999999996</v>
      </c>
      <c r="E73" s="28">
        <f t="shared" si="0"/>
        <v>159.78900000000004</v>
      </c>
      <c r="F73" s="28">
        <f t="shared" si="0"/>
        <v>664.33100000000002</v>
      </c>
      <c r="G73" s="28">
        <f t="shared" si="0"/>
        <v>-78.734000000000009</v>
      </c>
      <c r="H73" s="28">
        <f t="shared" si="0"/>
        <v>609.16800000000001</v>
      </c>
      <c r="I73" s="28">
        <f t="shared" si="0"/>
        <v>-268.4079999999999</v>
      </c>
      <c r="J73" s="28">
        <f t="shared" si="0"/>
        <v>291.815</v>
      </c>
      <c r="K73" s="28">
        <f t="shared" si="0"/>
        <v>-269</v>
      </c>
      <c r="L73" s="28">
        <f t="shared" si="0"/>
        <v>1101</v>
      </c>
      <c r="M73" s="28">
        <f t="shared" si="0"/>
        <v>-381</v>
      </c>
      <c r="N73" s="28">
        <f t="shared" si="0"/>
        <v>745</v>
      </c>
      <c r="O73" s="28">
        <f t="shared" si="0"/>
        <v>1040</v>
      </c>
      <c r="P73" s="28">
        <f t="shared" si="0"/>
        <v>946</v>
      </c>
      <c r="Q73" s="28">
        <f t="shared" si="0"/>
        <v>56</v>
      </c>
      <c r="R73" s="28">
        <f t="shared" si="0"/>
        <v>-83</v>
      </c>
      <c r="S73" s="28">
        <f t="shared" si="0"/>
        <v>15</v>
      </c>
      <c r="T73" s="28">
        <f t="shared" si="0"/>
        <v>18</v>
      </c>
      <c r="U73" s="28">
        <f t="shared" si="0"/>
        <v>1240</v>
      </c>
      <c r="V73" s="28">
        <f t="shared" si="0"/>
        <v>1080</v>
      </c>
      <c r="W73" s="28">
        <f t="shared" si="0"/>
        <v>3407</v>
      </c>
      <c r="X73" s="28">
        <f t="shared" si="0"/>
        <v>5616</v>
      </c>
      <c r="Y73" s="28">
        <f t="shared" si="0"/>
        <v>7357</v>
      </c>
      <c r="Z73" s="28">
        <f t="shared" si="0"/>
        <v>13377</v>
      </c>
      <c r="AA73" s="28">
        <f t="shared" si="0"/>
        <v>21546</v>
      </c>
      <c r="AB73" s="28">
        <f t="shared" si="0"/>
        <v>32757</v>
      </c>
      <c r="AC73" s="28">
        <f t="shared" si="0"/>
        <v>53571</v>
      </c>
      <c r="AD73" s="28">
        <f t="shared" si="0"/>
        <v>56946</v>
      </c>
      <c r="AE73" s="28">
        <f t="shared" si="0"/>
        <v>84672</v>
      </c>
      <c r="AF73" s="28">
        <f t="shared" si="0"/>
        <v>65957</v>
      </c>
      <c r="AG73" s="28">
        <f t="shared" si="0"/>
        <v>74374</v>
      </c>
      <c r="AH73" s="28">
        <f t="shared" si="0"/>
        <v>54221</v>
      </c>
      <c r="AI73" s="28">
        <f t="shared" si="0"/>
        <v>49828</v>
      </c>
      <c r="AJ73" s="28">
        <f t="shared" si="0"/>
        <v>70019</v>
      </c>
      <c r="AK73" s="28">
        <f t="shared" si="0"/>
        <v>104876</v>
      </c>
      <c r="AL73" s="28">
        <f t="shared" si="0"/>
        <v>102143</v>
      </c>
      <c r="AM73" s="28">
        <f t="shared" si="0"/>
        <v>83730</v>
      </c>
      <c r="AN73" s="28">
        <f xml:space="preserve"> AN7+AN22+AN8+AN13+AN42</f>
        <v>89566</v>
      </c>
    </row>
    <row r="74" spans="1:70" x14ac:dyDescent="0.3">
      <c r="A74" s="31" t="s">
        <v>193</v>
      </c>
      <c r="C74" s="28">
        <f>C19+C38+C42</f>
        <v>66.443000000000012</v>
      </c>
      <c r="D74" s="28">
        <f t="shared" ref="D74:AN74" si="1">D19+D38+D42</f>
        <v>236.20699999999999</v>
      </c>
      <c r="E74" s="28">
        <f t="shared" si="1"/>
        <v>33.149000000000001</v>
      </c>
      <c r="F74" s="28">
        <f t="shared" si="1"/>
        <v>456.21300000000008</v>
      </c>
      <c r="G74" s="28">
        <f t="shared" si="1"/>
        <v>212.93100000000001</v>
      </c>
      <c r="H74" s="28">
        <f t="shared" si="1"/>
        <v>7.0069999999999695</v>
      </c>
      <c r="I74" s="28">
        <f t="shared" si="1"/>
        <v>469.65000000000003</v>
      </c>
      <c r="J74" s="28">
        <f t="shared" si="1"/>
        <v>501.56599999999997</v>
      </c>
      <c r="K74" s="28">
        <f t="shared" si="1"/>
        <v>-475</v>
      </c>
      <c r="L74" s="28">
        <f t="shared" si="1"/>
        <v>771</v>
      </c>
      <c r="M74" s="28">
        <f t="shared" si="1"/>
        <v>-506</v>
      </c>
      <c r="N74" s="28">
        <f t="shared" si="1"/>
        <v>210</v>
      </c>
      <c r="O74" s="28">
        <f t="shared" si="1"/>
        <v>-166</v>
      </c>
      <c r="P74" s="28">
        <f t="shared" si="1"/>
        <v>-104</v>
      </c>
      <c r="Q74" s="28">
        <f t="shared" si="1"/>
        <v>1077</v>
      </c>
      <c r="R74" s="28">
        <f t="shared" si="1"/>
        <v>-163</v>
      </c>
      <c r="S74" s="28">
        <f t="shared" si="1"/>
        <v>1117</v>
      </c>
      <c r="T74" s="28">
        <f t="shared" si="1"/>
        <v>-854</v>
      </c>
      <c r="U74" s="28">
        <f t="shared" si="1"/>
        <v>-227</v>
      </c>
      <c r="V74" s="28">
        <f t="shared" si="1"/>
        <v>2577</v>
      </c>
      <c r="W74" s="28">
        <f t="shared" si="1"/>
        <v>2221</v>
      </c>
      <c r="X74" s="28">
        <f t="shared" si="1"/>
        <v>1407</v>
      </c>
      <c r="Y74" s="28">
        <f t="shared" si="1"/>
        <v>-7275</v>
      </c>
      <c r="Z74" s="28">
        <f t="shared" si="1"/>
        <v>4741</v>
      </c>
      <c r="AA74" s="28">
        <f t="shared" si="1"/>
        <v>-2890</v>
      </c>
      <c r="AB74" s="28">
        <f t="shared" si="1"/>
        <v>2629</v>
      </c>
      <c r="AC74" s="28">
        <f t="shared" si="1"/>
        <v>36788</v>
      </c>
      <c r="AD74" s="28">
        <f t="shared" si="1"/>
        <v>55400</v>
      </c>
      <c r="AE74" s="28">
        <f t="shared" si="1"/>
        <v>54297</v>
      </c>
      <c r="AF74" s="28">
        <f t="shared" si="1"/>
        <v>42311</v>
      </c>
      <c r="AG74" s="28">
        <f t="shared" si="1"/>
        <v>46793</v>
      </c>
      <c r="AH74" s="28">
        <f t="shared" si="1"/>
        <v>93932</v>
      </c>
      <c r="AI74" s="28">
        <f t="shared" si="1"/>
        <v>107468</v>
      </c>
      <c r="AJ74" s="28">
        <f t="shared" si="1"/>
        <v>78884</v>
      </c>
      <c r="AK74" s="28">
        <f t="shared" si="1"/>
        <v>102158</v>
      </c>
      <c r="AL74" s="28">
        <f t="shared" si="1"/>
        <v>99674</v>
      </c>
      <c r="AM74" s="28">
        <f t="shared" si="1"/>
        <v>104347</v>
      </c>
      <c r="AN74" s="28">
        <f t="shared" si="1"/>
        <v>115191</v>
      </c>
    </row>
    <row r="76" spans="1:70" x14ac:dyDescent="0.3">
      <c r="A76" s="31" t="s">
        <v>194</v>
      </c>
      <c r="C76" s="4" t="s">
        <v>5</v>
      </c>
      <c r="D76" s="4" t="s">
        <v>6</v>
      </c>
      <c r="E76" s="4" t="s">
        <v>7</v>
      </c>
      <c r="F76" s="4" t="s">
        <v>8</v>
      </c>
      <c r="G76" s="4" t="s">
        <v>9</v>
      </c>
      <c r="H76" s="4" t="s">
        <v>10</v>
      </c>
      <c r="I76" s="4" t="s">
        <v>11</v>
      </c>
      <c r="J76" s="4" t="s">
        <v>12</v>
      </c>
      <c r="K76" s="4" t="s">
        <v>13</v>
      </c>
      <c r="L76" s="4" t="s">
        <v>14</v>
      </c>
      <c r="M76" s="4" t="s">
        <v>15</v>
      </c>
      <c r="N76" s="4" t="s">
        <v>16</v>
      </c>
      <c r="O76" s="4" t="s">
        <v>17</v>
      </c>
      <c r="P76" s="4" t="s">
        <v>18</v>
      </c>
      <c r="Q76" s="4" t="s">
        <v>19</v>
      </c>
      <c r="R76" s="4" t="s">
        <v>20</v>
      </c>
      <c r="S76" s="4" t="s">
        <v>21</v>
      </c>
      <c r="T76" s="4" t="s">
        <v>22</v>
      </c>
      <c r="U76" s="4" t="s">
        <v>2</v>
      </c>
      <c r="V76" s="4" t="s">
        <v>23</v>
      </c>
      <c r="W76" s="4" t="s">
        <v>24</v>
      </c>
      <c r="X76" s="4" t="s">
        <v>25</v>
      </c>
      <c r="Y76" s="4" t="s">
        <v>26</v>
      </c>
      <c r="Z76" s="4" t="s">
        <v>27</v>
      </c>
      <c r="AA76" s="4" t="s">
        <v>28</v>
      </c>
      <c r="AB76" s="4" t="s">
        <v>29</v>
      </c>
      <c r="AC76" s="4" t="s">
        <v>30</v>
      </c>
      <c r="AD76" s="4" t="s">
        <v>31</v>
      </c>
      <c r="AE76" s="4" t="s">
        <v>32</v>
      </c>
      <c r="AF76" s="4" t="s">
        <v>33</v>
      </c>
      <c r="AG76" s="4" t="s">
        <v>34</v>
      </c>
      <c r="AH76" s="4" t="s">
        <v>35</v>
      </c>
      <c r="AI76" s="4" t="s">
        <v>36</v>
      </c>
      <c r="AJ76" s="4" t="s">
        <v>37</v>
      </c>
      <c r="AK76" s="4" t="s">
        <v>38</v>
      </c>
      <c r="AL76" s="4" t="s">
        <v>39</v>
      </c>
      <c r="AM76" s="4" t="s">
        <v>40</v>
      </c>
      <c r="AN76" s="4" t="s">
        <v>41</v>
      </c>
      <c r="AO76" s="4">
        <v>2025</v>
      </c>
      <c r="AP76" s="53">
        <v>2026</v>
      </c>
      <c r="AQ76" s="53">
        <v>2027</v>
      </c>
      <c r="AR76" s="53">
        <v>2028</v>
      </c>
      <c r="AS76" s="53">
        <v>2029</v>
      </c>
      <c r="AT76" s="53">
        <v>2030</v>
      </c>
      <c r="AU76" s="53">
        <v>2031</v>
      </c>
      <c r="AV76" s="53">
        <v>2032</v>
      </c>
      <c r="AW76" s="53">
        <v>2033</v>
      </c>
      <c r="AX76" s="53">
        <v>2034</v>
      </c>
      <c r="AY76" s="53">
        <v>2035</v>
      </c>
      <c r="AZ76" s="53">
        <v>2036</v>
      </c>
      <c r="BA76" s="53">
        <v>2037</v>
      </c>
      <c r="BB76" s="53">
        <v>2038</v>
      </c>
      <c r="BC76" s="53">
        <v>2039</v>
      </c>
      <c r="BD76" s="53">
        <v>2040</v>
      </c>
      <c r="BE76" s="53">
        <v>2041</v>
      </c>
      <c r="BF76" s="53">
        <v>2042</v>
      </c>
      <c r="BG76" s="53">
        <v>2043</v>
      </c>
      <c r="BH76" s="53">
        <v>2044</v>
      </c>
      <c r="BI76" s="53">
        <v>2045</v>
      </c>
      <c r="BJ76" s="53">
        <v>2046</v>
      </c>
      <c r="BK76" s="53">
        <v>2047</v>
      </c>
      <c r="BL76" s="53">
        <v>2048</v>
      </c>
      <c r="BM76" s="53">
        <v>2049</v>
      </c>
      <c r="BN76" s="53">
        <v>2050</v>
      </c>
      <c r="BO76" s="53">
        <v>2051</v>
      </c>
      <c r="BP76" s="53">
        <v>2052</v>
      </c>
      <c r="BQ76" s="53">
        <v>2053</v>
      </c>
      <c r="BR76" s="53">
        <v>2054</v>
      </c>
    </row>
    <row r="77" spans="1:70" x14ac:dyDescent="0.3">
      <c r="A77" s="47" t="s">
        <v>195</v>
      </c>
      <c r="D77" s="52">
        <f>D67/D$72</f>
        <v>6.835782549854226E-2</v>
      </c>
      <c r="E77" s="52">
        <f t="shared" ref="E77:AN77" si="2">E67/E$72</f>
        <v>3.7326575839182745E-2</v>
      </c>
      <c r="F77" s="52">
        <f t="shared" si="2"/>
        <v>0.14490378595433251</v>
      </c>
      <c r="G77" s="52">
        <f t="shared" si="2"/>
        <v>-1.0103426139470743E-2</v>
      </c>
      <c r="H77" s="52">
        <f t="shared" si="2"/>
        <v>0</v>
      </c>
      <c r="I77" s="52">
        <f>I67/I$72</f>
        <v>0</v>
      </c>
      <c r="J77" s="52">
        <f t="shared" si="2"/>
        <v>3.7413249897973067E-2</v>
      </c>
      <c r="K77" s="52">
        <f t="shared" si="2"/>
        <v>-2.0972699331043211E-2</v>
      </c>
      <c r="L77" s="52">
        <f t="shared" si="2"/>
        <v>8.3697752466185299E-2</v>
      </c>
      <c r="M77" s="52">
        <f t="shared" si="2"/>
        <v>1.7511650896765995E-2</v>
      </c>
      <c r="N77" s="52">
        <f t="shared" si="2"/>
        <v>0.1339841777478539</v>
      </c>
      <c r="O77" s="52">
        <f t="shared" si="2"/>
        <v>0.12618193674600586</v>
      </c>
      <c r="P77" s="52">
        <f t="shared" si="2"/>
        <v>8.2174621069773274E-2</v>
      </c>
      <c r="Q77" s="52">
        <f t="shared" si="2"/>
        <v>-2.2934924482565729E-2</v>
      </c>
      <c r="R77" s="52">
        <f t="shared" si="2"/>
        <v>-1.4803204458376872E-2</v>
      </c>
      <c r="S77" s="52">
        <f t="shared" si="2"/>
        <v>2.0138553246334782E-2</v>
      </c>
      <c r="T77" s="52">
        <f t="shared" si="2"/>
        <v>5.5320690904698634E-2</v>
      </c>
      <c r="U77" s="52">
        <f t="shared" si="2"/>
        <v>0.14851769435072859</v>
      </c>
      <c r="V77" s="52">
        <f t="shared" si="2"/>
        <v>8.0921563551643802E-2</v>
      </c>
      <c r="W77" s="52">
        <f t="shared" si="2"/>
        <v>0.19265196517210514</v>
      </c>
      <c r="X77" s="52">
        <f t="shared" si="2"/>
        <v>0.22685444506681604</v>
      </c>
      <c r="Y77" s="52">
        <f t="shared" si="2"/>
        <v>0.21011537116886145</v>
      </c>
      <c r="Z77" s="52">
        <f t="shared" si="2"/>
        <v>0.25435032579532391</v>
      </c>
      <c r="AA77" s="52">
        <f t="shared" si="2"/>
        <v>0.30733771212667094</v>
      </c>
      <c r="AB77" s="52">
        <f t="shared" si="2"/>
        <v>0.27194137040918037</v>
      </c>
      <c r="AC77" s="52">
        <f t="shared" si="2"/>
        <v>0.36508688783570298</v>
      </c>
      <c r="AD77" s="52">
        <f t="shared" si="2"/>
        <v>0.37423343089252986</v>
      </c>
      <c r="AE77" s="52">
        <f t="shared" si="2"/>
        <v>0.4249791412617932</v>
      </c>
      <c r="AF77" s="52">
        <f t="shared" si="2"/>
        <v>0.35126527841704208</v>
      </c>
      <c r="AG77" s="52">
        <f t="shared" si="2"/>
        <v>0.35341260050570006</v>
      </c>
      <c r="AH77" s="52">
        <f t="shared" si="2"/>
        <v>0.24305050923398408</v>
      </c>
      <c r="AI77" s="52">
        <f t="shared" si="2"/>
        <v>0.19631861754056901</v>
      </c>
      <c r="AJ77" s="52">
        <f t="shared" si="2"/>
        <v>0.27635648325228129</v>
      </c>
      <c r="AK77" s="52">
        <f t="shared" si="2"/>
        <v>0.28871812955658155</v>
      </c>
      <c r="AL77" s="52">
        <f t="shared" si="2"/>
        <v>0.28230305735326938</v>
      </c>
      <c r="AM77" s="52">
        <f t="shared" si="2"/>
        <v>0.23398515464993414</v>
      </c>
      <c r="AN77" s="52">
        <f t="shared" si="2"/>
        <v>0.26291508432748989</v>
      </c>
      <c r="AO77" s="51">
        <f>AVERAGE(AE77:AN77)</f>
        <v>0.29133040560986451</v>
      </c>
      <c r="AP77" s="51">
        <f t="shared" ref="AP77:BE79" si="3">AVERAGE(AF77:AO77)</f>
        <v>0.27796553204467161</v>
      </c>
      <c r="AQ77" s="51">
        <f t="shared" si="3"/>
        <v>0.2706355574074345</v>
      </c>
      <c r="AR77" s="51">
        <f t="shared" si="3"/>
        <v>0.26235785309760795</v>
      </c>
      <c r="AS77" s="51">
        <f t="shared" si="3"/>
        <v>0.26428858748397033</v>
      </c>
      <c r="AT77" s="51">
        <f t="shared" si="3"/>
        <v>0.27108558447831055</v>
      </c>
      <c r="AU77" s="51">
        <f t="shared" si="3"/>
        <v>0.27055849460091341</v>
      </c>
      <c r="AV77" s="51">
        <f t="shared" si="3"/>
        <v>0.26874253110534663</v>
      </c>
      <c r="AW77" s="51">
        <f t="shared" si="3"/>
        <v>0.2673864784805543</v>
      </c>
      <c r="AX77" s="51">
        <f t="shared" si="3"/>
        <v>0.27072661086361632</v>
      </c>
      <c r="AY77" s="51">
        <f t="shared" si="3"/>
        <v>0.27150776351722905</v>
      </c>
      <c r="AZ77" s="51">
        <f t="shared" si="3"/>
        <v>0.26952549930796549</v>
      </c>
      <c r="BA77" s="51">
        <f t="shared" si="3"/>
        <v>0.26868149603429486</v>
      </c>
      <c r="BB77" s="51">
        <f t="shared" si="3"/>
        <v>0.26848608989698086</v>
      </c>
      <c r="BC77" s="51">
        <f t="shared" si="3"/>
        <v>0.26909891357691818</v>
      </c>
      <c r="BD77" s="51">
        <f t="shared" si="3"/>
        <v>0.26957994618621295</v>
      </c>
      <c r="BE77" s="51">
        <f t="shared" si="3"/>
        <v>0.2694293823570032</v>
      </c>
      <c r="BF77" s="51">
        <f t="shared" ref="BF77:BR79" si="4">AVERAGE(AV77:BE77)</f>
        <v>0.26931647113261215</v>
      </c>
      <c r="BG77" s="51">
        <f t="shared" si="4"/>
        <v>0.26937386513533879</v>
      </c>
      <c r="BH77" s="51">
        <f t="shared" si="4"/>
        <v>0.26957260380081716</v>
      </c>
      <c r="BI77" s="51">
        <f t="shared" si="4"/>
        <v>0.26945720309453725</v>
      </c>
      <c r="BJ77" s="51">
        <f t="shared" si="4"/>
        <v>0.26925214705226808</v>
      </c>
      <c r="BK77" s="51">
        <f t="shared" si="4"/>
        <v>0.26922481182669833</v>
      </c>
      <c r="BL77" s="51">
        <f t="shared" si="4"/>
        <v>0.26927914340593867</v>
      </c>
      <c r="BM77" s="51">
        <f t="shared" si="4"/>
        <v>0.26935844875683446</v>
      </c>
      <c r="BN77" s="51">
        <f t="shared" si="4"/>
        <v>0.26938440227482607</v>
      </c>
      <c r="BO77" s="51">
        <f t="shared" si="4"/>
        <v>0.26936484788368736</v>
      </c>
      <c r="BP77" s="51">
        <f t="shared" si="4"/>
        <v>0.26935839443635579</v>
      </c>
      <c r="BQ77" s="51">
        <f t="shared" si="4"/>
        <v>0.26936258676673014</v>
      </c>
      <c r="BR77" s="51">
        <f t="shared" si="4"/>
        <v>0.26936145892986929</v>
      </c>
    </row>
    <row r="78" spans="1:70" x14ac:dyDescent="0.3">
      <c r="A78" s="47" t="s">
        <v>196</v>
      </c>
      <c r="D78">
        <f>D73/D$72</f>
        <v>4.6029469195872634E-2</v>
      </c>
      <c r="E78">
        <f t="shared" ref="E78:AN79" si="5">E73/E$72</f>
        <v>3.0240101740912684E-2</v>
      </c>
      <c r="F78">
        <f t="shared" si="5"/>
        <v>0.11951752650024108</v>
      </c>
      <c r="G78">
        <f t="shared" si="5"/>
        <v>-1.247992898864294E-2</v>
      </c>
      <c r="H78">
        <f t="shared" si="5"/>
        <v>8.5961273061324714E-2</v>
      </c>
      <c r="I78">
        <f t="shared" si="5"/>
        <v>-3.3647948150608932E-2</v>
      </c>
      <c r="J78">
        <f t="shared" si="5"/>
        <v>3.1757856074003533E-2</v>
      </c>
      <c r="K78">
        <f t="shared" si="5"/>
        <v>-2.4317483276080274E-2</v>
      </c>
      <c r="L78">
        <f t="shared" si="5"/>
        <v>0.11196989728465372</v>
      </c>
      <c r="M78">
        <f t="shared" si="5"/>
        <v>-5.3805959610224545E-2</v>
      </c>
      <c r="N78">
        <f t="shared" si="5"/>
        <v>0.12539976434943612</v>
      </c>
      <c r="O78">
        <f t="shared" si="5"/>
        <v>0.16954678839256604</v>
      </c>
      <c r="P78">
        <f t="shared" si="5"/>
        <v>0.11850181635976451</v>
      </c>
      <c r="Q78">
        <f t="shared" si="5"/>
        <v>1.04419168375909E-2</v>
      </c>
      <c r="R78">
        <f t="shared" si="5"/>
        <v>-1.4454893765238593E-2</v>
      </c>
      <c r="S78">
        <f t="shared" si="5"/>
        <v>2.4166263895601739E-3</v>
      </c>
      <c r="T78">
        <f t="shared" si="5"/>
        <v>2.1741756250754922E-3</v>
      </c>
      <c r="U78">
        <f t="shared" si="5"/>
        <v>8.9010121312181473E-2</v>
      </c>
      <c r="V78">
        <f t="shared" si="5"/>
        <v>5.5915091897489E-2</v>
      </c>
      <c r="W78">
        <f t="shared" si="5"/>
        <v>0.13861990397916837</v>
      </c>
      <c r="X78">
        <f t="shared" si="5"/>
        <v>0.14979595102824678</v>
      </c>
      <c r="Y78">
        <f t="shared" si="5"/>
        <v>0.17147185642698987</v>
      </c>
      <c r="Z78">
        <f t="shared" si="5"/>
        <v>0.2050900728248371</v>
      </c>
      <c r="AA78">
        <f t="shared" si="5"/>
        <v>0.19904109968683315</v>
      </c>
      <c r="AB78">
        <f t="shared" si="5"/>
        <v>0.20929920515245226</v>
      </c>
      <c r="AC78">
        <f t="shared" si="5"/>
        <v>0.313445673161313</v>
      </c>
      <c r="AD78">
        <f t="shared" si="5"/>
        <v>0.31152930878853358</v>
      </c>
      <c r="AE78">
        <f t="shared" si="5"/>
        <v>0.36228740132212311</v>
      </c>
      <c r="AF78">
        <f t="shared" si="5"/>
        <v>0.30664695407990106</v>
      </c>
      <c r="AG78">
        <f t="shared" si="5"/>
        <v>0.32535412128052354</v>
      </c>
      <c r="AH78">
        <f t="shared" si="5"/>
        <v>0.20414917449500178</v>
      </c>
      <c r="AI78">
        <f t="shared" si="5"/>
        <v>0.19151798411832083</v>
      </c>
      <c r="AJ78">
        <f t="shared" si="5"/>
        <v>0.25506438628125966</v>
      </c>
      <c r="AK78">
        <f t="shared" si="5"/>
        <v>0.28668979298392366</v>
      </c>
      <c r="AL78">
        <f t="shared" si="5"/>
        <v>0.25903055324501428</v>
      </c>
      <c r="AM78">
        <f t="shared" si="5"/>
        <v>0.21845363111000951</v>
      </c>
      <c r="AN78">
        <f t="shared" si="5"/>
        <v>0.22904855064124693</v>
      </c>
      <c r="AO78" s="51">
        <f t="shared" ref="AO78:AO79" si="6">AVERAGE(AE78:AN78)</f>
        <v>0.26382425495573242</v>
      </c>
      <c r="AP78" s="51">
        <f t="shared" si="3"/>
        <v>0.25397794031909338</v>
      </c>
      <c r="AQ78" s="51">
        <f t="shared" si="3"/>
        <v>0.24871103894301258</v>
      </c>
      <c r="AR78" s="51">
        <f t="shared" si="3"/>
        <v>0.2410467307092615</v>
      </c>
      <c r="AS78" s="51">
        <f t="shared" si="3"/>
        <v>0.24473648633068748</v>
      </c>
      <c r="AT78" s="51">
        <f t="shared" si="3"/>
        <v>0.25005833655192411</v>
      </c>
      <c r="AU78" s="51">
        <f t="shared" si="3"/>
        <v>0.24955773157899058</v>
      </c>
      <c r="AV78" s="51">
        <f t="shared" si="3"/>
        <v>0.24584452543849727</v>
      </c>
      <c r="AW78" s="51">
        <f t="shared" si="3"/>
        <v>0.24452592265784556</v>
      </c>
      <c r="AX78" s="51">
        <f t="shared" si="3"/>
        <v>0.24713315181262918</v>
      </c>
      <c r="AY78" s="51">
        <f t="shared" si="3"/>
        <v>0.24894161192976744</v>
      </c>
      <c r="AZ78" s="51">
        <f t="shared" si="3"/>
        <v>0.24745334762717092</v>
      </c>
      <c r="BA78" s="51">
        <f t="shared" si="3"/>
        <v>0.24680088835797864</v>
      </c>
      <c r="BB78" s="51">
        <f t="shared" si="3"/>
        <v>0.24660987329947526</v>
      </c>
      <c r="BC78" s="51">
        <f t="shared" si="3"/>
        <v>0.24716618755849665</v>
      </c>
      <c r="BD78" s="51">
        <f t="shared" si="3"/>
        <v>0.24740915768127758</v>
      </c>
      <c r="BE78" s="51">
        <f t="shared" si="3"/>
        <v>0.24714423979421291</v>
      </c>
      <c r="BF78" s="51">
        <f t="shared" si="4"/>
        <v>0.24690289061573517</v>
      </c>
      <c r="BG78" s="51">
        <f t="shared" si="4"/>
        <v>0.24700872713345895</v>
      </c>
      <c r="BH78" s="51">
        <f t="shared" si="4"/>
        <v>0.24725700758102026</v>
      </c>
      <c r="BI78" s="51">
        <f t="shared" si="4"/>
        <v>0.2472693931578594</v>
      </c>
      <c r="BJ78" s="51">
        <f t="shared" si="4"/>
        <v>0.24710217128066855</v>
      </c>
      <c r="BK78" s="51">
        <f t="shared" si="4"/>
        <v>0.24706705364601836</v>
      </c>
      <c r="BL78" s="51">
        <f t="shared" si="4"/>
        <v>0.24709367017482226</v>
      </c>
      <c r="BM78" s="51">
        <f t="shared" si="4"/>
        <v>0.24714204986235697</v>
      </c>
      <c r="BN78" s="51">
        <f t="shared" si="4"/>
        <v>0.24713963609274306</v>
      </c>
      <c r="BO78" s="51">
        <f t="shared" si="4"/>
        <v>0.2471126839338896</v>
      </c>
      <c r="BP78" s="51">
        <f t="shared" si="4"/>
        <v>0.24710952834785721</v>
      </c>
      <c r="BQ78" s="51">
        <f t="shared" si="4"/>
        <v>0.24713019212106943</v>
      </c>
      <c r="BR78" s="51">
        <f t="shared" si="4"/>
        <v>0.24714233861983051</v>
      </c>
    </row>
    <row r="79" spans="1:70" x14ac:dyDescent="0.3">
      <c r="A79" s="47" t="s">
        <v>197</v>
      </c>
      <c r="D79">
        <f>D74/D$72</f>
        <v>5.8016589010578747E-2</v>
      </c>
      <c r="E79">
        <f t="shared" si="5"/>
        <v>6.2734551978516316E-3</v>
      </c>
      <c r="F79">
        <f t="shared" si="5"/>
        <v>8.207572628291393E-2</v>
      </c>
      <c r="G79">
        <f t="shared" si="5"/>
        <v>3.3751159086045791E-2</v>
      </c>
      <c r="H79">
        <f t="shared" si="5"/>
        <v>9.8877590474335413E-4</v>
      </c>
      <c r="I79">
        <f t="shared" si="5"/>
        <v>5.8875886146960939E-2</v>
      </c>
      <c r="J79">
        <f t="shared" si="5"/>
        <v>5.4584791184872805E-2</v>
      </c>
      <c r="K79">
        <f t="shared" si="5"/>
        <v>-4.293979388898933E-2</v>
      </c>
      <c r="L79">
        <f t="shared" si="5"/>
        <v>7.8409437608054508E-2</v>
      </c>
      <c r="M79">
        <f t="shared" si="5"/>
        <v>-7.1458833498093496E-2</v>
      </c>
      <c r="N79">
        <f t="shared" si="5"/>
        <v>3.534758458172025E-2</v>
      </c>
      <c r="O79">
        <f t="shared" si="5"/>
        <v>-2.7062275839582654E-2</v>
      </c>
      <c r="P79">
        <f t="shared" si="5"/>
        <v>-1.3027683828134786E-2</v>
      </c>
      <c r="Q79">
        <f t="shared" si="5"/>
        <v>0.20082043632295357</v>
      </c>
      <c r="R79">
        <f t="shared" si="5"/>
        <v>-2.8387321490769765E-2</v>
      </c>
      <c r="S79">
        <f t="shared" si="5"/>
        <v>0.17995811180924762</v>
      </c>
      <c r="T79">
        <f t="shared" si="5"/>
        <v>-0.10315255465635946</v>
      </c>
      <c r="U79">
        <f t="shared" si="5"/>
        <v>-1.6294594788600961E-2</v>
      </c>
      <c r="V79">
        <f t="shared" si="5"/>
        <v>0.13341962205539737</v>
      </c>
      <c r="W79">
        <f t="shared" si="5"/>
        <v>9.0365367401741392E-2</v>
      </c>
      <c r="X79">
        <f t="shared" si="5"/>
        <v>3.7529006961670802E-2</v>
      </c>
      <c r="Y79">
        <f t="shared" si="5"/>
        <v>-0.16956065726605291</v>
      </c>
      <c r="Z79">
        <f t="shared" si="5"/>
        <v>7.268685320045995E-2</v>
      </c>
      <c r="AA79">
        <f t="shared" si="5"/>
        <v>-2.6697706214376116E-2</v>
      </c>
      <c r="AB79">
        <f t="shared" si="5"/>
        <v>1.6797863368006746E-2</v>
      </c>
      <c r="AC79">
        <f t="shared" si="5"/>
        <v>0.215247791235153</v>
      </c>
      <c r="AD79">
        <f t="shared" si="5"/>
        <v>0.30307174703903278</v>
      </c>
      <c r="AE79">
        <f t="shared" si="5"/>
        <v>0.23232141711058341</v>
      </c>
      <c r="AF79">
        <f t="shared" si="5"/>
        <v>0.19671208930173739</v>
      </c>
      <c r="AG79">
        <f t="shared" si="5"/>
        <v>0.20469916095785542</v>
      </c>
      <c r="AH79">
        <f t="shared" si="5"/>
        <v>0.35366629642877312</v>
      </c>
      <c r="AI79">
        <f t="shared" si="5"/>
        <v>0.41306202771991052</v>
      </c>
      <c r="AJ79">
        <f t="shared" si="5"/>
        <v>0.28735770358632495</v>
      </c>
      <c r="AK79">
        <f t="shared" si="5"/>
        <v>0.27925984850348673</v>
      </c>
      <c r="AL79">
        <f t="shared" si="5"/>
        <v>0.25276926822340795</v>
      </c>
      <c r="AM79">
        <f t="shared" si="5"/>
        <v>0.27224389162111745</v>
      </c>
      <c r="AN79">
        <f t="shared" si="5"/>
        <v>0.29457976907437955</v>
      </c>
      <c r="AO79" s="51">
        <f t="shared" si="6"/>
        <v>0.27866714725275765</v>
      </c>
      <c r="AP79" s="51">
        <f t="shared" si="3"/>
        <v>0.28330172026697509</v>
      </c>
      <c r="AQ79" s="51">
        <f t="shared" si="3"/>
        <v>0.29196068336349884</v>
      </c>
      <c r="AR79" s="51">
        <f t="shared" si="3"/>
        <v>0.30068683560406317</v>
      </c>
      <c r="AS79" s="51">
        <f t="shared" si="3"/>
        <v>0.29538888952159215</v>
      </c>
      <c r="AT79" s="51">
        <f t="shared" si="3"/>
        <v>0.28362157570176033</v>
      </c>
      <c r="AU79" s="51">
        <f t="shared" si="3"/>
        <v>0.2832479629133039</v>
      </c>
      <c r="AV79" s="51">
        <f t="shared" si="3"/>
        <v>0.28364677435428565</v>
      </c>
      <c r="AW79" s="51">
        <f t="shared" si="3"/>
        <v>0.28673452496737334</v>
      </c>
      <c r="AX79" s="51">
        <f t="shared" si="3"/>
        <v>0.28818358830199897</v>
      </c>
      <c r="AY79" s="51">
        <f t="shared" si="3"/>
        <v>0.28754397022476097</v>
      </c>
      <c r="AZ79" s="51">
        <f t="shared" si="3"/>
        <v>0.28843165252196123</v>
      </c>
      <c r="BA79" s="51">
        <f t="shared" si="3"/>
        <v>0.28894464574745982</v>
      </c>
      <c r="BB79" s="51">
        <f t="shared" si="3"/>
        <v>0.28864304198585594</v>
      </c>
      <c r="BC79" s="51">
        <f t="shared" si="3"/>
        <v>0.28743866262403522</v>
      </c>
      <c r="BD79" s="51">
        <f t="shared" si="3"/>
        <v>0.28664363993427949</v>
      </c>
      <c r="BE79" s="51">
        <f t="shared" si="3"/>
        <v>0.28694584635753145</v>
      </c>
      <c r="BF79" s="51">
        <f t="shared" si="4"/>
        <v>0.2873156347019542</v>
      </c>
      <c r="BG79" s="51">
        <f t="shared" si="4"/>
        <v>0.28768252073672107</v>
      </c>
      <c r="BH79" s="51">
        <f t="shared" si="4"/>
        <v>0.28777732031365583</v>
      </c>
      <c r="BI79" s="51">
        <f t="shared" si="4"/>
        <v>0.28773669351482151</v>
      </c>
      <c r="BJ79" s="51">
        <f t="shared" si="4"/>
        <v>0.28775596584382757</v>
      </c>
      <c r="BK79" s="51">
        <f t="shared" si="4"/>
        <v>0.28768839717601419</v>
      </c>
      <c r="BL79" s="51">
        <f t="shared" si="4"/>
        <v>0.28756277231886962</v>
      </c>
      <c r="BM79" s="51">
        <f t="shared" si="4"/>
        <v>0.28745474535217097</v>
      </c>
      <c r="BN79" s="51">
        <f t="shared" si="4"/>
        <v>0.28745635362498456</v>
      </c>
      <c r="BO79" s="51">
        <f t="shared" si="4"/>
        <v>0.28753762499405511</v>
      </c>
      <c r="BP79" s="51">
        <f t="shared" si="4"/>
        <v>0.2875968028577075</v>
      </c>
      <c r="BQ79" s="51">
        <f t="shared" si="4"/>
        <v>0.2876249196732828</v>
      </c>
      <c r="BR79" s="51">
        <f t="shared" si="4"/>
        <v>0.28761915956693895</v>
      </c>
    </row>
    <row r="80" spans="1:70" x14ac:dyDescent="0.3">
      <c r="AO80" s="51"/>
    </row>
    <row r="81" spans="41:41" x14ac:dyDescent="0.3">
      <c r="AO81" s="51"/>
    </row>
    <row r="82" spans="41:41" x14ac:dyDescent="0.3">
      <c r="AO82" s="51"/>
    </row>
    <row r="83" spans="41:41" x14ac:dyDescent="0.3">
      <c r="AO83" s="51"/>
    </row>
    <row r="84" spans="41:41" x14ac:dyDescent="0.3">
      <c r="AO84" s="51"/>
    </row>
    <row r="85" spans="41:41" x14ac:dyDescent="0.3">
      <c r="AO85" s="51"/>
    </row>
    <row r="86" spans="41:41" x14ac:dyDescent="0.3">
      <c r="AO86" s="51"/>
    </row>
    <row r="87" spans="41:41" x14ac:dyDescent="0.3">
      <c r="AO87" s="51"/>
    </row>
    <row r="88" spans="41:41" x14ac:dyDescent="0.3">
      <c r="AO88" s="51"/>
    </row>
    <row r="89" spans="41:41" x14ac:dyDescent="0.3">
      <c r="AO89" s="51"/>
    </row>
    <row r="90" spans="41:41" x14ac:dyDescent="0.3">
      <c r="AO90" s="51"/>
    </row>
    <row r="91" spans="41:41" x14ac:dyDescent="0.3">
      <c r="AO91" s="51"/>
    </row>
    <row r="92" spans="41:41" x14ac:dyDescent="0.3">
      <c r="AO92" s="51"/>
    </row>
    <row r="93" spans="41:41" x14ac:dyDescent="0.3">
      <c r="AO93" s="51"/>
    </row>
    <row r="94" spans="41:41" x14ac:dyDescent="0.3">
      <c r="AO94" s="51"/>
    </row>
    <row r="95" spans="41:41" x14ac:dyDescent="0.3">
      <c r="AO95" s="51"/>
    </row>
    <row r="96" spans="41:41" x14ac:dyDescent="0.3">
      <c r="AO96" s="51"/>
    </row>
    <row r="97" spans="1:70" x14ac:dyDescent="0.3">
      <c r="AO97" s="51"/>
    </row>
    <row r="98" spans="1:70" x14ac:dyDescent="0.3">
      <c r="AO98" s="51"/>
    </row>
    <row r="99" spans="1:70" x14ac:dyDescent="0.3">
      <c r="AO99" s="51"/>
    </row>
    <row r="100" spans="1:70" x14ac:dyDescent="0.3">
      <c r="AO100" s="51"/>
    </row>
    <row r="101" spans="1:70" x14ac:dyDescent="0.3">
      <c r="AO101" s="51"/>
    </row>
    <row r="102" spans="1:70" x14ac:dyDescent="0.3">
      <c r="AO102" s="51"/>
    </row>
    <row r="103" spans="1:70" x14ac:dyDescent="0.3">
      <c r="AO103" s="51"/>
    </row>
    <row r="104" spans="1:70" x14ac:dyDescent="0.3">
      <c r="AO104" s="51"/>
    </row>
    <row r="105" spans="1:70" x14ac:dyDescent="0.3">
      <c r="C105" s="4" t="s">
        <v>5</v>
      </c>
      <c r="D105" s="4" t="s">
        <v>6</v>
      </c>
      <c r="E105" s="4" t="s">
        <v>7</v>
      </c>
      <c r="F105" s="4" t="s">
        <v>8</v>
      </c>
      <c r="G105" s="4" t="s">
        <v>9</v>
      </c>
      <c r="H105" s="4" t="s">
        <v>10</v>
      </c>
      <c r="I105" s="4" t="s">
        <v>11</v>
      </c>
      <c r="J105" s="4" t="s">
        <v>12</v>
      </c>
      <c r="K105" s="4" t="s">
        <v>13</v>
      </c>
      <c r="L105" s="4" t="s">
        <v>14</v>
      </c>
      <c r="M105" s="4" t="s">
        <v>15</v>
      </c>
      <c r="N105" s="4" t="s">
        <v>16</v>
      </c>
      <c r="O105" s="4" t="s">
        <v>17</v>
      </c>
      <c r="P105" s="4" t="s">
        <v>18</v>
      </c>
      <c r="Q105" s="4" t="s">
        <v>19</v>
      </c>
      <c r="R105" s="4" t="s">
        <v>20</v>
      </c>
      <c r="S105" s="4" t="s">
        <v>21</v>
      </c>
      <c r="T105" s="4" t="s">
        <v>22</v>
      </c>
      <c r="U105" s="4" t="s">
        <v>2</v>
      </c>
      <c r="V105" s="4" t="s">
        <v>23</v>
      </c>
      <c r="W105" s="4" t="s">
        <v>24</v>
      </c>
      <c r="X105" s="4" t="s">
        <v>25</v>
      </c>
      <c r="Y105" s="4" t="s">
        <v>26</v>
      </c>
      <c r="Z105" s="4" t="s">
        <v>27</v>
      </c>
      <c r="AA105" s="4" t="s">
        <v>28</v>
      </c>
      <c r="AB105" s="4" t="s">
        <v>29</v>
      </c>
      <c r="AC105" s="4" t="s">
        <v>30</v>
      </c>
      <c r="AD105" s="4" t="s">
        <v>31</v>
      </c>
      <c r="AE105" s="4" t="s">
        <v>32</v>
      </c>
      <c r="AF105" s="4" t="s">
        <v>33</v>
      </c>
      <c r="AG105" s="4" t="s">
        <v>34</v>
      </c>
      <c r="AH105" s="4" t="s">
        <v>35</v>
      </c>
      <c r="AI105" s="4" t="s">
        <v>36</v>
      </c>
      <c r="AJ105" s="4" t="s">
        <v>37</v>
      </c>
      <c r="AK105" s="4" t="s">
        <v>38</v>
      </c>
      <c r="AL105" s="4" t="s">
        <v>39</v>
      </c>
      <c r="AM105" s="4" t="s">
        <v>40</v>
      </c>
      <c r="AN105" s="4" t="s">
        <v>41</v>
      </c>
      <c r="AO105" s="59">
        <v>2025</v>
      </c>
      <c r="AP105" s="53">
        <v>2026</v>
      </c>
      <c r="AQ105" s="53">
        <v>2027</v>
      </c>
      <c r="AR105" s="53">
        <v>2028</v>
      </c>
      <c r="AS105" s="53">
        <v>2029</v>
      </c>
      <c r="AT105" s="53">
        <v>2030</v>
      </c>
      <c r="AU105" s="53">
        <v>2031</v>
      </c>
      <c r="AV105" s="53">
        <v>2032</v>
      </c>
      <c r="AW105" s="53">
        <v>2033</v>
      </c>
      <c r="AX105" s="53">
        <v>2034</v>
      </c>
      <c r="AY105" s="53">
        <v>2035</v>
      </c>
      <c r="AZ105" s="53">
        <v>2036</v>
      </c>
      <c r="BA105" s="53">
        <v>2037</v>
      </c>
      <c r="BB105" s="53">
        <v>2038</v>
      </c>
      <c r="BC105" s="53">
        <v>2039</v>
      </c>
      <c r="BD105" s="53">
        <v>2040</v>
      </c>
      <c r="BE105" s="53">
        <v>2041</v>
      </c>
      <c r="BF105" s="53">
        <v>2042</v>
      </c>
      <c r="BG105" s="53">
        <v>2043</v>
      </c>
      <c r="BH105" s="53">
        <v>2044</v>
      </c>
      <c r="BI105" s="53">
        <v>2045</v>
      </c>
      <c r="BJ105" s="53">
        <v>2046</v>
      </c>
      <c r="BK105" s="53">
        <v>2047</v>
      </c>
      <c r="BL105" s="53">
        <v>2048</v>
      </c>
      <c r="BM105" s="53">
        <v>2049</v>
      </c>
      <c r="BN105" s="53">
        <v>2050</v>
      </c>
      <c r="BO105" s="53">
        <v>2051</v>
      </c>
      <c r="BP105" s="53">
        <v>2052</v>
      </c>
      <c r="BQ105" s="53">
        <v>2053</v>
      </c>
      <c r="BR105" s="53">
        <v>2054</v>
      </c>
    </row>
    <row r="106" spans="1:70" x14ac:dyDescent="0.3">
      <c r="A106" s="55" t="s">
        <v>199</v>
      </c>
      <c r="B106" s="55" t="s">
        <v>199</v>
      </c>
      <c r="C106" s="56"/>
      <c r="D106" s="56">
        <v>620.33799999999997</v>
      </c>
      <c r="E106" s="56">
        <v>634.31299999999999</v>
      </c>
      <c r="F106" s="56">
        <v>712.01199999999994</v>
      </c>
      <c r="G106" s="56">
        <v>671.39200000000005</v>
      </c>
      <c r="H106" s="56">
        <v>805.80799999999999</v>
      </c>
      <c r="I106" s="56">
        <v>431.19400000000002</v>
      </c>
      <c r="J106" s="56">
        <v>395.41899999999998</v>
      </c>
      <c r="K106" s="56">
        <v>661</v>
      </c>
      <c r="L106" s="56">
        <v>-1204</v>
      </c>
      <c r="M106" s="56">
        <v>-403</v>
      </c>
      <c r="N106" s="56">
        <v>268</v>
      </c>
      <c r="O106" s="56">
        <v>386</v>
      </c>
      <c r="P106" s="56">
        <v>620</v>
      </c>
      <c r="Q106" s="56">
        <v>-333</v>
      </c>
      <c r="R106" s="56">
        <v>46</v>
      </c>
      <c r="S106" s="56">
        <v>25</v>
      </c>
      <c r="T106" s="56">
        <v>349</v>
      </c>
      <c r="U106" s="56">
        <v>1643</v>
      </c>
      <c r="V106" s="56">
        <v>2453</v>
      </c>
      <c r="W106" s="56">
        <v>4407</v>
      </c>
      <c r="X106" s="56">
        <v>8327</v>
      </c>
      <c r="Y106" s="56">
        <v>11740</v>
      </c>
      <c r="Z106" s="56">
        <v>18385</v>
      </c>
      <c r="AA106" s="56">
        <v>33790</v>
      </c>
      <c r="AB106" s="56">
        <v>55241</v>
      </c>
      <c r="AC106" s="56">
        <v>48999</v>
      </c>
      <c r="AD106" s="56">
        <v>52503</v>
      </c>
      <c r="AE106" s="56">
        <v>71230</v>
      </c>
      <c r="AF106" s="56">
        <v>59476</v>
      </c>
      <c r="AG106" s="56">
        <v>60704</v>
      </c>
      <c r="AH106" s="56">
        <v>70662</v>
      </c>
      <c r="AI106" s="56">
        <v>63930</v>
      </c>
      <c r="AJ106" s="56">
        <v>66288</v>
      </c>
      <c r="AK106" s="56">
        <v>108949</v>
      </c>
      <c r="AL106" s="56">
        <v>119437</v>
      </c>
      <c r="AM106" s="56">
        <v>114301</v>
      </c>
      <c r="AN106" s="56">
        <v>123216</v>
      </c>
      <c r="AO106" s="51"/>
    </row>
    <row r="107" spans="1:70" x14ac:dyDescent="0.3">
      <c r="AO107" s="51"/>
    </row>
    <row r="108" spans="1:70" x14ac:dyDescent="0.3">
      <c r="A108" t="s">
        <v>202</v>
      </c>
      <c r="D108">
        <f t="shared" ref="D108:AN108" si="7">(1-0.258)*D106+D8+D22+D13</f>
        <v>119.56479599999994</v>
      </c>
      <c r="E108">
        <f t="shared" si="7"/>
        <v>247.53624600000001</v>
      </c>
      <c r="F108">
        <f t="shared" si="7"/>
        <v>651.86990400000002</v>
      </c>
      <c r="G108">
        <f t="shared" si="7"/>
        <v>83.661864000000094</v>
      </c>
      <c r="H108">
        <f t="shared" si="7"/>
        <v>640.80953600000009</v>
      </c>
      <c r="I108">
        <f t="shared" si="7"/>
        <v>-673.77205200000003</v>
      </c>
      <c r="J108">
        <f t="shared" si="7"/>
        <v>508.66489799999999</v>
      </c>
      <c r="K108">
        <f t="shared" si="7"/>
        <v>-369.53800000000001</v>
      </c>
      <c r="L108">
        <f t="shared" si="7"/>
        <v>652.63200000000006</v>
      </c>
      <c r="M108">
        <f t="shared" si="7"/>
        <v>525.97399999999993</v>
      </c>
      <c r="N108">
        <f t="shared" si="7"/>
        <v>656.85599999999999</v>
      </c>
      <c r="O108">
        <f t="shared" si="7"/>
        <v>725.41200000000003</v>
      </c>
      <c r="P108">
        <f t="shared" si="7"/>
        <v>620.04</v>
      </c>
      <c r="Q108">
        <f t="shared" si="7"/>
        <v>-166.08600000000001</v>
      </c>
      <c r="R108">
        <f t="shared" si="7"/>
        <v>-113.86799999999999</v>
      </c>
      <c r="S108">
        <f t="shared" si="7"/>
        <v>-35.449999999999989</v>
      </c>
      <c r="T108">
        <f t="shared" si="7"/>
        <v>300.95799999999997</v>
      </c>
      <c r="U108">
        <f t="shared" si="7"/>
        <v>1131.106</v>
      </c>
      <c r="V108">
        <f t="shared" si="7"/>
        <v>911.12599999999998</v>
      </c>
      <c r="W108">
        <f t="shared" si="7"/>
        <v>3181.9940000000001</v>
      </c>
      <c r="X108">
        <f t="shared" si="7"/>
        <v>5675.634</v>
      </c>
      <c r="Y108">
        <f t="shared" si="7"/>
        <v>7833.08</v>
      </c>
      <c r="Z108">
        <f t="shared" si="7"/>
        <v>13005.67</v>
      </c>
      <c r="AA108">
        <f t="shared" si="7"/>
        <v>20696.18</v>
      </c>
      <c r="AB108">
        <f t="shared" si="7"/>
        <v>32012.822</v>
      </c>
      <c r="AC108">
        <f t="shared" si="7"/>
        <v>35995.258000000002</v>
      </c>
      <c r="AD108">
        <f t="shared" si="7"/>
        <v>38127.226000000002</v>
      </c>
      <c r="AE108">
        <f t="shared" si="7"/>
        <v>54825.659999999996</v>
      </c>
      <c r="AF108">
        <f t="shared" si="7"/>
        <v>42344.192000000003</v>
      </c>
      <c r="AG108">
        <f t="shared" si="7"/>
        <v>42051.368000000002</v>
      </c>
      <c r="AH108">
        <f t="shared" si="7"/>
        <v>46689.203999999998</v>
      </c>
      <c r="AI108">
        <f t="shared" si="7"/>
        <v>49827.06</v>
      </c>
      <c r="AJ108">
        <f t="shared" si="7"/>
        <v>59294.695999999996</v>
      </c>
      <c r="AK108">
        <f t="shared" si="7"/>
        <v>78371.157999999996</v>
      </c>
      <c r="AL108">
        <f t="shared" si="7"/>
        <v>91085.254000000001</v>
      </c>
      <c r="AM108">
        <f t="shared" si="7"/>
        <v>81447.342000000004</v>
      </c>
      <c r="AN108">
        <f t="shared" si="7"/>
        <v>93254.271999999997</v>
      </c>
      <c r="AO108" s="51"/>
    </row>
    <row r="109" spans="1:70" x14ac:dyDescent="0.3">
      <c r="A109" t="s">
        <v>203</v>
      </c>
      <c r="D109" s="28">
        <f t="shared" ref="D109:AN109" si="8">D19+D38+D87</f>
        <v>108.33599999999998</v>
      </c>
      <c r="E109" s="28">
        <f t="shared" si="8"/>
        <v>104.26900000000001</v>
      </c>
      <c r="F109" s="28">
        <f t="shared" si="8"/>
        <v>390.33400000000006</v>
      </c>
      <c r="G109" s="28">
        <f t="shared" si="8"/>
        <v>186.995</v>
      </c>
      <c r="H109" s="28">
        <f t="shared" si="8"/>
        <v>-28.888000000000034</v>
      </c>
      <c r="I109" s="28">
        <f t="shared" si="8"/>
        <v>-169.07099999999997</v>
      </c>
      <c r="J109" s="28">
        <f t="shared" si="8"/>
        <v>735.19299999999998</v>
      </c>
      <c r="K109" s="28">
        <f t="shared" si="8"/>
        <v>-642</v>
      </c>
      <c r="L109" s="28">
        <f t="shared" si="8"/>
        <v>400</v>
      </c>
      <c r="M109" s="28">
        <f t="shared" si="8"/>
        <v>-345</v>
      </c>
      <c r="N109" s="28">
        <f t="shared" si="8"/>
        <v>232</v>
      </c>
      <c r="O109" s="28">
        <f t="shared" si="8"/>
        <v>-166</v>
      </c>
      <c r="P109" s="28">
        <f t="shared" si="8"/>
        <v>-104</v>
      </c>
      <c r="Q109" s="28">
        <f t="shared" si="8"/>
        <v>1077</v>
      </c>
      <c r="R109" s="28">
        <f t="shared" si="8"/>
        <v>-163</v>
      </c>
      <c r="S109" s="28">
        <f t="shared" si="8"/>
        <v>1117</v>
      </c>
      <c r="T109" s="28">
        <f t="shared" si="8"/>
        <v>-554</v>
      </c>
      <c r="U109" s="28">
        <f t="shared" si="8"/>
        <v>-227</v>
      </c>
      <c r="V109" s="28">
        <f t="shared" si="8"/>
        <v>2577</v>
      </c>
      <c r="W109" s="28">
        <f t="shared" si="8"/>
        <v>2221</v>
      </c>
      <c r="X109" s="28">
        <f t="shared" si="8"/>
        <v>1407</v>
      </c>
      <c r="Y109" s="28">
        <f t="shared" si="8"/>
        <v>-7275</v>
      </c>
      <c r="Z109" s="28">
        <f t="shared" si="8"/>
        <v>4741</v>
      </c>
      <c r="AA109" s="28">
        <f t="shared" si="8"/>
        <v>-2890</v>
      </c>
      <c r="AB109" s="28">
        <f t="shared" si="8"/>
        <v>2629</v>
      </c>
      <c r="AC109" s="28">
        <f t="shared" si="8"/>
        <v>19892</v>
      </c>
      <c r="AD109" s="28">
        <f t="shared" si="8"/>
        <v>37134</v>
      </c>
      <c r="AE109" s="28">
        <f t="shared" si="8"/>
        <v>24992</v>
      </c>
      <c r="AF109" s="28">
        <f t="shared" si="8"/>
        <v>20254</v>
      </c>
      <c r="AG109" s="28">
        <f t="shared" si="8"/>
        <v>17779</v>
      </c>
      <c r="AH109" s="28">
        <f t="shared" si="8"/>
        <v>93500</v>
      </c>
      <c r="AI109" s="28">
        <f t="shared" si="8"/>
        <v>115287</v>
      </c>
      <c r="AJ109" s="28">
        <f t="shared" si="8"/>
        <v>76385</v>
      </c>
      <c r="AK109" s="28">
        <f t="shared" si="8"/>
        <v>89493</v>
      </c>
      <c r="AL109" s="28">
        <f t="shared" si="8"/>
        <v>99797</v>
      </c>
      <c r="AM109" s="28">
        <f t="shared" si="8"/>
        <v>114248</v>
      </c>
      <c r="AN109" s="28">
        <f t="shared" si="8"/>
        <v>121189</v>
      </c>
      <c r="AO109" s="51"/>
    </row>
    <row r="110" spans="1:70" x14ac:dyDescent="0.3">
      <c r="A110" s="57" t="s">
        <v>200</v>
      </c>
      <c r="AO110" s="51"/>
    </row>
    <row r="111" spans="1:70" x14ac:dyDescent="0.3">
      <c r="A111" s="58" t="s">
        <v>204</v>
      </c>
      <c r="D111">
        <f t="shared" ref="D111:AN111" si="9">D108/D72</f>
        <v>2.9367214475717007E-2</v>
      </c>
      <c r="E111">
        <f t="shared" si="9"/>
        <v>4.684628643776223E-2</v>
      </c>
      <c r="F111">
        <f t="shared" si="9"/>
        <v>0.11727569318010091</v>
      </c>
      <c r="G111">
        <f t="shared" si="9"/>
        <v>1.32610323593048E-2</v>
      </c>
      <c r="H111">
        <f t="shared" si="9"/>
        <v>9.0426292097412861E-2</v>
      </c>
      <c r="I111">
        <f t="shared" si="9"/>
        <v>-8.4464870909307446E-2</v>
      </c>
      <c r="J111">
        <f t="shared" si="9"/>
        <v>5.5357355244184461E-2</v>
      </c>
      <c r="K111">
        <f t="shared" si="9"/>
        <v>-3.3406074850840718E-2</v>
      </c>
      <c r="L111">
        <f t="shared" si="9"/>
        <v>6.6371605817146351E-2</v>
      </c>
      <c r="M111">
        <f t="shared" si="9"/>
        <v>7.4279621522383835E-2</v>
      </c>
      <c r="N111">
        <f t="shared" si="9"/>
        <v>0.11056320484766874</v>
      </c>
      <c r="O111">
        <f t="shared" si="9"/>
        <v>0.11826084121291165</v>
      </c>
      <c r="P111">
        <f t="shared" si="9"/>
        <v>7.7670048853814344E-2</v>
      </c>
      <c r="Q111">
        <f t="shared" si="9"/>
        <v>-3.09688607122879E-2</v>
      </c>
      <c r="R111">
        <f t="shared" si="9"/>
        <v>-1.9830721003134797E-2</v>
      </c>
      <c r="S111">
        <f t="shared" si="9"/>
        <v>-5.7112937006605427E-3</v>
      </c>
      <c r="T111">
        <f t="shared" si="9"/>
        <v>3.6351974876192773E-2</v>
      </c>
      <c r="U111">
        <f t="shared" si="9"/>
        <v>8.1193453449142194E-2</v>
      </c>
      <c r="V111">
        <f t="shared" si="9"/>
        <v>4.7171938907584775E-2</v>
      </c>
      <c r="W111">
        <f t="shared" si="9"/>
        <v>0.12946513141834162</v>
      </c>
      <c r="X111">
        <f t="shared" si="9"/>
        <v>0.15138657277746659</v>
      </c>
      <c r="Y111">
        <f t="shared" si="9"/>
        <v>0.18256799906770774</v>
      </c>
      <c r="Z111">
        <f t="shared" si="9"/>
        <v>0.19939701034879265</v>
      </c>
      <c r="AA111">
        <f t="shared" si="9"/>
        <v>0.1911904959861061</v>
      </c>
      <c r="AB111">
        <f t="shared" si="9"/>
        <v>0.20454431722340072</v>
      </c>
      <c r="AC111">
        <f t="shared" si="9"/>
        <v>0.21060943186472414</v>
      </c>
      <c r="AD111">
        <f t="shared" si="9"/>
        <v>0.20857915150852049</v>
      </c>
      <c r="AE111">
        <f t="shared" si="9"/>
        <v>0.23458340286246068</v>
      </c>
      <c r="AF111">
        <f t="shared" si="9"/>
        <v>0.19686640538190814</v>
      </c>
      <c r="AG111">
        <f t="shared" si="9"/>
        <v>0.18395656928878273</v>
      </c>
      <c r="AH111">
        <f t="shared" si="9"/>
        <v>0.1757909749807037</v>
      </c>
      <c r="AI111">
        <f t="shared" si="9"/>
        <v>0.1915143711516139</v>
      </c>
      <c r="AJ111">
        <f t="shared" si="9"/>
        <v>0.21599801832322457</v>
      </c>
      <c r="AK111">
        <f t="shared" si="9"/>
        <v>0.21423596497702402</v>
      </c>
      <c r="AL111">
        <f t="shared" si="9"/>
        <v>0.23098855267695928</v>
      </c>
      <c r="AM111">
        <f t="shared" si="9"/>
        <v>0.21249812019776407</v>
      </c>
      <c r="AN111">
        <f t="shared" si="9"/>
        <v>0.23848062705384429</v>
      </c>
      <c r="AO111" s="51">
        <f>AVERAGE(AE111:AN111)</f>
        <v>0.20949130068942856</v>
      </c>
      <c r="AP111" s="51">
        <f t="shared" ref="AP111:BR113" si="10">AVERAGE(AF111:AO111)</f>
        <v>0.20698209047212535</v>
      </c>
      <c r="AQ111" s="51">
        <f t="shared" si="10"/>
        <v>0.20799365898114702</v>
      </c>
      <c r="AR111" s="51">
        <f t="shared" si="10"/>
        <v>0.21039736795038344</v>
      </c>
      <c r="AS111" s="51">
        <f t="shared" si="10"/>
        <v>0.21385800724735143</v>
      </c>
      <c r="AT111" s="51">
        <f t="shared" si="10"/>
        <v>0.2160923708569252</v>
      </c>
      <c r="AU111" s="51">
        <f t="shared" si="10"/>
        <v>0.21610180611029528</v>
      </c>
      <c r="AV111" s="51">
        <f t="shared" si="10"/>
        <v>0.21628839022362242</v>
      </c>
      <c r="AW111" s="51">
        <f t="shared" si="10"/>
        <v>0.21481837397828868</v>
      </c>
      <c r="AX111" s="51">
        <f t="shared" si="10"/>
        <v>0.21505039935634115</v>
      </c>
      <c r="AY111" s="51">
        <f t="shared" si="10"/>
        <v>0.21270737658659086</v>
      </c>
      <c r="AZ111" s="51">
        <f t="shared" si="10"/>
        <v>0.21302898417630706</v>
      </c>
      <c r="BA111" s="51">
        <f t="shared" si="10"/>
        <v>0.21363367354672524</v>
      </c>
      <c r="BB111" s="51">
        <f t="shared" si="10"/>
        <v>0.21419767500328307</v>
      </c>
      <c r="BC111" s="51">
        <f t="shared" si="10"/>
        <v>0.21457770570857301</v>
      </c>
      <c r="BD111" s="51">
        <f t="shared" si="10"/>
        <v>0.21464967555469522</v>
      </c>
      <c r="BE111" s="51">
        <f t="shared" si="10"/>
        <v>0.21450540602447221</v>
      </c>
      <c r="BF111" s="51">
        <f t="shared" si="10"/>
        <v>0.21434576601588989</v>
      </c>
      <c r="BG111" s="51">
        <f t="shared" si="10"/>
        <v>0.21415150359511662</v>
      </c>
      <c r="BH111" s="51">
        <f t="shared" si="10"/>
        <v>0.2140848165567994</v>
      </c>
      <c r="BI111" s="51">
        <f t="shared" si="10"/>
        <v>0.21398825827684523</v>
      </c>
      <c r="BJ111" s="51">
        <f t="shared" si="10"/>
        <v>0.21411634644587071</v>
      </c>
      <c r="BK111" s="51">
        <f t="shared" si="10"/>
        <v>0.21422508267282708</v>
      </c>
      <c r="BL111" s="51">
        <f t="shared" si="10"/>
        <v>0.21428422358543725</v>
      </c>
      <c r="BM111" s="51">
        <f t="shared" si="10"/>
        <v>0.21429287844365269</v>
      </c>
      <c r="BN111" s="51">
        <f t="shared" si="10"/>
        <v>0.21426439571716066</v>
      </c>
      <c r="BO111" s="51">
        <f t="shared" si="10"/>
        <v>0.21422586773340718</v>
      </c>
      <c r="BP111" s="51">
        <f t="shared" si="10"/>
        <v>0.21419791390430065</v>
      </c>
      <c r="BQ111" s="51">
        <f t="shared" si="10"/>
        <v>0.21418312869314171</v>
      </c>
      <c r="BR111" s="51">
        <f t="shared" si="10"/>
        <v>0.21418629120294427</v>
      </c>
    </row>
    <row r="112" spans="1:70" x14ac:dyDescent="0.3">
      <c r="A112" s="58" t="s">
        <v>205</v>
      </c>
      <c r="D112">
        <f t="shared" ref="D112:AN112" si="11">D109/D72</f>
        <v>2.6609224904638976E-2</v>
      </c>
      <c r="E112">
        <f t="shared" si="11"/>
        <v>1.973293010422009E-2</v>
      </c>
      <c r="F112">
        <f t="shared" si="11"/>
        <v>7.0223659875792502E-2</v>
      </c>
      <c r="G112">
        <f t="shared" si="11"/>
        <v>2.9640108736140501E-2</v>
      </c>
      <c r="H112">
        <f t="shared" si="11"/>
        <v>-4.076460444730437E-3</v>
      </c>
      <c r="I112">
        <f t="shared" si="11"/>
        <v>-2.1194942929315085E-2</v>
      </c>
      <c r="J112">
        <f t="shared" si="11"/>
        <v>8.0010121071962995E-2</v>
      </c>
      <c r="K112">
        <f t="shared" si="11"/>
        <v>-5.803652142469716E-2</v>
      </c>
      <c r="L112">
        <f t="shared" si="11"/>
        <v>4.0679345062544496E-2</v>
      </c>
      <c r="M112">
        <f t="shared" si="11"/>
        <v>-4.872193193051829E-2</v>
      </c>
      <c r="N112">
        <f t="shared" si="11"/>
        <v>3.9050664871233799E-2</v>
      </c>
      <c r="O112">
        <f t="shared" si="11"/>
        <v>-2.7062275839582654E-2</v>
      </c>
      <c r="P112">
        <f t="shared" si="11"/>
        <v>-1.3027683828134786E-2</v>
      </c>
      <c r="Q112">
        <f t="shared" si="11"/>
        <v>0.20082043632295357</v>
      </c>
      <c r="R112">
        <f t="shared" si="11"/>
        <v>-2.8387321490769765E-2</v>
      </c>
      <c r="S112">
        <f t="shared" si="11"/>
        <v>0.17995811180924762</v>
      </c>
      <c r="T112">
        <f t="shared" si="11"/>
        <v>-6.6916294238434593E-2</v>
      </c>
      <c r="U112">
        <f t="shared" si="11"/>
        <v>-1.6294594788600961E-2</v>
      </c>
      <c r="V112">
        <f t="shared" si="11"/>
        <v>0.13341962205539737</v>
      </c>
      <c r="W112">
        <f t="shared" si="11"/>
        <v>9.0365367401741392E-2</v>
      </c>
      <c r="X112">
        <f t="shared" si="11"/>
        <v>3.7529006961670802E-2</v>
      </c>
      <c r="Y112">
        <f t="shared" si="11"/>
        <v>-0.16956065726605291</v>
      </c>
      <c r="Z112">
        <f t="shared" si="11"/>
        <v>7.268685320045995E-2</v>
      </c>
      <c r="AA112">
        <f t="shared" si="11"/>
        <v>-2.6697706214376116E-2</v>
      </c>
      <c r="AB112">
        <f t="shared" si="11"/>
        <v>1.6797863368006746E-2</v>
      </c>
      <c r="AC112">
        <f t="shared" si="11"/>
        <v>0.11638874261307121</v>
      </c>
      <c r="AD112">
        <f t="shared" si="11"/>
        <v>0.20314560026258924</v>
      </c>
      <c r="AE112">
        <f t="shared" si="11"/>
        <v>0.10693365851571358</v>
      </c>
      <c r="AF112">
        <f t="shared" si="11"/>
        <v>9.4164795365682438E-2</v>
      </c>
      <c r="AG112">
        <f t="shared" si="11"/>
        <v>7.7775444674838365E-2</v>
      </c>
      <c r="AH112">
        <f t="shared" si="11"/>
        <v>0.35203975978463448</v>
      </c>
      <c r="AI112">
        <f t="shared" si="11"/>
        <v>0.44311499227440099</v>
      </c>
      <c r="AJ112">
        <f t="shared" si="11"/>
        <v>0.27825437589931334</v>
      </c>
      <c r="AK112">
        <f t="shared" si="11"/>
        <v>0.24463871279902247</v>
      </c>
      <c r="AL112">
        <f t="shared" si="11"/>
        <v>0.25308119129252804</v>
      </c>
      <c r="AM112">
        <f t="shared" si="11"/>
        <v>0.29807584434559142</v>
      </c>
      <c r="AN112">
        <f t="shared" si="11"/>
        <v>0.30991854949045483</v>
      </c>
      <c r="AO112" s="51">
        <f>AVERAGE(AE112:AN112)</f>
        <v>0.24579973244421804</v>
      </c>
      <c r="AP112" s="51">
        <f t="shared" si="10"/>
        <v>0.25968633983706846</v>
      </c>
      <c r="AQ112" s="51">
        <f t="shared" si="10"/>
        <v>0.27623849428420705</v>
      </c>
      <c r="AR112" s="51">
        <f t="shared" si="10"/>
        <v>0.29608479924514397</v>
      </c>
      <c r="AS112" s="51">
        <f t="shared" si="10"/>
        <v>0.29048930319119487</v>
      </c>
      <c r="AT112" s="51">
        <f t="shared" si="10"/>
        <v>0.27522673428287425</v>
      </c>
      <c r="AU112" s="51">
        <f t="shared" si="10"/>
        <v>0.27492397012123038</v>
      </c>
      <c r="AV112" s="51">
        <f t="shared" si="10"/>
        <v>0.27795249585345111</v>
      </c>
      <c r="AW112" s="51">
        <f t="shared" si="10"/>
        <v>0.28043962630954339</v>
      </c>
      <c r="AX112" s="51">
        <f t="shared" si="10"/>
        <v>0.2786760045059386</v>
      </c>
      <c r="AY112" s="51">
        <f t="shared" si="10"/>
        <v>0.275551750007487</v>
      </c>
      <c r="AZ112" s="51">
        <f t="shared" si="10"/>
        <v>0.27852695176381392</v>
      </c>
      <c r="BA112" s="51">
        <f t="shared" si="10"/>
        <v>0.2804110129564884</v>
      </c>
      <c r="BB112" s="51">
        <f t="shared" si="10"/>
        <v>0.28082826482371659</v>
      </c>
      <c r="BC112" s="51">
        <f t="shared" si="10"/>
        <v>0.27930261138157386</v>
      </c>
      <c r="BD112" s="51">
        <f t="shared" si="10"/>
        <v>0.27818394220061171</v>
      </c>
      <c r="BE112" s="51">
        <f t="shared" si="10"/>
        <v>0.27847966299238547</v>
      </c>
      <c r="BF112" s="51">
        <f t="shared" si="10"/>
        <v>0.27883523227950097</v>
      </c>
      <c r="BG112" s="51">
        <f t="shared" si="10"/>
        <v>0.27892350592210596</v>
      </c>
      <c r="BH112" s="51">
        <f t="shared" si="10"/>
        <v>0.27877189388336221</v>
      </c>
      <c r="BI112" s="51">
        <f t="shared" si="10"/>
        <v>0.27878148282110454</v>
      </c>
      <c r="BJ112" s="51">
        <f t="shared" si="10"/>
        <v>0.27910445610246631</v>
      </c>
      <c r="BK112" s="51">
        <f t="shared" si="10"/>
        <v>0.27916220653633156</v>
      </c>
      <c r="BL112" s="51">
        <f t="shared" si="10"/>
        <v>0.27903732589431585</v>
      </c>
      <c r="BM112" s="51">
        <f t="shared" si="10"/>
        <v>0.27885823200137583</v>
      </c>
      <c r="BN112" s="51">
        <f t="shared" si="10"/>
        <v>0.27881379406335605</v>
      </c>
      <c r="BO112" s="51">
        <f t="shared" si="10"/>
        <v>0.2788767792496305</v>
      </c>
      <c r="BP112" s="51">
        <f t="shared" si="10"/>
        <v>0.27891649087535497</v>
      </c>
      <c r="BQ112" s="51">
        <f t="shared" si="10"/>
        <v>0.2789246167349404</v>
      </c>
      <c r="BR112" s="51">
        <f t="shared" si="10"/>
        <v>0.27892472781622379</v>
      </c>
    </row>
    <row r="113" spans="1:70" x14ac:dyDescent="0.3">
      <c r="A113" s="58" t="s">
        <v>201</v>
      </c>
      <c r="D113" t="str">
        <f>IFERROR(D66/D72," ")</f>
        <v xml:space="preserve"> </v>
      </c>
      <c r="E113" t="str">
        <f t="shared" ref="E113:AN113" si="12">IFERROR(E66/E72," ")</f>
        <v xml:space="preserve"> </v>
      </c>
      <c r="F113" t="str">
        <f t="shared" si="12"/>
        <v xml:space="preserve"> </v>
      </c>
      <c r="G113" t="str">
        <f t="shared" si="12"/>
        <v xml:space="preserve"> </v>
      </c>
      <c r="H113" t="str">
        <f t="shared" si="12"/>
        <v xml:space="preserve"> </v>
      </c>
      <c r="I113">
        <f t="shared" si="12"/>
        <v>-0.10876825102326078</v>
      </c>
      <c r="J113">
        <f t="shared" si="12"/>
        <v>6.5514123248537615E-2</v>
      </c>
      <c r="K113">
        <f t="shared" si="12"/>
        <v>-3.3800370638220938E-2</v>
      </c>
      <c r="L113" t="str">
        <f t="shared" si="12"/>
        <v xml:space="preserve"> </v>
      </c>
      <c r="M113" t="str">
        <f t="shared" si="12"/>
        <v xml:space="preserve"> </v>
      </c>
      <c r="N113">
        <f t="shared" si="12"/>
        <v>0.13250816360882006</v>
      </c>
      <c r="O113">
        <f t="shared" si="12"/>
        <v>0.12924445712422561</v>
      </c>
      <c r="P113">
        <f t="shared" si="12"/>
        <v>9.1955079544031065E-2</v>
      </c>
      <c r="Q113" t="str">
        <f t="shared" si="12"/>
        <v xml:space="preserve"> </v>
      </c>
      <c r="R113">
        <f t="shared" si="12"/>
        <v>-1.3371926158133055E-2</v>
      </c>
      <c r="S113">
        <f t="shared" si="12"/>
        <v>2.1091187369099405E-2</v>
      </c>
      <c r="T113">
        <f t="shared" si="12"/>
        <v>9.1818081893948536E-2</v>
      </c>
      <c r="U113">
        <f t="shared" si="12"/>
        <v>0.14851769435072859</v>
      </c>
      <c r="V113">
        <f t="shared" si="12"/>
        <v>8.0921563551643802E-2</v>
      </c>
      <c r="W113">
        <f t="shared" si="12"/>
        <v>0.19265196517210514</v>
      </c>
      <c r="X113">
        <f t="shared" si="12"/>
        <v>0.22685444506681604</v>
      </c>
      <c r="Y113">
        <f t="shared" si="12"/>
        <v>0.21011537116886145</v>
      </c>
      <c r="Z113">
        <f t="shared" si="12"/>
        <v>0.25435032579532391</v>
      </c>
      <c r="AA113">
        <f t="shared" si="12"/>
        <v>0.30733771212667094</v>
      </c>
      <c r="AB113">
        <f t="shared" si="12"/>
        <v>0.27194137040918037</v>
      </c>
      <c r="AC113">
        <f t="shared" si="12"/>
        <v>0.26681545433268972</v>
      </c>
      <c r="AD113">
        <f t="shared" si="12"/>
        <v>0.27585916409092154</v>
      </c>
      <c r="AE113">
        <f t="shared" si="12"/>
        <v>0.30190069144042964</v>
      </c>
      <c r="AF113">
        <f t="shared" si="12"/>
        <v>0.25375718323872221</v>
      </c>
      <c r="AG113">
        <f t="shared" si="12"/>
        <v>0.23415554695223845</v>
      </c>
      <c r="AH113">
        <f t="shared" si="12"/>
        <v>0.25138543007210229</v>
      </c>
      <c r="AI113">
        <f t="shared" si="12"/>
        <v>0.23792480570694999</v>
      </c>
      <c r="AJ113">
        <f t="shared" si="12"/>
        <v>0.27620887310347336</v>
      </c>
      <c r="AK113">
        <f t="shared" si="12"/>
        <v>0.26036557951106698</v>
      </c>
      <c r="AL113">
        <f t="shared" si="12"/>
        <v>0.28884341766245358</v>
      </c>
      <c r="AM113">
        <f t="shared" si="12"/>
        <v>0.26856802353340203</v>
      </c>
      <c r="AN113" t="str">
        <f t="shared" si="12"/>
        <v xml:space="preserve"> </v>
      </c>
      <c r="AO113" s="51">
        <f>AVERAGE(AE113:AN113)</f>
        <v>0.26367883902453765</v>
      </c>
      <c r="AP113" s="51">
        <f t="shared" si="10"/>
        <v>0.2594319665338829</v>
      </c>
      <c r="AQ113" s="51">
        <f t="shared" si="10"/>
        <v>0.26006249801112297</v>
      </c>
      <c r="AR113" s="51">
        <f t="shared" si="10"/>
        <v>0.26294104812877689</v>
      </c>
      <c r="AS113" s="51">
        <f t="shared" si="10"/>
        <v>0.26422500569062962</v>
      </c>
      <c r="AT113" s="51">
        <f t="shared" si="10"/>
        <v>0.26714725013326063</v>
      </c>
      <c r="AU113" s="51">
        <f t="shared" si="10"/>
        <v>0.26614040313657039</v>
      </c>
      <c r="AV113" s="51">
        <f t="shared" si="10"/>
        <v>0.26678205020607071</v>
      </c>
      <c r="AW113" s="51">
        <f t="shared" si="10"/>
        <v>0.26433078715536151</v>
      </c>
      <c r="AX113" s="51">
        <f t="shared" si="10"/>
        <v>0.26385998311335701</v>
      </c>
      <c r="AY113" s="51">
        <f t="shared" si="10"/>
        <v>0.26385998311335701</v>
      </c>
      <c r="AZ113" s="51">
        <f t="shared" si="10"/>
        <v>0.26387809752223895</v>
      </c>
      <c r="BA113" s="51">
        <f t="shared" si="10"/>
        <v>0.26432271062107454</v>
      </c>
      <c r="BB113" s="51">
        <f t="shared" si="10"/>
        <v>0.26474873188206971</v>
      </c>
      <c r="BC113" s="51">
        <f t="shared" si="10"/>
        <v>0.26492950025739898</v>
      </c>
      <c r="BD113" s="51">
        <f t="shared" si="10"/>
        <v>0.26499994971407592</v>
      </c>
      <c r="BE113" s="51">
        <f t="shared" si="10"/>
        <v>0.26478521967215751</v>
      </c>
      <c r="BF113" s="51">
        <f t="shared" si="10"/>
        <v>0.26464970132571619</v>
      </c>
      <c r="BG113" s="51">
        <f t="shared" si="10"/>
        <v>0.26443646643768071</v>
      </c>
      <c r="BH113" s="51">
        <f t="shared" si="10"/>
        <v>0.26444703436591266</v>
      </c>
      <c r="BI113" s="51">
        <f t="shared" si="10"/>
        <v>0.26450573949116823</v>
      </c>
      <c r="BJ113" s="51">
        <f t="shared" si="10"/>
        <v>0.26457031512894935</v>
      </c>
      <c r="BK113" s="51">
        <f t="shared" si="10"/>
        <v>0.26463953688962033</v>
      </c>
      <c r="BL113" s="51">
        <f t="shared" si="10"/>
        <v>0.26467121951647499</v>
      </c>
      <c r="BM113" s="51">
        <f t="shared" si="10"/>
        <v>0.26466346827991549</v>
      </c>
      <c r="BN113" s="51">
        <f t="shared" si="10"/>
        <v>0.26463686508216716</v>
      </c>
      <c r="BO113" s="51">
        <f t="shared" si="10"/>
        <v>0.26460055661897625</v>
      </c>
      <c r="BP113" s="51">
        <f t="shared" si="10"/>
        <v>0.26458209031365815</v>
      </c>
      <c r="BQ113" s="51">
        <f t="shared" si="10"/>
        <v>0.2645753292124523</v>
      </c>
      <c r="BR113" s="51">
        <f t="shared" si="10"/>
        <v>0.26458921548992953</v>
      </c>
    </row>
    <row r="145" spans="1:71" x14ac:dyDescent="0.3">
      <c r="AN145">
        <v>2024</v>
      </c>
      <c r="AO145" s="53">
        <v>2025</v>
      </c>
      <c r="AP145" s="53">
        <v>2026</v>
      </c>
      <c r="AQ145" s="53">
        <v>2027</v>
      </c>
      <c r="AR145" s="53">
        <v>2028</v>
      </c>
      <c r="AS145" s="53">
        <v>2029</v>
      </c>
      <c r="AT145" s="53">
        <v>2030</v>
      </c>
      <c r="AU145" s="53">
        <v>2031</v>
      </c>
      <c r="AV145" s="53">
        <v>2032</v>
      </c>
      <c r="AW145" s="53">
        <v>2033</v>
      </c>
      <c r="AX145" s="53">
        <v>2034</v>
      </c>
      <c r="AY145" s="53">
        <v>2035</v>
      </c>
      <c r="AZ145" s="53">
        <v>2036</v>
      </c>
      <c r="BA145" s="53">
        <v>2037</v>
      </c>
      <c r="BB145" s="53">
        <v>2038</v>
      </c>
      <c r="BC145" s="53">
        <v>2039</v>
      </c>
      <c r="BD145" s="53">
        <v>2040</v>
      </c>
      <c r="BE145" s="53">
        <v>2041</v>
      </c>
      <c r="BF145" s="53">
        <v>2042</v>
      </c>
      <c r="BG145" s="53">
        <v>2043</v>
      </c>
      <c r="BH145" s="53">
        <v>2044</v>
      </c>
      <c r="BI145" s="53">
        <v>2045</v>
      </c>
      <c r="BJ145" s="53">
        <v>2046</v>
      </c>
      <c r="BK145" s="53">
        <v>2047</v>
      </c>
      <c r="BL145" s="53">
        <v>2048</v>
      </c>
      <c r="BM145" s="53">
        <v>2049</v>
      </c>
      <c r="BN145" s="53">
        <v>2050</v>
      </c>
      <c r="BO145" s="53">
        <v>2051</v>
      </c>
      <c r="BP145" s="53">
        <v>2052</v>
      </c>
      <c r="BQ145" s="53">
        <v>2053</v>
      </c>
      <c r="BR145" s="53">
        <v>2054</v>
      </c>
    </row>
    <row r="146" spans="1:71" x14ac:dyDescent="0.3">
      <c r="A146" s="64" t="s">
        <v>359</v>
      </c>
      <c r="B146" s="61"/>
      <c r="C146" s="45" t="s">
        <v>189</v>
      </c>
      <c r="D146" s="45" t="s">
        <v>189</v>
      </c>
      <c r="E146" s="45" t="s">
        <v>189</v>
      </c>
      <c r="F146" s="45" t="s">
        <v>189</v>
      </c>
      <c r="G146" s="45" t="s">
        <v>189</v>
      </c>
      <c r="H146" s="45" t="s">
        <v>189</v>
      </c>
      <c r="I146" s="45">
        <v>-867.63890000000004</v>
      </c>
      <c r="J146" s="45">
        <v>601.99289999999996</v>
      </c>
      <c r="K146" s="45">
        <v>-373.8997</v>
      </c>
      <c r="L146" s="45" t="s">
        <v>189</v>
      </c>
      <c r="M146" s="45" t="s">
        <v>189</v>
      </c>
      <c r="N146" s="45">
        <v>787.23099999999999</v>
      </c>
      <c r="O146" s="45">
        <v>792.78549999999996</v>
      </c>
      <c r="P146" s="45">
        <v>734.07740000000001</v>
      </c>
      <c r="Q146" s="45" t="s">
        <v>189</v>
      </c>
      <c r="R146" s="45">
        <v>-76.781599999999997</v>
      </c>
      <c r="S146" s="45">
        <v>130.91300000000001</v>
      </c>
      <c r="T146" s="45">
        <v>760.16189999999995</v>
      </c>
      <c r="U146" s="45">
        <v>2069</v>
      </c>
      <c r="V146" s="45">
        <v>1563</v>
      </c>
      <c r="W146" s="45">
        <v>4735</v>
      </c>
      <c r="X146" s="45">
        <v>8505</v>
      </c>
      <c r="Y146" s="45">
        <v>9015</v>
      </c>
      <c r="Z146" s="45">
        <v>16590</v>
      </c>
      <c r="AA146" s="45">
        <v>33269</v>
      </c>
      <c r="AB146" s="45">
        <v>42561</v>
      </c>
      <c r="AC146" s="45">
        <v>45601.429300000003</v>
      </c>
      <c r="AD146" s="45">
        <v>50425.675900000002</v>
      </c>
      <c r="AE146" s="45">
        <v>70558.720100000006</v>
      </c>
      <c r="AF146" s="45">
        <v>54580.886299999998</v>
      </c>
      <c r="AG146" s="45">
        <v>53526.553099999997</v>
      </c>
      <c r="AH146" s="45">
        <v>66766.713300000003</v>
      </c>
      <c r="AI146" s="45">
        <v>61901.848400000003</v>
      </c>
      <c r="AJ146" s="45">
        <v>75823.478799999997</v>
      </c>
      <c r="AK146" s="45">
        <v>95246.155199999994</v>
      </c>
      <c r="AL146" s="45">
        <v>113899.0472</v>
      </c>
      <c r="AM146" s="45">
        <v>102938.0949</v>
      </c>
      <c r="AN146" s="63">
        <f>AVERAGE(AN111:AN113)*AN72</f>
        <v>107221.63600000001</v>
      </c>
      <c r="AO146" s="63">
        <f t="shared" ref="AO146:BR146" si="13">AVERAGE(AO111:AO113)*AO72</f>
        <v>98155.499424770605</v>
      </c>
      <c r="AP146" s="63">
        <f t="shared" si="13"/>
        <v>106929.50459067586</v>
      </c>
      <c r="AQ146" s="63">
        <f t="shared" si="13"/>
        <v>126050.22318950237</v>
      </c>
      <c r="AR146" s="63">
        <f t="shared" si="13"/>
        <v>149851.75969000009</v>
      </c>
      <c r="AS146" s="63">
        <f t="shared" si="13"/>
        <v>172138.94575340708</v>
      </c>
      <c r="AT146" s="63">
        <f t="shared" si="13"/>
        <v>195356.81347494476</v>
      </c>
      <c r="AU146" s="63">
        <f t="shared" si="13"/>
        <v>224275.2189343475</v>
      </c>
      <c r="AV146" s="63">
        <f t="shared" si="13"/>
        <v>259230.24409267079</v>
      </c>
      <c r="AW146" s="63">
        <f t="shared" si="13"/>
        <v>297552.98296495457</v>
      </c>
      <c r="AX146" s="63">
        <f t="shared" si="13"/>
        <v>341283.87224563491</v>
      </c>
      <c r="AY146" s="63">
        <f t="shared" si="13"/>
        <v>384561.75249441562</v>
      </c>
      <c r="AZ146" s="63">
        <f t="shared" si="13"/>
        <v>433186.87485405599</v>
      </c>
      <c r="BA146" s="63">
        <f t="shared" si="13"/>
        <v>482421.86648916372</v>
      </c>
      <c r="BB146" s="63">
        <f t="shared" si="13"/>
        <v>530882.72940240311</v>
      </c>
      <c r="BC146" s="63">
        <f t="shared" si="13"/>
        <v>577170.97688481049</v>
      </c>
      <c r="BD146" s="63">
        <f t="shared" si="13"/>
        <v>622379.06921113841</v>
      </c>
      <c r="BE146" s="63">
        <f t="shared" si="13"/>
        <v>666975.66929022572</v>
      </c>
      <c r="BF146" s="63">
        <f t="shared" si="13"/>
        <v>710098.94858153164</v>
      </c>
      <c r="BG146" s="63">
        <f t="shared" si="13"/>
        <v>751048.48077724467</v>
      </c>
      <c r="BH146" s="63">
        <f t="shared" si="13"/>
        <v>790112.91186308046</v>
      </c>
      <c r="BI146" s="63">
        <f t="shared" si="13"/>
        <v>827273.9056332201</v>
      </c>
      <c r="BJ146" s="63">
        <f t="shared" si="13"/>
        <v>866166.06801860605</v>
      </c>
      <c r="BK146" s="63">
        <f t="shared" si="13"/>
        <v>906551.44911695272</v>
      </c>
      <c r="BL146" s="63">
        <f t="shared" si="13"/>
        <v>948482.16529744351</v>
      </c>
      <c r="BM146" s="63">
        <f t="shared" si="13"/>
        <v>992163.59514712251</v>
      </c>
      <c r="BN146" s="63">
        <f t="shared" si="13"/>
        <v>1037964.4357274912</v>
      </c>
      <c r="BO146" s="63">
        <f t="shared" si="13"/>
        <v>1086005.2028586613</v>
      </c>
      <c r="BP146" s="63">
        <f t="shared" si="13"/>
        <v>1136277.1833568888</v>
      </c>
      <c r="BQ146" s="63">
        <f t="shared" si="13"/>
        <v>1188865.7591751732</v>
      </c>
      <c r="BR146" s="63">
        <f t="shared" si="13"/>
        <v>1243938.4156781016</v>
      </c>
    </row>
    <row r="147" spans="1:71" x14ac:dyDescent="0.3">
      <c r="A147" s="55" t="s">
        <v>206</v>
      </c>
      <c r="B147" s="10" t="s">
        <v>207</v>
      </c>
      <c r="C147" s="12">
        <v>14121.8557</v>
      </c>
      <c r="D147" s="12">
        <v>13750.0157</v>
      </c>
      <c r="E147" s="12">
        <v>14142.239600000001</v>
      </c>
      <c r="F147" s="12">
        <v>12920.2081</v>
      </c>
      <c r="G147" s="12">
        <v>13259.2322</v>
      </c>
      <c r="H147" s="12">
        <v>13269.628699999999</v>
      </c>
      <c r="I147" s="12">
        <v>13008.464400000001</v>
      </c>
      <c r="J147" s="12">
        <v>13388.8159</v>
      </c>
      <c r="K147" s="12">
        <v>13767.2637</v>
      </c>
      <c r="L147" s="12">
        <v>13943.664199999999</v>
      </c>
      <c r="M147" s="12">
        <v>14330.287700000001</v>
      </c>
      <c r="N147" s="12">
        <v>15141.6152</v>
      </c>
      <c r="O147" s="12">
        <v>18009.4948</v>
      </c>
      <c r="P147" s="12">
        <v>18797.912100000001</v>
      </c>
      <c r="Q147" s="12">
        <v>19651.631799999999</v>
      </c>
      <c r="R147" s="12">
        <v>20101.703399999999</v>
      </c>
      <c r="S147" s="12">
        <v>20536.688699999999</v>
      </c>
      <c r="T147" s="12">
        <v>21920.8426</v>
      </c>
      <c r="U147" s="12">
        <v>23380.5422</v>
      </c>
      <c r="V147" s="12">
        <v>23947.351900000001</v>
      </c>
      <c r="W147" s="12">
        <v>24425.211200000002</v>
      </c>
      <c r="X147" s="12">
        <v>24873.127199999999</v>
      </c>
      <c r="Y147" s="12">
        <v>25194.554</v>
      </c>
      <c r="Z147" s="12">
        <v>25647.16</v>
      </c>
      <c r="AA147" s="12">
        <v>26019.756000000001</v>
      </c>
      <c r="AB147" s="12">
        <v>26297.824000000001</v>
      </c>
      <c r="AC147" s="12">
        <v>25177.964</v>
      </c>
      <c r="AD147" s="12">
        <v>23464.644</v>
      </c>
      <c r="AE147" s="12">
        <v>22315.011999999999</v>
      </c>
      <c r="AF147" s="12">
        <v>21344.664000000001</v>
      </c>
      <c r="AG147" s="12">
        <v>20504.804</v>
      </c>
      <c r="AH147" s="12">
        <v>19019.944</v>
      </c>
      <c r="AI147" s="12">
        <v>17772.945</v>
      </c>
      <c r="AJ147" s="12">
        <v>16976.762999999999</v>
      </c>
      <c r="AK147" s="12">
        <v>16426.786</v>
      </c>
      <c r="AL147" s="12">
        <v>15943.424999999999</v>
      </c>
      <c r="AM147" s="12">
        <v>15550.061</v>
      </c>
      <c r="AN147" s="12">
        <v>15116.786</v>
      </c>
      <c r="AO147" s="63">
        <f>AVERAGE(AE147:AN147)</f>
        <v>18097.118999999999</v>
      </c>
      <c r="AP147" s="63">
        <f t="shared" ref="AP147:BR147" si="14">AVERAGE(AF147:AO147)</f>
        <v>17675.329699999998</v>
      </c>
      <c r="AQ147" s="63">
        <f t="shared" si="14"/>
        <v>17308.396270000001</v>
      </c>
      <c r="AR147" s="63">
        <f t="shared" si="14"/>
        <v>16988.755496999998</v>
      </c>
      <c r="AS147" s="63">
        <f t="shared" si="14"/>
        <v>16785.636646700001</v>
      </c>
      <c r="AT147" s="63">
        <f t="shared" si="14"/>
        <v>16686.905811370001</v>
      </c>
      <c r="AU147" s="63">
        <f t="shared" si="14"/>
        <v>16657.920092507</v>
      </c>
      <c r="AV147" s="63">
        <f t="shared" si="14"/>
        <v>16681.033501757698</v>
      </c>
      <c r="AW147" s="63">
        <f t="shared" si="14"/>
        <v>16754.794351933469</v>
      </c>
      <c r="AX147" s="63">
        <f t="shared" si="14"/>
        <v>16875.267687126816</v>
      </c>
      <c r="AY147" s="63">
        <f t="shared" si="14"/>
        <v>17051.115855839496</v>
      </c>
      <c r="AZ147" s="63">
        <f t="shared" si="14"/>
        <v>16946.51554142345</v>
      </c>
      <c r="BA147" s="63">
        <f t="shared" si="14"/>
        <v>16873.634125565797</v>
      </c>
      <c r="BB147" s="63">
        <f t="shared" si="14"/>
        <v>16830.157911122373</v>
      </c>
      <c r="BC147" s="63">
        <f t="shared" si="14"/>
        <v>16814.298152534611</v>
      </c>
      <c r="BD147" s="63">
        <f t="shared" si="14"/>
        <v>16817.164303118072</v>
      </c>
      <c r="BE147" s="63">
        <f t="shared" si="14"/>
        <v>16830.190152292878</v>
      </c>
      <c r="BF147" s="63">
        <f t="shared" si="14"/>
        <v>16847.417158271466</v>
      </c>
      <c r="BG147" s="63">
        <f t="shared" si="14"/>
        <v>16864.055523922842</v>
      </c>
      <c r="BH147" s="63">
        <f t="shared" si="14"/>
        <v>16874.98164112178</v>
      </c>
      <c r="BI147" s="63">
        <f t="shared" si="14"/>
        <v>16874.953036521278</v>
      </c>
      <c r="BJ147" s="63">
        <f t="shared" si="14"/>
        <v>16857.336754589454</v>
      </c>
      <c r="BK147" s="63">
        <f t="shared" si="14"/>
        <v>16848.418875906056</v>
      </c>
      <c r="BL147" s="63">
        <f t="shared" si="14"/>
        <v>16845.897350940082</v>
      </c>
      <c r="BM147" s="63">
        <f t="shared" si="14"/>
        <v>16847.471294921852</v>
      </c>
      <c r="BN147" s="63">
        <f t="shared" si="14"/>
        <v>16850.78860916058</v>
      </c>
      <c r="BO147" s="63">
        <f t="shared" si="14"/>
        <v>16854.151039764831</v>
      </c>
      <c r="BP147" s="63">
        <f t="shared" si="14"/>
        <v>16856.547128512022</v>
      </c>
      <c r="BQ147" s="63">
        <f t="shared" si="14"/>
        <v>16857.460125536079</v>
      </c>
      <c r="BR147" s="63">
        <f t="shared" si="14"/>
        <v>16856.800585697401</v>
      </c>
      <c r="BS147" s="28">
        <f>AVERAGE(AO147:BR147)</f>
        <v>16927.017124171911</v>
      </c>
    </row>
    <row r="148" spans="1:71" x14ac:dyDescent="0.3">
      <c r="A148" s="64" t="s">
        <v>214</v>
      </c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2">
        <f t="shared" ref="AO148:BR148" si="15">AO146/(1+$L$168)^(AO145-$AN$145)</f>
        <v>89909.756605923598</v>
      </c>
      <c r="AP148" s="63">
        <f t="shared" si="15"/>
        <v>89718.483561295405</v>
      </c>
      <c r="AQ148" s="63">
        <f t="shared" si="15"/>
        <v>96876.886698858303</v>
      </c>
      <c r="AR148" s="63">
        <f t="shared" si="15"/>
        <v>105494.6866826336</v>
      </c>
      <c r="AS148" s="63">
        <f t="shared" si="15"/>
        <v>111004.3666280693</v>
      </c>
      <c r="AT148" s="63">
        <f t="shared" si="15"/>
        <v>115393.58656171797</v>
      </c>
      <c r="AU148" s="63">
        <f t="shared" si="15"/>
        <v>121346.31247416559</v>
      </c>
      <c r="AV148" s="63">
        <f t="shared" si="15"/>
        <v>128476.33752711561</v>
      </c>
      <c r="AW148" s="63">
        <f t="shared" si="15"/>
        <v>135080.90828655389</v>
      </c>
      <c r="AX148" s="63">
        <f t="shared" si="15"/>
        <v>141918.04317888466</v>
      </c>
      <c r="AY148" s="63">
        <f t="shared" si="15"/>
        <v>146480.60388761855</v>
      </c>
      <c r="AZ148" s="63">
        <f t="shared" si="15"/>
        <v>151140.72731681654</v>
      </c>
      <c r="BA148" s="63">
        <f t="shared" si="15"/>
        <v>154179.05797452736</v>
      </c>
      <c r="BB148" s="63">
        <f t="shared" si="15"/>
        <v>155413.65893126823</v>
      </c>
      <c r="BC148" s="63">
        <f t="shared" si="15"/>
        <v>154770.16918900522</v>
      </c>
      <c r="BD148" s="63">
        <f t="shared" si="15"/>
        <v>152872.70018392344</v>
      </c>
      <c r="BE148" s="63">
        <f t="shared" si="15"/>
        <v>150064.21272806992</v>
      </c>
      <c r="BF148" s="63">
        <f t="shared" si="15"/>
        <v>146345.10383238085</v>
      </c>
      <c r="BG148" s="63">
        <f t="shared" si="15"/>
        <v>141781.47310375108</v>
      </c>
      <c r="BH148" s="63">
        <f t="shared" si="15"/>
        <v>136625.84351082428</v>
      </c>
      <c r="BI148" s="63">
        <f t="shared" si="15"/>
        <v>131034.36483279635</v>
      </c>
      <c r="BJ148" s="63">
        <f t="shared" si="15"/>
        <v>125669.31077900834</v>
      </c>
      <c r="BK148" s="63">
        <f t="shared" si="15"/>
        <v>120479.37565723805</v>
      </c>
      <c r="BL148" s="63">
        <f t="shared" si="15"/>
        <v>115462.67258185903</v>
      </c>
      <c r="BM148" s="63">
        <f t="shared" si="15"/>
        <v>110633.82028808915</v>
      </c>
      <c r="BN148" s="63">
        <f t="shared" si="15"/>
        <v>106017.92008056244</v>
      </c>
      <c r="BO148" s="63">
        <f t="shared" si="15"/>
        <v>101606.36091526374</v>
      </c>
      <c r="BP148" s="63">
        <f t="shared" si="15"/>
        <v>97379.034036486686</v>
      </c>
      <c r="BQ148" s="63">
        <f t="shared" si="15"/>
        <v>93326.758109103816</v>
      </c>
      <c r="BR148" s="63">
        <f t="shared" si="15"/>
        <v>89446.7212826014</v>
      </c>
      <c r="BS148" s="51">
        <f>SUM(AO148:BR148)</f>
        <v>3715949.2574264123</v>
      </c>
    </row>
    <row r="149" spans="1:71" x14ac:dyDescent="0.3">
      <c r="A149" s="6"/>
      <c r="B149" s="6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</row>
    <row r="150" spans="1:71" x14ac:dyDescent="0.3">
      <c r="A150" s="80"/>
      <c r="B150" s="8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2" spans="1:71" x14ac:dyDescent="0.3">
      <c r="A152" s="6"/>
      <c r="B152" s="6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</row>
    <row r="153" spans="1:71" x14ac:dyDescent="0.3">
      <c r="A153" s="6"/>
      <c r="B153" s="6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</row>
    <row r="154" spans="1:71" x14ac:dyDescent="0.3">
      <c r="A154" s="109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</row>
    <row r="155" spans="1:71" x14ac:dyDescent="0.3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</row>
    <row r="156" spans="1:71" x14ac:dyDescent="0.3"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  <c r="AJ156" s="108"/>
      <c r="AK156" s="108"/>
      <c r="AL156" s="108"/>
      <c r="AM156" s="108"/>
      <c r="AN156" s="10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</row>
    <row r="159" spans="1:71" x14ac:dyDescent="0.3">
      <c r="K159" s="65" t="s">
        <v>209</v>
      </c>
      <c r="L159" s="66">
        <v>4.2999999999999997E-2</v>
      </c>
    </row>
    <row r="160" spans="1:71" x14ac:dyDescent="0.3">
      <c r="K160" s="67" t="s">
        <v>210</v>
      </c>
      <c r="L160" s="68">
        <v>4.3499999999999997E-2</v>
      </c>
    </row>
    <row r="161" spans="11:15" x14ac:dyDescent="0.3">
      <c r="K161" s="69" t="s">
        <v>211</v>
      </c>
      <c r="L161" s="65">
        <v>1.1599999999999999</v>
      </c>
      <c r="N161" s="76" t="s">
        <v>218</v>
      </c>
      <c r="O161" s="76">
        <f>1/BS147*(BS148-L165)</f>
        <v>214.56758924405551</v>
      </c>
    </row>
    <row r="162" spans="11:15" x14ac:dyDescent="0.3">
      <c r="K162" s="65" t="s">
        <v>212</v>
      </c>
      <c r="L162" s="70">
        <v>0</v>
      </c>
    </row>
    <row r="163" spans="11:15" ht="15.6" x14ac:dyDescent="0.35">
      <c r="K163" s="71" t="s">
        <v>213</v>
      </c>
      <c r="L163" s="72">
        <f>L159+L161*L160+L162</f>
        <v>9.3459999999999988E-2</v>
      </c>
    </row>
    <row r="164" spans="11:15" x14ac:dyDescent="0.3">
      <c r="K164" s="74" t="s">
        <v>217</v>
      </c>
      <c r="L164" s="75">
        <v>4.7399999999999998E-2</v>
      </c>
    </row>
    <row r="165" spans="11:15" x14ac:dyDescent="0.3">
      <c r="K165" t="s">
        <v>215</v>
      </c>
      <c r="L165">
        <v>83960</v>
      </c>
    </row>
    <row r="166" spans="11:15" ht="15.6" x14ac:dyDescent="0.3">
      <c r="K166" t="s">
        <v>351</v>
      </c>
      <c r="L166" s="110">
        <v>0.97</v>
      </c>
    </row>
    <row r="167" spans="11:15" x14ac:dyDescent="0.3">
      <c r="K167" t="s">
        <v>352</v>
      </c>
      <c r="L167" s="107">
        <v>0.03</v>
      </c>
    </row>
    <row r="168" spans="11:15" x14ac:dyDescent="0.3">
      <c r="K168" t="s">
        <v>216</v>
      </c>
      <c r="L168" s="108">
        <f>$L$163*L166+(1-0.258)*L164*L167</f>
        <v>9.1711323999999997E-2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8" sqref="B18"/>
    </sheetView>
  </sheetViews>
  <sheetFormatPr defaultRowHeight="14.4" x14ac:dyDescent="0.3"/>
  <cols>
    <col min="2" max="2" width="11.88671875" bestFit="1" customWidth="1"/>
  </cols>
  <sheetData>
    <row r="1" spans="1:2" x14ac:dyDescent="0.3">
      <c r="B1" s="60" t="s">
        <v>218</v>
      </c>
    </row>
    <row r="2" spans="1:2" x14ac:dyDescent="0.3">
      <c r="A2" t="s">
        <v>353</v>
      </c>
      <c r="B2">
        <f>'DDM-DM'!AN87</f>
        <v>157.79972273131114</v>
      </c>
    </row>
    <row r="3" spans="1:2" x14ac:dyDescent="0.3">
      <c r="A3" t="s">
        <v>354</v>
      </c>
      <c r="B3">
        <f>'EPS-DM'!AN86</f>
        <v>325.5744413633156</v>
      </c>
    </row>
    <row r="4" spans="1:2" x14ac:dyDescent="0.3">
      <c r="A4" t="s">
        <v>355</v>
      </c>
      <c r="B4">
        <v>228.07444081467193</v>
      </c>
    </row>
    <row r="5" spans="1:2" x14ac:dyDescent="0.3">
      <c r="A5" t="s">
        <v>356</v>
      </c>
      <c r="B5">
        <v>214.56758924405551</v>
      </c>
    </row>
    <row r="6" spans="1:2" x14ac:dyDescent="0.3">
      <c r="A6" t="s">
        <v>357</v>
      </c>
      <c r="B6">
        <f>AVERAGE(B2:B5)</f>
        <v>231.50404853833854</v>
      </c>
    </row>
    <row r="7" spans="1:2" x14ac:dyDescent="0.3">
      <c r="A7" t="s">
        <v>358</v>
      </c>
      <c r="B7">
        <v>238.13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DDM-DM</vt:lpstr>
      <vt:lpstr>EPS-DM</vt:lpstr>
      <vt:lpstr>FCFE-DM</vt:lpstr>
      <vt:lpstr>FCFF-DM</vt:lpstr>
      <vt:lpstr>Model Comparison</vt:lpstr>
      <vt:lpstr>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Кристина Бегитова</cp:lastModifiedBy>
  <dcterms:created xsi:type="dcterms:W3CDTF">2013-04-03T15:49:21Z</dcterms:created>
  <dcterms:modified xsi:type="dcterms:W3CDTF">2025-03-09T13:43:14Z</dcterms:modified>
</cp:coreProperties>
</file>