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Димас\Downloads\"/>
    </mc:Choice>
  </mc:AlternateContent>
  <xr:revisionPtr revIDLastSave="0" documentId="13_ncr:1_{A3C591C8-161A-436E-86A4-7876FE0C9D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Итог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" i="2" l="1" a="1"/>
  <c r="N22" i="2" s="1"/>
  <c r="N21" i="2" a="1"/>
  <c r="N21" i="2" s="1"/>
  <c r="N20" i="2" a="1"/>
  <c r="N20" i="2" s="1"/>
  <c r="N19" i="2" a="1"/>
  <c r="N19" i="2" s="1"/>
  <c r="N15" i="2" a="1"/>
  <c r="N15" i="2" s="1"/>
  <c r="N14" i="2" a="1"/>
  <c r="N14" i="2" s="1"/>
  <c r="N13" i="2" a="1"/>
  <c r="N13" i="2" s="1"/>
  <c r="M22" i="2" a="1"/>
  <c r="M22" i="2" s="1"/>
  <c r="M21" i="2" a="1"/>
  <c r="M21" i="2" s="1"/>
  <c r="M20" i="2" a="1"/>
  <c r="M20" i="2" s="1"/>
  <c r="M19" i="2" a="1"/>
  <c r="M19" i="2" s="1"/>
  <c r="M14" i="2" a="1"/>
  <c r="M14" i="2" s="1"/>
  <c r="M13" i="2" a="1"/>
  <c r="M13" i="2" s="1"/>
  <c r="E78" i="2"/>
  <c r="E63" i="2"/>
  <c r="D60" i="2"/>
  <c r="D64" i="2" s="1"/>
  <c r="F40" i="2"/>
  <c r="F38" i="2"/>
  <c r="F39" i="2" s="1"/>
  <c r="F37" i="2"/>
  <c r="F36" i="2"/>
  <c r="F35" i="2"/>
  <c r="F41" i="2" s="1"/>
  <c r="K29" i="2"/>
  <c r="U28" i="2"/>
  <c r="K28" i="2"/>
  <c r="Q18" i="2" s="1"/>
  <c r="K27" i="2"/>
  <c r="K26" i="2"/>
  <c r="L25" i="2"/>
  <c r="Q13" i="2" s="1"/>
  <c r="Q15" i="2" s="1"/>
  <c r="K24" i="2"/>
  <c r="L23" i="2"/>
  <c r="U22" i="2"/>
  <c r="L22" i="2"/>
  <c r="K22" i="2"/>
  <c r="L21" i="2"/>
  <c r="K21" i="2"/>
  <c r="Q20" i="2"/>
  <c r="L20" i="2"/>
  <c r="K20" i="2"/>
  <c r="L19" i="2"/>
  <c r="K19" i="2"/>
  <c r="L18" i="2"/>
  <c r="U17" i="2"/>
  <c r="Q17" i="2"/>
  <c r="K17" i="2"/>
  <c r="K16" i="2"/>
  <c r="U15" i="2"/>
  <c r="L15" i="2"/>
  <c r="K15" i="2"/>
  <c r="U14" i="2"/>
  <c r="Q14" i="2"/>
  <c r="L14" i="2"/>
  <c r="K14" i="2"/>
  <c r="L13" i="2"/>
  <c r="K13" i="2"/>
  <c r="U27" i="2" l="1"/>
  <c r="U25" i="2"/>
  <c r="U26" i="2" s="1"/>
  <c r="U16" i="2"/>
  <c r="U19" i="2" s="1"/>
  <c r="U20" i="2" s="1"/>
  <c r="U29" i="2"/>
  <c r="U30" i="2" s="1"/>
  <c r="U18" i="2"/>
  <c r="Q21" i="2"/>
  <c r="K30" i="2"/>
  <c r="N30" i="2"/>
  <c r="M30" i="2"/>
  <c r="L24" i="2" l="1"/>
  <c r="U23" i="2"/>
  <c r="U24" i="2" s="1"/>
  <c r="U31" i="2" s="1"/>
  <c r="U32" i="2" s="1"/>
  <c r="M24" i="2" l="1"/>
  <c r="L3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<sst xmlns="http://schemas.openxmlformats.org/spreadsheetml/2006/main" count="195" uniqueCount="104">
  <si>
    <t>Furniture manufacturing LLC</t>
  </si>
  <si>
    <t>Executed by</t>
  </si>
  <si>
    <t>Бегитова Кристина, 2302</t>
  </si>
  <si>
    <t>Голяченко Дмитрий, 2302</t>
  </si>
  <si>
    <t>Евдокимова Ксения, 2302</t>
  </si>
  <si>
    <t>Егоров Михаил, 2302</t>
  </si>
  <si>
    <t>Кладов Филипп, 2302</t>
  </si>
  <si>
    <t>Accounting entries for the year 2025</t>
  </si>
  <si>
    <t>Income statement</t>
  </si>
  <si>
    <t>Balance sheet</t>
  </si>
  <si>
    <t>№</t>
  </si>
  <si>
    <t>Accounting entries</t>
  </si>
  <si>
    <t>Dt</t>
  </si>
  <si>
    <t>Cr</t>
  </si>
  <si>
    <t>Rub</t>
  </si>
  <si>
    <t>Accounts</t>
  </si>
  <si>
    <t>Investment from owner</t>
  </si>
  <si>
    <t>Cash</t>
  </si>
  <si>
    <t>Share capital</t>
  </si>
  <si>
    <t>Cash (Asset)</t>
  </si>
  <si>
    <t>Revenue</t>
  </si>
  <si>
    <t>Purchase of production equipment</t>
  </si>
  <si>
    <t>Equipment</t>
  </si>
  <si>
    <t>Accounts payable</t>
  </si>
  <si>
    <t>Materials (Asset)</t>
  </si>
  <si>
    <t>Cost of sales</t>
  </si>
  <si>
    <t>Payment for equipment</t>
  </si>
  <si>
    <t>Goods (Asset)</t>
  </si>
  <si>
    <t>Gross Margin</t>
  </si>
  <si>
    <t>Total non-current assets</t>
  </si>
  <si>
    <t>Purchase of raw materials (wood, varnish, etc.)</t>
  </si>
  <si>
    <t>Materials</t>
  </si>
  <si>
    <t>Accounts receivable (Asset)</t>
  </si>
  <si>
    <t>Production of wooden furniture</t>
  </si>
  <si>
    <t>Finished goods</t>
  </si>
  <si>
    <t>Equipment (Asset)</t>
  </si>
  <si>
    <t>Commercial Expenses</t>
  </si>
  <si>
    <t>Taking a loan from a bank</t>
  </si>
  <si>
    <t>Loan payable</t>
  </si>
  <si>
    <t>Depreciation (Contra-Asset)</t>
  </si>
  <si>
    <t>Administrative expenses</t>
  </si>
  <si>
    <t>Accrual of salary for workers</t>
  </si>
  <si>
    <t>Payroll expense (cost of sales)</t>
  </si>
  <si>
    <t>Payroll payable</t>
  </si>
  <si>
    <t>Loan payable (Liability)</t>
  </si>
  <si>
    <t>Interest income</t>
  </si>
  <si>
    <t>Total current assets</t>
  </si>
  <si>
    <t>Accrual of salary for administration</t>
  </si>
  <si>
    <t>Interest payable</t>
  </si>
  <si>
    <t>Interest expense</t>
  </si>
  <si>
    <t>Total assets</t>
  </si>
  <si>
    <t>Payment of salaries</t>
  </si>
  <si>
    <t>Net Profit</t>
  </si>
  <si>
    <t>Depreciation of equipment</t>
  </si>
  <si>
    <t>Depreciation expense (cost of sales)</t>
  </si>
  <si>
    <t>Accumulated depreciation</t>
  </si>
  <si>
    <t>Share capital (Equity)</t>
  </si>
  <si>
    <t>Rent payment for factory</t>
  </si>
  <si>
    <t>Rent expense</t>
  </si>
  <si>
    <t>Retained earnings (Equity)</t>
  </si>
  <si>
    <t>Utility bills for production facility</t>
  </si>
  <si>
    <t>Utility expense</t>
  </si>
  <si>
    <t>Total Equity</t>
  </si>
  <si>
    <t>Purchase of office supplies</t>
  </si>
  <si>
    <t>Loan</t>
  </si>
  <si>
    <t>Advertising campaign (social media, banners, etc.)</t>
  </si>
  <si>
    <t xml:space="preserve">Commercial expenses
</t>
  </si>
  <si>
    <t>Total non-ccurrent liabilities</t>
  </si>
  <si>
    <t>Sales of furniture to customers</t>
  </si>
  <si>
    <t>Accounts receivable</t>
  </si>
  <si>
    <t>Commercial expenses</t>
  </si>
  <si>
    <t>Cost of goods sold</t>
  </si>
  <si>
    <t>Receiving cash from customers</t>
  </si>
  <si>
    <t>Total current liabilities</t>
  </si>
  <si>
    <t>Interest accrual on bank loan</t>
  </si>
  <si>
    <t>Total</t>
  </si>
  <si>
    <t>Total Liability</t>
  </si>
  <si>
    <t>Accounting outsourcing services</t>
  </si>
  <si>
    <t>Total Euity and Liability</t>
  </si>
  <si>
    <t>Repayment of loan principal</t>
  </si>
  <si>
    <t>Check</t>
  </si>
  <si>
    <t>Payment of interest on loan</t>
  </si>
  <si>
    <t>Dividend payment to shareholders</t>
  </si>
  <si>
    <t>Retained earnings</t>
  </si>
  <si>
    <t>SUM</t>
  </si>
  <si>
    <t>taxes</t>
  </si>
  <si>
    <t>VAT on sales (output VAT) - НДС</t>
  </si>
  <si>
    <t>VAT payable</t>
  </si>
  <si>
    <t>VAT on purchases (input VAT) - НДС</t>
  </si>
  <si>
    <t>Employer's social contributions (30%)</t>
  </si>
  <si>
    <t>Payroll tax expense</t>
  </si>
  <si>
    <t>Social tax payable</t>
  </si>
  <si>
    <t>Withholding personal income tax from salaries (НДФЛ)</t>
  </si>
  <si>
    <t>Personal income tax payable</t>
  </si>
  <si>
    <t>Payment of withheld personal income tax</t>
  </si>
  <si>
    <t>Payment of employer's social contributions</t>
  </si>
  <si>
    <t>Payment of VAT to tax office</t>
  </si>
  <si>
    <t>Corporate profit tax accural (20% of profit)</t>
  </si>
  <si>
    <t>Income tax expense</t>
  </si>
  <si>
    <t>Income tax payable</t>
  </si>
  <si>
    <t>#profit is negative</t>
  </si>
  <si>
    <t>Payment of corporate profit tax</t>
  </si>
  <si>
    <t>OB</t>
  </si>
  <si>
    <t>Trial balance (without taxes)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</si>
</sst>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₽_-;\-* #,##0\ _₽_-;_-* &quot;-&quot;\ _₽_-;_-@"/>
    <numFmt numFmtId="169" formatCode="_-* #,##0\ _₽_-;\-* #,##0\ _₽_-;_-* &quot;-&quot;??\ _₽_-;_-@_-"/>
  </numFmts>
  <fonts count="16" x14ac:knownFonts="1">
    <font>
      <sz val="10"/>
      <color rgb="FF000000"/>
      <name val="Arial"/>
      <scheme val="minor"/>
    </font>
    <font>
      <sz val="10"/>
      <color theme="1"/>
      <name val="Calibri"/>
    </font>
    <font>
      <b/>
      <sz val="16"/>
      <color rgb="FF38761D"/>
      <name val="Roboto"/>
    </font>
    <font>
      <b/>
      <i/>
      <sz val="11"/>
      <color theme="1"/>
      <name val="Roboto"/>
    </font>
    <font>
      <sz val="10"/>
      <name val="Arial"/>
    </font>
    <font>
      <sz val="11"/>
      <color theme="1"/>
      <name val="Roboto"/>
    </font>
    <font>
      <b/>
      <sz val="13"/>
      <color rgb="FF38761D"/>
      <name val="Roboto"/>
    </font>
    <font>
      <b/>
      <sz val="10"/>
      <color rgb="FF000000"/>
      <name val="Roboto"/>
    </font>
    <font>
      <b/>
      <sz val="11"/>
      <color rgb="FF274E13"/>
      <name val="Roboto"/>
    </font>
    <font>
      <sz val="10"/>
      <color theme="1"/>
      <name val="Roboto"/>
    </font>
    <font>
      <b/>
      <sz val="10"/>
      <color theme="1"/>
      <name val="Roboto"/>
    </font>
    <font>
      <sz val="10"/>
      <color theme="1"/>
      <name val="Roboto"/>
    </font>
    <font>
      <b/>
      <sz val="10"/>
      <color theme="1"/>
      <name val="Roboto"/>
    </font>
    <font>
      <sz val="10"/>
      <color rgb="FF000000"/>
      <name val="Roboto"/>
    </font>
    <font>
      <sz val="10"/>
      <color rgb="FF38761D"/>
      <name val="Roboto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medium">
        <color rgb="FF274E13"/>
      </left>
      <right/>
      <top style="medium">
        <color rgb="FF274E13"/>
      </top>
      <bottom style="thin">
        <color rgb="FF274E13"/>
      </bottom>
      <diagonal/>
    </border>
    <border>
      <left/>
      <right style="medium">
        <color rgb="FF274E13"/>
      </right>
      <top style="medium">
        <color rgb="FF274E13"/>
      </top>
      <bottom style="thin">
        <color rgb="FF274E13"/>
      </bottom>
      <diagonal/>
    </border>
    <border>
      <left style="medium">
        <color rgb="FF274E13"/>
      </left>
      <right/>
      <top/>
      <bottom/>
      <diagonal/>
    </border>
    <border>
      <left/>
      <right style="medium">
        <color rgb="FF274E13"/>
      </right>
      <top/>
      <bottom/>
      <diagonal/>
    </border>
    <border>
      <left style="medium">
        <color rgb="FF274E13"/>
      </left>
      <right/>
      <top/>
      <bottom style="medium">
        <color rgb="FF274E13"/>
      </bottom>
      <diagonal/>
    </border>
    <border>
      <left/>
      <right style="medium">
        <color rgb="FF274E13"/>
      </right>
      <top/>
      <bottom style="medium">
        <color rgb="FF274E1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vertical="center" wrapText="1"/>
    </xf>
    <xf numFmtId="3" fontId="11" fillId="2" borderId="0" xfId="0" applyNumberFormat="1" applyFont="1" applyFill="1" applyAlignment="1">
      <alignment horizontal="left" vertical="center" wrapText="1"/>
    </xf>
    <xf numFmtId="3" fontId="11" fillId="0" borderId="0" xfId="0" applyNumberFormat="1" applyFont="1" applyAlignment="1">
      <alignment horizontal="right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3" fontId="11" fillId="0" borderId="0" xfId="0" applyNumberFormat="1" applyFont="1" applyAlignment="1">
      <alignment horizontal="left" vertical="center" wrapText="1"/>
    </xf>
    <xf numFmtId="0" fontId="11" fillId="0" borderId="8" xfId="0" applyFont="1" applyBorder="1"/>
    <xf numFmtId="3" fontId="11" fillId="0" borderId="8" xfId="0" applyNumberFormat="1" applyFont="1" applyBorder="1" applyAlignment="1">
      <alignment horizontal="right"/>
    </xf>
    <xf numFmtId="164" fontId="11" fillId="0" borderId="8" xfId="0" applyNumberFormat="1" applyFont="1" applyBorder="1" applyAlignment="1">
      <alignment horizontal="right"/>
    </xf>
    <xf numFmtId="164" fontId="12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164" fontId="11" fillId="0" borderId="0" xfId="0" applyNumberFormat="1" applyFont="1" applyAlignment="1">
      <alignment horizontal="right"/>
    </xf>
    <xf numFmtId="0" fontId="12" fillId="0" borderId="8" xfId="0" applyFont="1" applyBorder="1"/>
    <xf numFmtId="164" fontId="12" fillId="0" borderId="8" xfId="0" applyNumberFormat="1" applyFont="1" applyBorder="1" applyAlignment="1">
      <alignment horizontal="right"/>
    </xf>
    <xf numFmtId="0" fontId="14" fillId="0" borderId="0" xfId="0" applyFont="1"/>
    <xf numFmtId="164" fontId="14" fillId="0" borderId="0" xfId="0" applyNumberFormat="1" applyFont="1" applyAlignment="1">
      <alignment horizontal="right"/>
    </xf>
    <xf numFmtId="0" fontId="13" fillId="0" borderId="0" xfId="0" applyFont="1"/>
    <xf numFmtId="0" fontId="8" fillId="0" borderId="8" xfId="0" applyFont="1" applyBorder="1"/>
    <xf numFmtId="0" fontId="8" fillId="0" borderId="9" xfId="0" applyFont="1" applyBorder="1"/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wrapText="1"/>
    </xf>
    <xf numFmtId="0" fontId="13" fillId="2" borderId="10" xfId="0" applyFont="1" applyFill="1" applyBorder="1" applyAlignment="1">
      <alignment horizontal="right"/>
    </xf>
    <xf numFmtId="0" fontId="13" fillId="2" borderId="0" xfId="0" applyFont="1" applyFill="1"/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3" fillId="0" borderId="10" xfId="0" applyFont="1" applyBorder="1"/>
    <xf numFmtId="0" fontId="13" fillId="0" borderId="10" xfId="0" applyFont="1" applyBorder="1" applyAlignment="1">
      <alignment horizontal="right"/>
    </xf>
    <xf numFmtId="0" fontId="13" fillId="0" borderId="8" xfId="0" applyFont="1" applyBorder="1" applyAlignment="1">
      <alignment wrapText="1"/>
    </xf>
    <xf numFmtId="0" fontId="13" fillId="0" borderId="9" xfId="0" applyFont="1" applyBorder="1"/>
    <xf numFmtId="0" fontId="13" fillId="0" borderId="8" xfId="0" applyFont="1" applyBorder="1" applyAlignment="1">
      <alignment horizontal="right"/>
    </xf>
    <xf numFmtId="0" fontId="15" fillId="0" borderId="0" xfId="0" applyFont="1"/>
    <xf numFmtId="0" fontId="15" fillId="0" borderId="10" xfId="0" applyFont="1" applyBorder="1"/>
    <xf numFmtId="0" fontId="7" fillId="0" borderId="10" xfId="0" applyFont="1" applyBorder="1" applyAlignment="1">
      <alignment horizontal="right"/>
    </xf>
    <xf numFmtId="0" fontId="11" fillId="2" borderId="0" xfId="0" applyFont="1" applyFill="1" applyAlignment="1">
      <alignment horizontal="right" vertical="center" wrapText="1"/>
    </xf>
    <xf numFmtId="3" fontId="11" fillId="2" borderId="10" xfId="0" applyNumberFormat="1" applyFont="1" applyFill="1" applyBorder="1" applyAlignment="1">
      <alignment horizontal="left" vertical="center" wrapText="1"/>
    </xf>
    <xf numFmtId="3" fontId="11" fillId="2" borderId="0" xfId="0" applyNumberFormat="1" applyFont="1" applyFill="1" applyAlignment="1">
      <alignment horizontal="right" vertical="center" wrapText="1"/>
    </xf>
    <xf numFmtId="0" fontId="11" fillId="0" borderId="0" xfId="0" applyFont="1" applyAlignment="1">
      <alignment horizontal="right" vertical="center" wrapText="1"/>
    </xf>
    <xf numFmtId="0" fontId="11" fillId="3" borderId="8" xfId="0" applyFont="1" applyFill="1" applyBorder="1" applyAlignment="1">
      <alignment vertical="center" wrapText="1"/>
    </xf>
    <xf numFmtId="0" fontId="7" fillId="0" borderId="9" xfId="0" applyFont="1" applyBorder="1" applyAlignment="1">
      <alignment horizontal="right"/>
    </xf>
    <xf numFmtId="0" fontId="13" fillId="0" borderId="8" xfId="0" applyFont="1" applyBorder="1"/>
    <xf numFmtId="0" fontId="11" fillId="2" borderId="7" xfId="0" applyFont="1" applyFill="1" applyBorder="1" applyAlignment="1">
      <alignment vertical="center" wrapText="1"/>
    </xf>
    <xf numFmtId="0" fontId="2" fillId="0" borderId="0" xfId="0" applyFont="1"/>
    <xf numFmtId="0" fontId="0" fillId="0" borderId="0" xfId="0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4" fillId="0" borderId="4" xfId="0" applyFont="1" applyBorder="1"/>
    <xf numFmtId="0" fontId="5" fillId="0" borderId="5" xfId="0" applyFont="1" applyBorder="1"/>
    <xf numFmtId="0" fontId="4" fillId="0" borderId="6" xfId="0" applyFont="1" applyBorder="1"/>
    <xf numFmtId="169" fontId="11" fillId="2" borderId="7" xfId="0" applyNumberFormat="1" applyFont="1" applyFill="1" applyBorder="1"/>
    <xf numFmtId="169" fontId="11" fillId="0" borderId="7" xfId="0" applyNumberFormat="1" applyFont="1" applyBorder="1"/>
    <xf numFmtId="169" fontId="12" fillId="0" borderId="7" xfId="0" applyNumberFormat="1" applyFont="1" applyBorder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11" fillId="0" borderId="7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3" fillId="2" borderId="7" xfId="0" applyFont="1" applyFill="1" applyBorder="1" applyAlignment="1">
      <alignment vertical="center" wrapText="1"/>
    </xf>
    <xf numFmtId="0" fontId="14" fillId="2" borderId="7" xfId="0" applyFont="1" applyFill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showGridLines="0" tabSelected="1" topLeftCell="K5" workbookViewId="0">
      <selection activeCell="O8" sqref="O8"/>
    </sheetView>
  </sheetViews>
  <sheetFormatPr defaultColWidth="12.6640625" defaultRowHeight="15.75" customHeight="1" x14ac:dyDescent="0.25"/>
  <cols>
    <col min="1" max="1" width="5.33203125" customWidth="1"/>
    <col min="2" max="2" width="5.21875" customWidth="1"/>
    <col min="3" max="3" width="35.33203125" customWidth="1"/>
    <col min="4" max="5" width="17.33203125" customWidth="1"/>
    <col min="6" max="6" width="8.88671875" customWidth="1"/>
    <col min="8" max="8" width="23.44140625" customWidth="1"/>
    <col min="9" max="10" width="12.77734375" bestFit="1" customWidth="1"/>
    <col min="11" max="14" width="13.109375" bestFit="1" customWidth="1"/>
    <col min="16" max="16" width="19.109375" customWidth="1"/>
    <col min="20" max="20" width="26.33203125" bestFit="1" customWidth="1"/>
  </cols>
  <sheetData>
    <row r="1" spans="1:26" ht="13.8" x14ac:dyDescent="0.3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x14ac:dyDescent="0.4">
      <c r="B2" s="54" t="s">
        <v>0</v>
      </c>
      <c r="C2" s="5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B3" s="56" t="s">
        <v>1</v>
      </c>
      <c r="C3" s="57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1"/>
      <c r="B4" s="58" t="s">
        <v>2</v>
      </c>
      <c r="C4" s="5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x14ac:dyDescent="0.3">
      <c r="B5" s="58" t="s">
        <v>3</v>
      </c>
      <c r="C5" s="5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B6" s="58" t="s">
        <v>4</v>
      </c>
      <c r="C6" s="5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 x14ac:dyDescent="0.3">
      <c r="A7" s="1"/>
      <c r="B7" s="58" t="s">
        <v>5</v>
      </c>
      <c r="C7" s="5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B8" s="60" t="s">
        <v>6</v>
      </c>
      <c r="C8" s="6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8" x14ac:dyDescent="0.3">
      <c r="F9" s="1"/>
      <c r="G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8" x14ac:dyDescent="0.3">
      <c r="A10" s="1"/>
      <c r="B10" s="1"/>
      <c r="C10" s="1"/>
      <c r="D10" s="1"/>
      <c r="E10" s="1"/>
      <c r="F10" s="1"/>
      <c r="G10" s="1"/>
      <c r="H10" s="1"/>
      <c r="I10" s="1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799999999999997" x14ac:dyDescent="0.35">
      <c r="A11" s="1"/>
      <c r="B11" s="3" t="s">
        <v>7</v>
      </c>
      <c r="C11" s="1"/>
      <c r="D11" s="1"/>
      <c r="E11" s="1"/>
      <c r="F11" s="1"/>
      <c r="G11" s="1"/>
      <c r="H11" s="67" t="s">
        <v>103</v>
      </c>
      <c r="I11" s="4">
        <v>2025</v>
      </c>
      <c r="J11" s="1"/>
      <c r="K11" s="1"/>
      <c r="L11" s="1"/>
      <c r="M11" s="1"/>
      <c r="N11" s="1"/>
      <c r="O11" s="1"/>
      <c r="P11" s="3" t="s">
        <v>8</v>
      </c>
      <c r="Q11" s="1"/>
      <c r="R11" s="1"/>
      <c r="S11" s="1"/>
      <c r="T11" s="3" t="s">
        <v>9</v>
      </c>
      <c r="U11" s="1"/>
      <c r="V11" s="1"/>
      <c r="W11" s="1"/>
      <c r="X11" s="1"/>
      <c r="Y11" s="1"/>
      <c r="Z11" s="1"/>
    </row>
    <row r="12" spans="1:26" ht="14.4" x14ac:dyDescent="0.3">
      <c r="A12" s="1"/>
      <c r="B12" s="5" t="s">
        <v>10</v>
      </c>
      <c r="C12" s="6" t="s">
        <v>11</v>
      </c>
      <c r="D12" s="6" t="s">
        <v>12</v>
      </c>
      <c r="E12" s="6" t="s">
        <v>13</v>
      </c>
      <c r="F12" s="6" t="s">
        <v>14</v>
      </c>
      <c r="G12" s="1"/>
      <c r="H12" s="6" t="s">
        <v>15</v>
      </c>
      <c r="I12" s="6" t="s">
        <v>12</v>
      </c>
      <c r="J12" s="6" t="s">
        <v>13</v>
      </c>
      <c r="K12" s="6" t="s">
        <v>12</v>
      </c>
      <c r="L12" s="6" t="s">
        <v>13</v>
      </c>
      <c r="M12" s="6" t="s">
        <v>12</v>
      </c>
      <c r="N12" s="6" t="s">
        <v>13</v>
      </c>
      <c r="O12" s="1"/>
      <c r="P12" s="7"/>
      <c r="Q12" s="8">
        <v>2025</v>
      </c>
      <c r="R12" s="1"/>
      <c r="S12" s="1"/>
      <c r="T12" s="9"/>
      <c r="U12" s="10" t="s">
        <v>9</v>
      </c>
      <c r="V12" s="9"/>
      <c r="W12" s="9"/>
      <c r="X12" s="1"/>
      <c r="Y12" s="1"/>
      <c r="Z12" s="1"/>
    </row>
    <row r="13" spans="1:26" ht="13.8" x14ac:dyDescent="0.3">
      <c r="A13" s="1"/>
      <c r="B13" s="11">
        <v>1</v>
      </c>
      <c r="C13" s="12" t="s">
        <v>16</v>
      </c>
      <c r="D13" s="12" t="s">
        <v>17</v>
      </c>
      <c r="E13" s="12" t="s">
        <v>18</v>
      </c>
      <c r="F13" s="13">
        <v>2000</v>
      </c>
      <c r="G13" s="1"/>
      <c r="H13" s="53" t="s">
        <v>19</v>
      </c>
      <c r="I13" s="62">
        <v>0</v>
      </c>
      <c r="J13" s="62">
        <v>0</v>
      </c>
      <c r="K13" s="62">
        <f>F13+F29+F18</f>
        <v>3200</v>
      </c>
      <c r="L13" s="62">
        <f>F15+F16+F21+F23+F25+F32+F33+F34</f>
        <v>2420</v>
      </c>
      <c r="M13" s="62" cm="1">
        <f t="array" ref="M13">_xlfn.IFS(K13&gt;=L13,K13-L13,K13&lt;L13,0)</f>
        <v>780</v>
      </c>
      <c r="N13" s="62" cm="1">
        <f t="array" ref="N13">_xlfn.IFS(K13&lt;=L13,L13-K13,K13&gt;L13,0)</f>
        <v>0</v>
      </c>
      <c r="O13" s="1"/>
      <c r="P13" s="9" t="s">
        <v>20</v>
      </c>
      <c r="Q13" s="14">
        <f>L25</f>
        <v>500</v>
      </c>
      <c r="R13" s="1"/>
      <c r="S13" s="1"/>
      <c r="T13" s="9"/>
      <c r="U13" s="15">
        <v>2025</v>
      </c>
      <c r="V13" s="15">
        <v>2024</v>
      </c>
      <c r="W13" s="9"/>
      <c r="X13" s="1"/>
      <c r="Y13" s="1"/>
      <c r="Z13" s="1"/>
    </row>
    <row r="14" spans="1:26" ht="13.8" x14ac:dyDescent="0.3">
      <c r="A14" s="1"/>
      <c r="B14" s="16">
        <v>2</v>
      </c>
      <c r="C14" s="17" t="s">
        <v>21</v>
      </c>
      <c r="D14" s="17" t="s">
        <v>22</v>
      </c>
      <c r="E14" s="17" t="s">
        <v>23</v>
      </c>
      <c r="F14" s="18">
        <v>1500</v>
      </c>
      <c r="G14" s="1"/>
      <c r="H14" s="68" t="s">
        <v>24</v>
      </c>
      <c r="I14" s="63">
        <v>0</v>
      </c>
      <c r="J14" s="63">
        <v>0</v>
      </c>
      <c r="K14" s="63">
        <f t="shared" ref="K14:K15" si="0">F16</f>
        <v>300</v>
      </c>
      <c r="L14" s="63">
        <f>F17</f>
        <v>250</v>
      </c>
      <c r="M14" s="63" cm="1">
        <f t="array" ref="M14">_xlfn.IFS(K14&gt;=L14,K14-L14,K14&lt;L14,0)</f>
        <v>50</v>
      </c>
      <c r="N14" s="63" cm="1">
        <f t="array" ref="N14">_xlfn.IFS(K14&lt;=L14,L14-K14,K14&gt;L14,0)</f>
        <v>0</v>
      </c>
      <c r="O14" s="1"/>
      <c r="P14" s="19" t="s">
        <v>25</v>
      </c>
      <c r="Q14" s="20">
        <f>K26</f>
        <v>470</v>
      </c>
      <c r="R14" s="1"/>
      <c r="S14" s="1"/>
      <c r="T14" s="19" t="s">
        <v>22</v>
      </c>
      <c r="U14" s="21">
        <f>M17-N18</f>
        <v>1400</v>
      </c>
      <c r="V14" s="21">
        <v>0</v>
      </c>
      <c r="W14" s="9"/>
      <c r="X14" s="1"/>
      <c r="Y14" s="1"/>
      <c r="Z14" s="1"/>
    </row>
    <row r="15" spans="1:26" ht="13.8" x14ac:dyDescent="0.3">
      <c r="A15" s="1"/>
      <c r="B15" s="11">
        <v>3</v>
      </c>
      <c r="C15" s="12" t="s">
        <v>26</v>
      </c>
      <c r="D15" s="12" t="s">
        <v>23</v>
      </c>
      <c r="E15" s="12" t="s">
        <v>17</v>
      </c>
      <c r="F15" s="13">
        <v>1200</v>
      </c>
      <c r="G15" s="1"/>
      <c r="H15" s="53" t="s">
        <v>27</v>
      </c>
      <c r="I15" s="62">
        <v>0</v>
      </c>
      <c r="J15" s="62">
        <v>0</v>
      </c>
      <c r="K15" s="62">
        <f t="shared" si="0"/>
        <v>250</v>
      </c>
      <c r="L15" s="62">
        <f>F28</f>
        <v>250</v>
      </c>
      <c r="M15" s="62">
        <v>0</v>
      </c>
      <c r="N15" s="62" cm="1">
        <f t="array" ref="N15">_xlfn.IFS(K15&lt;L15,L15-K15,K15&gt;=L15,0)</f>
        <v>0</v>
      </c>
      <c r="O15" s="1"/>
      <c r="P15" s="10" t="s">
        <v>28</v>
      </c>
      <c r="Q15" s="14">
        <f>Q13-Q14</f>
        <v>30</v>
      </c>
      <c r="R15" s="1"/>
      <c r="S15" s="1"/>
      <c r="T15" s="10" t="s">
        <v>29</v>
      </c>
      <c r="U15" s="22">
        <f>U14</f>
        <v>1400</v>
      </c>
      <c r="V15" s="22">
        <v>0</v>
      </c>
      <c r="W15" s="9"/>
      <c r="X15" s="1"/>
      <c r="Y15" s="1"/>
      <c r="Z15" s="1"/>
    </row>
    <row r="16" spans="1:26" ht="26.4" x14ac:dyDescent="0.3">
      <c r="A16" s="1"/>
      <c r="B16" s="16">
        <v>4</v>
      </c>
      <c r="C16" s="17" t="s">
        <v>30</v>
      </c>
      <c r="D16" s="17" t="s">
        <v>31</v>
      </c>
      <c r="E16" s="17" t="s">
        <v>17</v>
      </c>
      <c r="F16" s="18">
        <v>300</v>
      </c>
      <c r="G16" s="1"/>
      <c r="H16" s="69" t="s">
        <v>32</v>
      </c>
      <c r="I16" s="63">
        <v>0</v>
      </c>
      <c r="J16" s="63">
        <v>0</v>
      </c>
      <c r="K16" s="63">
        <f>F27</f>
        <v>500</v>
      </c>
      <c r="L16" s="63">
        <v>0</v>
      </c>
      <c r="M16" s="63">
        <v>500</v>
      </c>
      <c r="N16" s="63">
        <v>0</v>
      </c>
      <c r="O16" s="1"/>
      <c r="P16" s="9"/>
      <c r="Q16" s="23"/>
      <c r="R16" s="1"/>
      <c r="S16" s="1"/>
      <c r="T16" s="9" t="s">
        <v>31</v>
      </c>
      <c r="U16" s="24">
        <f>M14</f>
        <v>50</v>
      </c>
      <c r="V16" s="24">
        <v>0</v>
      </c>
      <c r="W16" s="9"/>
      <c r="X16" s="1"/>
      <c r="Y16" s="1"/>
      <c r="Z16" s="1"/>
    </row>
    <row r="17" spans="1:26" ht="13.8" x14ac:dyDescent="0.3">
      <c r="A17" s="1"/>
      <c r="B17" s="11">
        <v>5</v>
      </c>
      <c r="C17" s="12" t="s">
        <v>33</v>
      </c>
      <c r="D17" s="12" t="s">
        <v>34</v>
      </c>
      <c r="E17" s="12" t="s">
        <v>31</v>
      </c>
      <c r="F17" s="13">
        <v>250</v>
      </c>
      <c r="G17" s="1"/>
      <c r="H17" s="70" t="s">
        <v>35</v>
      </c>
      <c r="I17" s="62">
        <v>0</v>
      </c>
      <c r="J17" s="62">
        <v>0</v>
      </c>
      <c r="K17" s="62">
        <f>F14</f>
        <v>1500</v>
      </c>
      <c r="L17" s="62">
        <v>0</v>
      </c>
      <c r="M17" s="62">
        <v>1500</v>
      </c>
      <c r="N17" s="62">
        <v>0</v>
      </c>
      <c r="O17" s="1"/>
      <c r="P17" s="9" t="s">
        <v>36</v>
      </c>
      <c r="Q17" s="14">
        <f t="shared" ref="Q17:Q18" si="1">-K27</f>
        <v>-60</v>
      </c>
      <c r="R17" s="1"/>
      <c r="S17" s="1"/>
      <c r="T17" s="9" t="s">
        <v>32</v>
      </c>
      <c r="U17" s="24">
        <f>M16</f>
        <v>500</v>
      </c>
      <c r="V17" s="24">
        <v>0</v>
      </c>
      <c r="W17" s="9"/>
      <c r="X17" s="1"/>
      <c r="Y17" s="1"/>
      <c r="Z17" s="1"/>
    </row>
    <row r="18" spans="1:26" ht="26.4" x14ac:dyDescent="0.3">
      <c r="A18" s="1"/>
      <c r="B18" s="16">
        <v>6</v>
      </c>
      <c r="C18" s="17" t="s">
        <v>37</v>
      </c>
      <c r="D18" s="17" t="s">
        <v>17</v>
      </c>
      <c r="E18" s="17" t="s">
        <v>38</v>
      </c>
      <c r="F18" s="18">
        <v>800</v>
      </c>
      <c r="G18" s="1"/>
      <c r="H18" s="69" t="s">
        <v>39</v>
      </c>
      <c r="I18" s="63">
        <v>0</v>
      </c>
      <c r="J18" s="63">
        <v>0</v>
      </c>
      <c r="K18" s="63">
        <v>0</v>
      </c>
      <c r="L18" s="63">
        <f>F22</f>
        <v>100</v>
      </c>
      <c r="M18" s="63">
        <v>0</v>
      </c>
      <c r="N18" s="63">
        <v>100</v>
      </c>
      <c r="O18" s="1"/>
      <c r="P18" s="9" t="s">
        <v>40</v>
      </c>
      <c r="Q18" s="14">
        <f t="shared" si="1"/>
        <v>-330</v>
      </c>
      <c r="R18" s="1"/>
      <c r="S18" s="1"/>
      <c r="T18" s="19" t="s">
        <v>19</v>
      </c>
      <c r="U18" s="21">
        <f>M13</f>
        <v>780</v>
      </c>
      <c r="V18" s="21">
        <v>0</v>
      </c>
      <c r="W18" s="9"/>
      <c r="X18" s="1"/>
      <c r="Y18" s="1"/>
      <c r="Z18" s="1"/>
    </row>
    <row r="19" spans="1:26" ht="26.4" x14ac:dyDescent="0.3">
      <c r="A19" s="1"/>
      <c r="B19" s="11">
        <v>7</v>
      </c>
      <c r="C19" s="12" t="s">
        <v>41</v>
      </c>
      <c r="D19" s="12" t="s">
        <v>42</v>
      </c>
      <c r="E19" s="12" t="s">
        <v>43</v>
      </c>
      <c r="F19" s="13">
        <v>120</v>
      </c>
      <c r="G19" s="1"/>
      <c r="H19" s="70" t="s">
        <v>44</v>
      </c>
      <c r="I19" s="62">
        <v>0</v>
      </c>
      <c r="J19" s="62">
        <v>0</v>
      </c>
      <c r="K19" s="62">
        <f t="shared" ref="K19:K20" si="2">F32</f>
        <v>400</v>
      </c>
      <c r="L19" s="62">
        <f>F18</f>
        <v>800</v>
      </c>
      <c r="M19" s="62" cm="1">
        <f t="array" ref="M19">_xlfn.IFS(K19&gt;L19,K19-L19,K19&lt;=L19,0)</f>
        <v>0</v>
      </c>
      <c r="N19" s="62" cm="1">
        <f t="array" ref="N19">_xlfn.IFS(K19&lt;L19,L19-K19,K19&gt;=L19,0)</f>
        <v>400</v>
      </c>
      <c r="O19" s="1"/>
      <c r="P19" s="9" t="s">
        <v>45</v>
      </c>
      <c r="Q19" s="23"/>
      <c r="R19" s="1"/>
      <c r="S19" s="1"/>
      <c r="T19" s="25" t="s">
        <v>46</v>
      </c>
      <c r="U19" s="26">
        <f>SUM(U16:U18)</f>
        <v>1330</v>
      </c>
      <c r="V19" s="26">
        <v>0</v>
      </c>
      <c r="W19" s="9"/>
      <c r="X19" s="1"/>
      <c r="Y19" s="1"/>
      <c r="Z19" s="1"/>
    </row>
    <row r="20" spans="1:26" ht="26.4" x14ac:dyDescent="0.3">
      <c r="A20" s="1"/>
      <c r="B20" s="16">
        <v>8</v>
      </c>
      <c r="C20" s="17" t="s">
        <v>47</v>
      </c>
      <c r="D20" s="17" t="s">
        <v>40</v>
      </c>
      <c r="E20" s="17" t="s">
        <v>43</v>
      </c>
      <c r="F20" s="18">
        <v>80</v>
      </c>
      <c r="G20" s="1"/>
      <c r="H20" s="69" t="s">
        <v>48</v>
      </c>
      <c r="I20" s="63">
        <v>0</v>
      </c>
      <c r="J20" s="63">
        <v>0</v>
      </c>
      <c r="K20" s="63">
        <f t="shared" si="2"/>
        <v>50</v>
      </c>
      <c r="L20" s="63">
        <f>F30</f>
        <v>50</v>
      </c>
      <c r="M20" s="63" cm="1">
        <f t="array" ref="M20">_xlfn.IFS(K20&gt;L20,K20-L20,K20&lt;=L20,0)</f>
        <v>0</v>
      </c>
      <c r="N20" s="63" cm="1">
        <f t="array" ref="N20">_xlfn.IFS(K20&lt;L20,L20-K20,K20&gt;=L20,0)</f>
        <v>0</v>
      </c>
      <c r="O20" s="1"/>
      <c r="P20" s="19" t="s">
        <v>49</v>
      </c>
      <c r="Q20" s="20">
        <f>-K29</f>
        <v>-50</v>
      </c>
      <c r="R20" s="1"/>
      <c r="S20" s="1"/>
      <c r="T20" s="10" t="s">
        <v>50</v>
      </c>
      <c r="U20" s="22">
        <f>U19+U15</f>
        <v>2730</v>
      </c>
      <c r="V20" s="22">
        <v>0</v>
      </c>
      <c r="W20" s="9"/>
      <c r="X20" s="1"/>
      <c r="Y20" s="1"/>
      <c r="Z20" s="1"/>
    </row>
    <row r="21" spans="1:26" ht="13.8" x14ac:dyDescent="0.3">
      <c r="A21" s="1"/>
      <c r="B21" s="11">
        <v>9</v>
      </c>
      <c r="C21" s="12" t="s">
        <v>51</v>
      </c>
      <c r="D21" s="12" t="s">
        <v>43</v>
      </c>
      <c r="E21" s="12" t="s">
        <v>17</v>
      </c>
      <c r="F21" s="13">
        <v>200</v>
      </c>
      <c r="G21" s="1"/>
      <c r="H21" s="70" t="s">
        <v>43</v>
      </c>
      <c r="I21" s="62">
        <v>0</v>
      </c>
      <c r="J21" s="62">
        <v>0</v>
      </c>
      <c r="K21" s="62">
        <f>F21</f>
        <v>200</v>
      </c>
      <c r="L21" s="62">
        <f>F19+F20</f>
        <v>200</v>
      </c>
      <c r="M21" s="62" cm="1">
        <f t="array" ref="M21">_xlfn.IFS(K21&gt;L21,K21-L21,K21&lt;=L21,0)</f>
        <v>0</v>
      </c>
      <c r="N21" s="62" cm="1">
        <f t="array" ref="N21">_xlfn.IFS(K21&lt;L21,L21-K21,K21&gt;=L21,0)</f>
        <v>0</v>
      </c>
      <c r="O21" s="1"/>
      <c r="P21" s="10" t="s">
        <v>52</v>
      </c>
      <c r="Q21" s="14">
        <f>SUM(Q15:Q20)</f>
        <v>-410</v>
      </c>
      <c r="R21" s="1"/>
      <c r="S21" s="1"/>
      <c r="T21" s="9"/>
      <c r="U21" s="9"/>
      <c r="V21" s="24">
        <v>0</v>
      </c>
      <c r="W21" s="9"/>
      <c r="X21" s="1"/>
      <c r="Y21" s="1"/>
      <c r="Z21" s="1"/>
    </row>
    <row r="22" spans="1:26" ht="39.6" x14ac:dyDescent="0.3">
      <c r="A22" s="1"/>
      <c r="B22" s="16">
        <v>10</v>
      </c>
      <c r="C22" s="17" t="s">
        <v>53</v>
      </c>
      <c r="D22" s="17" t="s">
        <v>54</v>
      </c>
      <c r="E22" s="17" t="s">
        <v>55</v>
      </c>
      <c r="F22" s="18">
        <v>100</v>
      </c>
      <c r="G22" s="1"/>
      <c r="H22" s="69" t="s">
        <v>23</v>
      </c>
      <c r="I22" s="63">
        <v>0</v>
      </c>
      <c r="J22" s="63">
        <v>0</v>
      </c>
      <c r="K22" s="63">
        <f>F15</f>
        <v>1200</v>
      </c>
      <c r="L22" s="63">
        <f>F14+F24+F26+F29+F31</f>
        <v>2040</v>
      </c>
      <c r="M22" s="63" cm="1">
        <f t="array" ref="M22">_xlfn.IFS(K22&gt;=L22,K22-L22,K22&lt;L22,0)</f>
        <v>0</v>
      </c>
      <c r="N22" s="63" cm="1">
        <f t="array" ref="N22">_xlfn.IFS(K22&lt;=L22,L22-K22,K22&gt;L22,0)</f>
        <v>840</v>
      </c>
      <c r="P22" s="1"/>
      <c r="Q22" s="1"/>
      <c r="R22" s="1"/>
      <c r="S22" s="1"/>
      <c r="T22" s="9" t="s">
        <v>56</v>
      </c>
      <c r="U22" s="24">
        <f>N23</f>
        <v>2000</v>
      </c>
      <c r="V22" s="24">
        <v>0</v>
      </c>
      <c r="W22" s="9"/>
      <c r="X22" s="1"/>
      <c r="Y22" s="1"/>
      <c r="Z22" s="1"/>
    </row>
    <row r="23" spans="1:26" ht="13.8" x14ac:dyDescent="0.3">
      <c r="A23" s="1"/>
      <c r="B23" s="11">
        <v>11</v>
      </c>
      <c r="C23" s="12" t="s">
        <v>57</v>
      </c>
      <c r="D23" s="12" t="s">
        <v>58</v>
      </c>
      <c r="E23" s="12" t="s">
        <v>17</v>
      </c>
      <c r="F23" s="13">
        <v>150</v>
      </c>
      <c r="G23" s="1"/>
      <c r="H23" s="70" t="s">
        <v>56</v>
      </c>
      <c r="I23" s="62">
        <v>0</v>
      </c>
      <c r="J23" s="62">
        <v>0</v>
      </c>
      <c r="K23" s="62">
        <v>0</v>
      </c>
      <c r="L23" s="62">
        <f>F13</f>
        <v>2000</v>
      </c>
      <c r="M23" s="62">
        <v>0</v>
      </c>
      <c r="N23" s="62">
        <v>2000</v>
      </c>
      <c r="O23" s="1"/>
      <c r="P23" s="1"/>
      <c r="Q23" s="1"/>
      <c r="R23" s="1"/>
      <c r="S23" s="1"/>
      <c r="T23" s="19" t="s">
        <v>59</v>
      </c>
      <c r="U23" s="21">
        <f>Q21-K24</f>
        <v>-510</v>
      </c>
      <c r="V23" s="21">
        <v>0</v>
      </c>
      <c r="W23" s="9"/>
      <c r="X23" s="1"/>
      <c r="Y23" s="1"/>
      <c r="Z23" s="1"/>
    </row>
    <row r="24" spans="1:26" ht="13.8" x14ac:dyDescent="0.3">
      <c r="A24" s="1"/>
      <c r="B24" s="16">
        <v>12</v>
      </c>
      <c r="C24" s="17" t="s">
        <v>60</v>
      </c>
      <c r="D24" s="17" t="s">
        <v>61</v>
      </c>
      <c r="E24" s="17" t="s">
        <v>23</v>
      </c>
      <c r="F24" s="18">
        <v>50</v>
      </c>
      <c r="G24" s="1"/>
      <c r="H24" s="69" t="s">
        <v>59</v>
      </c>
      <c r="I24" s="63">
        <v>0</v>
      </c>
      <c r="J24" s="63">
        <v>0</v>
      </c>
      <c r="K24" s="63">
        <f>F34</f>
        <v>100</v>
      </c>
      <c r="L24" s="63">
        <f>Q21</f>
        <v>-410</v>
      </c>
      <c r="M24" s="63">
        <f>K24-L24</f>
        <v>510</v>
      </c>
      <c r="N24" s="63">
        <v>0</v>
      </c>
      <c r="O24" s="1"/>
      <c r="P24" s="1"/>
      <c r="Q24" s="1"/>
      <c r="R24" s="1"/>
      <c r="S24" s="1"/>
      <c r="T24" s="10" t="s">
        <v>62</v>
      </c>
      <c r="U24" s="22">
        <f>U22+U23</f>
        <v>1490</v>
      </c>
      <c r="V24" s="22">
        <v>0</v>
      </c>
      <c r="W24" s="9"/>
      <c r="X24" s="1"/>
      <c r="Y24" s="1"/>
      <c r="Z24" s="1"/>
    </row>
    <row r="25" spans="1:26" ht="26.4" x14ac:dyDescent="0.3">
      <c r="A25" s="1"/>
      <c r="B25" s="11">
        <v>13</v>
      </c>
      <c r="C25" s="12" t="s">
        <v>63</v>
      </c>
      <c r="D25" s="12" t="s">
        <v>40</v>
      </c>
      <c r="E25" s="12" t="s">
        <v>17</v>
      </c>
      <c r="F25" s="13">
        <v>20</v>
      </c>
      <c r="G25" s="1"/>
      <c r="H25" s="71" t="s">
        <v>20</v>
      </c>
      <c r="I25" s="62">
        <v>0</v>
      </c>
      <c r="J25" s="62">
        <v>0</v>
      </c>
      <c r="K25" s="62">
        <v>500</v>
      </c>
      <c r="L25" s="62">
        <f>F27</f>
        <v>500</v>
      </c>
      <c r="M25" s="62">
        <v>0</v>
      </c>
      <c r="N25" s="62">
        <v>0</v>
      </c>
      <c r="O25" s="7"/>
      <c r="P25" s="1"/>
      <c r="Q25" s="1"/>
      <c r="R25" s="1"/>
      <c r="S25" s="1"/>
      <c r="T25" s="19" t="s">
        <v>64</v>
      </c>
      <c r="U25" s="21">
        <f>N19</f>
        <v>400</v>
      </c>
      <c r="V25" s="21">
        <v>0</v>
      </c>
      <c r="W25" s="9"/>
      <c r="X25" s="1"/>
      <c r="Y25" s="1"/>
      <c r="Z25" s="1"/>
    </row>
    <row r="26" spans="1:26" ht="39.6" x14ac:dyDescent="0.3">
      <c r="A26" s="1"/>
      <c r="B26" s="16">
        <v>14</v>
      </c>
      <c r="C26" s="17" t="s">
        <v>65</v>
      </c>
      <c r="D26" s="17" t="s">
        <v>66</v>
      </c>
      <c r="E26" s="17" t="s">
        <v>23</v>
      </c>
      <c r="F26" s="18">
        <v>60</v>
      </c>
      <c r="G26" s="1"/>
      <c r="H26" s="72" t="s">
        <v>25</v>
      </c>
      <c r="I26" s="63">
        <v>0</v>
      </c>
      <c r="J26" s="63">
        <v>0</v>
      </c>
      <c r="K26" s="63">
        <f>F28+F19+F22</f>
        <v>470</v>
      </c>
      <c r="L26" s="63">
        <v>470</v>
      </c>
      <c r="M26" s="63">
        <v>0</v>
      </c>
      <c r="N26" s="63">
        <v>0</v>
      </c>
      <c r="O26" s="1"/>
      <c r="P26" s="1"/>
      <c r="Q26" s="1"/>
      <c r="R26" s="1"/>
      <c r="S26" s="1"/>
      <c r="T26" s="10" t="s">
        <v>67</v>
      </c>
      <c r="U26" s="22">
        <f>U25</f>
        <v>400</v>
      </c>
      <c r="V26" s="22">
        <v>0</v>
      </c>
      <c r="W26" s="9"/>
      <c r="X26" s="1"/>
      <c r="Y26" s="1"/>
      <c r="Z26" s="1"/>
    </row>
    <row r="27" spans="1:26" ht="26.4" x14ac:dyDescent="0.3">
      <c r="A27" s="1"/>
      <c r="B27" s="11">
        <v>15</v>
      </c>
      <c r="C27" s="12" t="s">
        <v>68</v>
      </c>
      <c r="D27" s="12" t="s">
        <v>69</v>
      </c>
      <c r="E27" s="12" t="s">
        <v>20</v>
      </c>
      <c r="F27" s="13">
        <v>500</v>
      </c>
      <c r="G27" s="1"/>
      <c r="H27" s="71" t="s">
        <v>70</v>
      </c>
      <c r="I27" s="62">
        <v>0</v>
      </c>
      <c r="J27" s="62">
        <v>0</v>
      </c>
      <c r="K27" s="62">
        <f>F26</f>
        <v>60</v>
      </c>
      <c r="L27" s="62">
        <v>60</v>
      </c>
      <c r="M27" s="62">
        <v>0</v>
      </c>
      <c r="N27" s="62">
        <v>0</v>
      </c>
      <c r="O27" s="1"/>
      <c r="P27" s="1"/>
      <c r="Q27" s="1"/>
      <c r="R27" s="1"/>
      <c r="S27" s="1"/>
      <c r="T27" s="9" t="s">
        <v>23</v>
      </c>
      <c r="U27" s="24">
        <f>N22</f>
        <v>840</v>
      </c>
      <c r="V27" s="24">
        <v>0</v>
      </c>
      <c r="W27" s="9"/>
      <c r="X27" s="1"/>
      <c r="Y27" s="1"/>
      <c r="Z27" s="1"/>
    </row>
    <row r="28" spans="1:26" ht="26.4" x14ac:dyDescent="0.3">
      <c r="A28" s="1"/>
      <c r="B28" s="16">
        <v>16</v>
      </c>
      <c r="C28" s="17" t="s">
        <v>71</v>
      </c>
      <c r="D28" s="17" t="s">
        <v>71</v>
      </c>
      <c r="E28" s="17" t="s">
        <v>34</v>
      </c>
      <c r="F28" s="18">
        <v>250</v>
      </c>
      <c r="G28" s="1"/>
      <c r="H28" s="72" t="s">
        <v>40</v>
      </c>
      <c r="I28" s="63">
        <v>0</v>
      </c>
      <c r="J28" s="63">
        <v>0</v>
      </c>
      <c r="K28" s="63">
        <f>F20+F25+F31+F23+F24</f>
        <v>330</v>
      </c>
      <c r="L28" s="63">
        <v>330</v>
      </c>
      <c r="M28" s="63">
        <v>0</v>
      </c>
      <c r="N28" s="63">
        <v>0</v>
      </c>
      <c r="O28" s="1"/>
      <c r="P28" s="1"/>
      <c r="Q28" s="1"/>
      <c r="R28" s="1"/>
      <c r="S28" s="1"/>
      <c r="T28" s="19" t="s">
        <v>48</v>
      </c>
      <c r="U28" s="21">
        <f>R11</f>
        <v>0</v>
      </c>
      <c r="V28" s="21">
        <v>0</v>
      </c>
      <c r="W28" s="9"/>
      <c r="X28" s="1"/>
      <c r="Y28" s="1"/>
      <c r="Z28" s="1"/>
    </row>
    <row r="29" spans="1:26" ht="13.8" x14ac:dyDescent="0.3">
      <c r="A29" s="1"/>
      <c r="B29" s="11">
        <v>17</v>
      </c>
      <c r="C29" s="12" t="s">
        <v>72</v>
      </c>
      <c r="D29" s="12" t="s">
        <v>17</v>
      </c>
      <c r="E29" s="12" t="s">
        <v>23</v>
      </c>
      <c r="F29" s="13">
        <v>400</v>
      </c>
      <c r="G29" s="1"/>
      <c r="H29" s="71" t="s">
        <v>49</v>
      </c>
      <c r="I29" s="62">
        <v>0</v>
      </c>
      <c r="J29" s="62">
        <v>0</v>
      </c>
      <c r="K29" s="62">
        <f>F30</f>
        <v>50</v>
      </c>
      <c r="L29" s="62">
        <v>50</v>
      </c>
      <c r="M29" s="62">
        <v>0</v>
      </c>
      <c r="N29" s="62">
        <v>0</v>
      </c>
      <c r="O29" s="1"/>
      <c r="P29" s="1"/>
      <c r="Q29" s="1"/>
      <c r="R29" s="1"/>
      <c r="S29" s="1"/>
      <c r="T29" s="25" t="s">
        <v>73</v>
      </c>
      <c r="U29" s="26">
        <f>U28+U27</f>
        <v>840</v>
      </c>
      <c r="V29" s="26">
        <v>0</v>
      </c>
      <c r="W29" s="9"/>
      <c r="X29" s="1"/>
      <c r="Y29" s="1"/>
      <c r="Z29" s="1"/>
    </row>
    <row r="30" spans="1:26" ht="13.8" x14ac:dyDescent="0.3">
      <c r="A30" s="1"/>
      <c r="B30" s="16">
        <v>18</v>
      </c>
      <c r="C30" s="17" t="s">
        <v>74</v>
      </c>
      <c r="D30" s="17" t="s">
        <v>49</v>
      </c>
      <c r="E30" s="17" t="s">
        <v>48</v>
      </c>
      <c r="F30" s="18">
        <v>50</v>
      </c>
      <c r="G30" s="1"/>
      <c r="H30" s="73" t="s">
        <v>75</v>
      </c>
      <c r="I30" s="64">
        <v>0</v>
      </c>
      <c r="J30" s="64">
        <v>0</v>
      </c>
      <c r="K30" s="64">
        <f t="shared" ref="K30:L30" si="3">SUM(K12:K29)</f>
        <v>9110</v>
      </c>
      <c r="L30" s="64">
        <f t="shared" si="3"/>
        <v>9110</v>
      </c>
      <c r="M30" s="64">
        <f t="shared" ref="M30:N30" si="4">SUM(M13:M29)</f>
        <v>3340</v>
      </c>
      <c r="N30" s="64">
        <f t="shared" si="4"/>
        <v>3340</v>
      </c>
      <c r="O30" s="1"/>
      <c r="P30" s="1"/>
      <c r="Q30" s="1"/>
      <c r="R30" s="1"/>
      <c r="S30" s="1"/>
      <c r="T30" s="25" t="s">
        <v>76</v>
      </c>
      <c r="U30" s="26">
        <f>U29+U26</f>
        <v>1240</v>
      </c>
      <c r="V30" s="26">
        <v>0</v>
      </c>
      <c r="W30" s="9"/>
      <c r="X30" s="1"/>
      <c r="Y30" s="1"/>
      <c r="Z30" s="1"/>
    </row>
    <row r="31" spans="1:26" ht="26.4" x14ac:dyDescent="0.3">
      <c r="A31" s="1"/>
      <c r="B31" s="11">
        <v>19</v>
      </c>
      <c r="C31" s="12" t="s">
        <v>77</v>
      </c>
      <c r="D31" s="12" t="s">
        <v>40</v>
      </c>
      <c r="E31" s="12" t="s">
        <v>23</v>
      </c>
      <c r="F31" s="13">
        <v>30</v>
      </c>
      <c r="G31" s="1"/>
      <c r="H31" s="7"/>
      <c r="I31" s="7"/>
      <c r="J31" s="7"/>
      <c r="K31" s="7"/>
      <c r="L31" s="7"/>
      <c r="M31" s="7"/>
      <c r="N31" s="7"/>
      <c r="O31" s="1"/>
      <c r="P31" s="1"/>
      <c r="Q31" s="1"/>
      <c r="R31" s="1"/>
      <c r="S31" s="1"/>
      <c r="T31" s="10" t="s">
        <v>78</v>
      </c>
      <c r="U31" s="22">
        <f>U30+U24</f>
        <v>2730</v>
      </c>
      <c r="V31" s="22">
        <v>0</v>
      </c>
      <c r="W31" s="9"/>
      <c r="X31" s="1"/>
      <c r="Y31" s="1"/>
      <c r="Z31" s="1"/>
    </row>
    <row r="32" spans="1:26" ht="13.8" x14ac:dyDescent="0.3">
      <c r="A32" s="1"/>
      <c r="B32" s="16">
        <v>20</v>
      </c>
      <c r="C32" s="17" t="s">
        <v>79</v>
      </c>
      <c r="D32" s="17" t="s">
        <v>38</v>
      </c>
      <c r="E32" s="17" t="s">
        <v>17</v>
      </c>
      <c r="F32" s="18">
        <v>400</v>
      </c>
      <c r="G32" s="1"/>
      <c r="H32" s="7"/>
      <c r="I32" s="7"/>
      <c r="J32" s="7"/>
      <c r="K32" s="7"/>
      <c r="L32" s="7"/>
      <c r="M32" s="7"/>
      <c r="N32" s="7"/>
      <c r="O32" s="1"/>
      <c r="P32" s="1"/>
      <c r="Q32" s="1"/>
      <c r="R32" s="1"/>
      <c r="S32" s="1"/>
      <c r="T32" s="27" t="s">
        <v>80</v>
      </c>
      <c r="U32" s="28">
        <f>U31-U20</f>
        <v>0</v>
      </c>
      <c r="V32" s="9"/>
      <c r="W32" s="9"/>
      <c r="X32" s="1"/>
      <c r="Y32" s="1"/>
      <c r="Z32" s="1"/>
    </row>
    <row r="33" spans="1:26" ht="13.8" x14ac:dyDescent="0.3">
      <c r="A33" s="1"/>
      <c r="B33" s="11">
        <v>21</v>
      </c>
      <c r="C33" s="12" t="s">
        <v>81</v>
      </c>
      <c r="D33" s="12" t="s">
        <v>48</v>
      </c>
      <c r="E33" s="12" t="s">
        <v>17</v>
      </c>
      <c r="F33" s="13">
        <v>50</v>
      </c>
      <c r="G33" s="1"/>
      <c r="H33" s="7"/>
      <c r="I33" s="7"/>
      <c r="J33" s="7"/>
      <c r="K33" s="7"/>
      <c r="L33" s="7"/>
      <c r="M33" s="7"/>
      <c r="N33" s="7"/>
      <c r="O33" s="1"/>
      <c r="P33" s="1"/>
      <c r="Q33" s="1"/>
      <c r="R33" s="1"/>
      <c r="S33" s="1"/>
      <c r="W33" s="1"/>
      <c r="X33" s="1"/>
      <c r="Y33" s="1"/>
      <c r="Z33" s="1"/>
    </row>
    <row r="34" spans="1:26" ht="13.8" x14ac:dyDescent="0.3">
      <c r="A34" s="1"/>
      <c r="B34" s="16">
        <v>22</v>
      </c>
      <c r="C34" s="17" t="s">
        <v>82</v>
      </c>
      <c r="D34" s="17" t="s">
        <v>83</v>
      </c>
      <c r="E34" s="17" t="s">
        <v>17</v>
      </c>
      <c r="F34" s="18">
        <v>100</v>
      </c>
      <c r="G34" s="1"/>
      <c r="H34" s="7"/>
      <c r="I34" s="7"/>
      <c r="J34" s="7"/>
      <c r="K34" s="7"/>
      <c r="L34" s="7"/>
      <c r="M34" s="7"/>
      <c r="N34" s="7"/>
      <c r="O34" s="1"/>
      <c r="P34" s="1"/>
      <c r="Q34" s="1"/>
      <c r="R34" s="1"/>
      <c r="S34" s="1"/>
      <c r="W34" s="1"/>
      <c r="X34" s="1"/>
      <c r="Y34" s="1"/>
      <c r="Z34" s="1"/>
    </row>
    <row r="35" spans="1:26" ht="26.4" x14ac:dyDescent="0.3">
      <c r="A35" s="65" t="s">
        <v>85</v>
      </c>
      <c r="B35" s="11">
        <v>23</v>
      </c>
      <c r="C35" s="12" t="s">
        <v>86</v>
      </c>
      <c r="D35" s="12" t="s">
        <v>69</v>
      </c>
      <c r="E35" s="12" t="s">
        <v>87</v>
      </c>
      <c r="F35" s="13">
        <f>F27*20%</f>
        <v>100</v>
      </c>
      <c r="G35" s="1"/>
      <c r="H35" s="7"/>
      <c r="I35" s="7"/>
      <c r="J35" s="7"/>
      <c r="K35" s="7"/>
      <c r="L35" s="7"/>
      <c r="M35" s="7"/>
      <c r="N35" s="7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8" x14ac:dyDescent="0.3">
      <c r="A36" s="1"/>
      <c r="B36" s="16">
        <v>24</v>
      </c>
      <c r="C36" s="17" t="s">
        <v>88</v>
      </c>
      <c r="D36" s="17" t="s">
        <v>87</v>
      </c>
      <c r="E36" s="17" t="s">
        <v>17</v>
      </c>
      <c r="F36" s="18">
        <f>F15*20%</f>
        <v>240</v>
      </c>
      <c r="G36" s="1"/>
      <c r="H36" s="7"/>
      <c r="I36" s="7"/>
      <c r="J36" s="7"/>
      <c r="K36" s="7"/>
      <c r="L36" s="7"/>
      <c r="M36" s="7"/>
      <c r="N36" s="7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6.4" x14ac:dyDescent="0.3">
      <c r="A37" s="1"/>
      <c r="B37" s="11">
        <v>25</v>
      </c>
      <c r="C37" s="12" t="s">
        <v>89</v>
      </c>
      <c r="D37" s="12" t="s">
        <v>90</v>
      </c>
      <c r="E37" s="12" t="s">
        <v>91</v>
      </c>
      <c r="F37" s="13">
        <f>F21*30%</f>
        <v>60</v>
      </c>
      <c r="G37" s="1"/>
      <c r="H37" s="7"/>
      <c r="I37" s="7"/>
      <c r="J37" s="7"/>
      <c r="K37" s="7"/>
      <c r="L37" s="7"/>
      <c r="M37" s="7"/>
      <c r="N37" s="7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6.4" x14ac:dyDescent="0.3">
      <c r="A38" s="1"/>
      <c r="B38" s="16">
        <v>26</v>
      </c>
      <c r="C38" s="17" t="s">
        <v>92</v>
      </c>
      <c r="D38" s="17" t="s">
        <v>43</v>
      </c>
      <c r="E38" s="17" t="s">
        <v>93</v>
      </c>
      <c r="F38" s="18">
        <f>F21*13%</f>
        <v>26</v>
      </c>
      <c r="G38" s="1"/>
      <c r="H38" s="7"/>
      <c r="I38" s="7"/>
      <c r="J38" s="7"/>
      <c r="K38" s="7"/>
      <c r="L38" s="7"/>
      <c r="M38" s="7"/>
      <c r="N38" s="7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6.4" x14ac:dyDescent="0.3">
      <c r="A39" s="1"/>
      <c r="B39" s="11">
        <v>27</v>
      </c>
      <c r="C39" s="12" t="s">
        <v>94</v>
      </c>
      <c r="D39" s="12" t="s">
        <v>93</v>
      </c>
      <c r="E39" s="12" t="s">
        <v>17</v>
      </c>
      <c r="F39" s="13">
        <f>F38</f>
        <v>26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6.4" x14ac:dyDescent="0.3">
      <c r="A40" s="1"/>
      <c r="B40" s="16">
        <v>28</v>
      </c>
      <c r="C40" s="17" t="s">
        <v>95</v>
      </c>
      <c r="D40" s="17" t="s">
        <v>91</v>
      </c>
      <c r="E40" s="17" t="s">
        <v>17</v>
      </c>
      <c r="F40" s="18">
        <f>F37</f>
        <v>60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 x14ac:dyDescent="0.3">
      <c r="A41" s="1"/>
      <c r="B41" s="11">
        <v>29</v>
      </c>
      <c r="C41" s="12" t="s">
        <v>96</v>
      </c>
      <c r="D41" s="12" t="s">
        <v>87</v>
      </c>
      <c r="E41" s="12" t="s">
        <v>17</v>
      </c>
      <c r="F41" s="13">
        <f>F35-F36</f>
        <v>-140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6.4" x14ac:dyDescent="0.3">
      <c r="A42" s="1"/>
      <c r="B42" s="16">
        <v>30</v>
      </c>
      <c r="C42" s="17" t="s">
        <v>97</v>
      </c>
      <c r="D42" s="17" t="s">
        <v>98</v>
      </c>
      <c r="E42" s="17" t="s">
        <v>99</v>
      </c>
      <c r="F42" s="18">
        <v>0</v>
      </c>
      <c r="G42" s="66" t="s">
        <v>100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6.4" x14ac:dyDescent="0.3">
      <c r="A43" s="1"/>
      <c r="B43" s="11">
        <v>31</v>
      </c>
      <c r="C43" s="12" t="s">
        <v>101</v>
      </c>
      <c r="D43" s="12" t="s">
        <v>99</v>
      </c>
      <c r="E43" s="12" t="s">
        <v>17</v>
      </c>
      <c r="F43" s="13">
        <v>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 x14ac:dyDescent="0.3">
      <c r="A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 x14ac:dyDescent="0.3">
      <c r="A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"/>
      <c r="C46" s="30" t="s">
        <v>17</v>
      </c>
      <c r="D46" s="31" t="s">
        <v>12</v>
      </c>
      <c r="E46" s="30" t="s">
        <v>13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 x14ac:dyDescent="0.3">
      <c r="A47" s="1"/>
      <c r="B47" s="29"/>
      <c r="C47" s="43" t="s">
        <v>102</v>
      </c>
      <c r="D47" s="44">
        <v>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 x14ac:dyDescent="0.3">
      <c r="A48" s="1"/>
      <c r="B48" s="32">
        <v>1</v>
      </c>
      <c r="C48" s="33" t="s">
        <v>16</v>
      </c>
      <c r="D48" s="34">
        <v>2000</v>
      </c>
      <c r="E48" s="3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 x14ac:dyDescent="0.3">
      <c r="A49" s="1"/>
      <c r="B49" s="36">
        <v>3</v>
      </c>
      <c r="C49" s="37" t="s">
        <v>26</v>
      </c>
      <c r="D49" s="38"/>
      <c r="E49" s="36">
        <v>1200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x14ac:dyDescent="0.3">
      <c r="A50" s="1"/>
      <c r="B50" s="32">
        <v>4</v>
      </c>
      <c r="C50" s="33" t="s">
        <v>30</v>
      </c>
      <c r="D50" s="34"/>
      <c r="E50" s="35">
        <v>300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 x14ac:dyDescent="0.3">
      <c r="A51" s="1"/>
      <c r="B51" s="36">
        <v>6</v>
      </c>
      <c r="C51" s="37" t="s">
        <v>37</v>
      </c>
      <c r="D51" s="39">
        <v>800</v>
      </c>
      <c r="E51" s="29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 x14ac:dyDescent="0.3">
      <c r="A52" s="1"/>
      <c r="B52" s="32">
        <v>9</v>
      </c>
      <c r="C52" s="33" t="s">
        <v>51</v>
      </c>
      <c r="D52" s="34"/>
      <c r="E52" s="35">
        <v>200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 x14ac:dyDescent="0.3">
      <c r="A53" s="1"/>
      <c r="B53" s="36">
        <v>11</v>
      </c>
      <c r="C53" s="37" t="s">
        <v>57</v>
      </c>
      <c r="D53" s="38"/>
      <c r="E53" s="36">
        <v>150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 x14ac:dyDescent="0.3">
      <c r="A54" s="1"/>
      <c r="B54" s="32">
        <v>13</v>
      </c>
      <c r="C54" s="33" t="s">
        <v>63</v>
      </c>
      <c r="D54" s="34"/>
      <c r="E54" s="35">
        <v>20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 x14ac:dyDescent="0.3">
      <c r="A55" s="1"/>
      <c r="B55" s="36">
        <v>17</v>
      </c>
      <c r="C55" s="37" t="s">
        <v>72</v>
      </c>
      <c r="D55" s="39">
        <v>400</v>
      </c>
      <c r="E55" s="29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 x14ac:dyDescent="0.3">
      <c r="A56" s="1"/>
      <c r="B56" s="32">
        <v>20</v>
      </c>
      <c r="C56" s="33" t="s">
        <v>79</v>
      </c>
      <c r="D56" s="34"/>
      <c r="E56" s="35">
        <v>400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 x14ac:dyDescent="0.3">
      <c r="A57" s="1"/>
      <c r="B57" s="36">
        <v>21</v>
      </c>
      <c r="C57" s="37" t="s">
        <v>81</v>
      </c>
      <c r="D57" s="38"/>
      <c r="E57" s="36">
        <v>50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 x14ac:dyDescent="0.3">
      <c r="A58" s="1"/>
      <c r="B58" s="32">
        <v>22</v>
      </c>
      <c r="C58" s="33" t="s">
        <v>82</v>
      </c>
      <c r="D58" s="34"/>
      <c r="E58" s="35">
        <v>100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 x14ac:dyDescent="0.3">
      <c r="A59" s="1"/>
      <c r="B59" s="29">
        <v>24</v>
      </c>
      <c r="C59" s="17" t="s">
        <v>88</v>
      </c>
      <c r="D59" s="45"/>
      <c r="E59" s="29">
        <v>60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6.4" x14ac:dyDescent="0.3">
      <c r="A60" s="1"/>
      <c r="B60" s="46">
        <v>27</v>
      </c>
      <c r="C60" s="12" t="s">
        <v>94</v>
      </c>
      <c r="D60" s="47">
        <f>D59</f>
        <v>0</v>
      </c>
      <c r="E60" s="48">
        <v>26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6.4" x14ac:dyDescent="0.3">
      <c r="A61" s="1"/>
      <c r="B61" s="49">
        <v>28</v>
      </c>
      <c r="C61" s="17" t="s">
        <v>95</v>
      </c>
      <c r="D61" s="45"/>
      <c r="E61" s="36">
        <v>60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8" x14ac:dyDescent="0.3">
      <c r="A62" s="1"/>
      <c r="B62" s="46">
        <v>29</v>
      </c>
      <c r="C62" s="12" t="s">
        <v>96</v>
      </c>
      <c r="D62" s="47"/>
      <c r="E62" s="48">
        <v>40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 x14ac:dyDescent="0.3">
      <c r="A63" s="1"/>
      <c r="B63" s="36">
        <v>31</v>
      </c>
      <c r="C63" s="50" t="s">
        <v>101</v>
      </c>
      <c r="D63" s="51"/>
      <c r="E63" s="52">
        <f>F44</f>
        <v>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 x14ac:dyDescent="0.3">
      <c r="A64" s="1"/>
      <c r="B64" s="29"/>
      <c r="C64" s="29" t="s">
        <v>84</v>
      </c>
      <c r="D64" s="4">
        <f>SUM(D48:D63)-SUM(E48:E63)</f>
        <v>594</v>
      </c>
      <c r="E64" s="29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 x14ac:dyDescent="0.3">
      <c r="A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 x14ac:dyDescent="0.3">
      <c r="A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 x14ac:dyDescent="0.3">
      <c r="A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 x14ac:dyDescent="0.3">
      <c r="A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"/>
      <c r="C70" s="30" t="s">
        <v>23</v>
      </c>
      <c r="D70" s="31" t="s">
        <v>12</v>
      </c>
      <c r="E70" s="30" t="s">
        <v>13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 x14ac:dyDescent="0.3">
      <c r="A71" s="1"/>
      <c r="B71" s="29"/>
      <c r="C71" s="43" t="s">
        <v>102</v>
      </c>
      <c r="D71" s="44"/>
      <c r="E71" s="43">
        <v>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8" x14ac:dyDescent="0.3">
      <c r="A72" s="1"/>
      <c r="B72" s="32">
        <v>2</v>
      </c>
      <c r="C72" s="33" t="s">
        <v>21</v>
      </c>
      <c r="D72" s="34"/>
      <c r="E72" s="35">
        <v>1500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8" x14ac:dyDescent="0.3">
      <c r="A73" s="1"/>
      <c r="B73" s="36">
        <v>3</v>
      </c>
      <c r="C73" s="37" t="s">
        <v>26</v>
      </c>
      <c r="D73" s="39">
        <v>1200</v>
      </c>
      <c r="E73" s="29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 x14ac:dyDescent="0.3">
      <c r="A74" s="1"/>
      <c r="B74" s="32">
        <v>12</v>
      </c>
      <c r="C74" s="33" t="s">
        <v>60</v>
      </c>
      <c r="D74" s="34"/>
      <c r="E74" s="35">
        <v>50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x14ac:dyDescent="0.3">
      <c r="A75" s="1"/>
      <c r="B75" s="36">
        <v>14</v>
      </c>
      <c r="C75" s="37" t="s">
        <v>65</v>
      </c>
      <c r="D75" s="38"/>
      <c r="E75" s="36">
        <v>60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 x14ac:dyDescent="0.3">
      <c r="A76" s="1"/>
      <c r="B76" s="32">
        <v>17</v>
      </c>
      <c r="C76" s="33" t="s">
        <v>72</v>
      </c>
      <c r="D76" s="34"/>
      <c r="E76" s="35">
        <v>400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 x14ac:dyDescent="0.3">
      <c r="A77" s="1"/>
      <c r="B77" s="36">
        <v>19</v>
      </c>
      <c r="C77" s="40" t="s">
        <v>77</v>
      </c>
      <c r="D77" s="41"/>
      <c r="E77" s="42">
        <v>30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 x14ac:dyDescent="0.3">
      <c r="A78" s="1"/>
      <c r="B78" s="29"/>
      <c r="C78" s="29" t="s">
        <v>84</v>
      </c>
      <c r="D78" s="29"/>
      <c r="E78" s="4">
        <f>SUM(E72:E77)-SUM(D72:D77)</f>
        <v>840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8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8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8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8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8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8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8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8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8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8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8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8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8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8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8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8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8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8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8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8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8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8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8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8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8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8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8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8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8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8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8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8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8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8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8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8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8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8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8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8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8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8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8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8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8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8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8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8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8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8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8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8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8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8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8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8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8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8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8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8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8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8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8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8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8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8" x14ac:dyDescent="0.3">
      <c r="A998" s="1"/>
      <c r="B998" s="1"/>
      <c r="F998" s="1"/>
      <c r="G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8" x14ac:dyDescent="0.3">
      <c r="A999" s="1"/>
      <c r="B999" s="1"/>
      <c r="F999" s="1"/>
      <c r="G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8" x14ac:dyDescent="0.3">
      <c r="A1000" s="1"/>
      <c r="F1000" s="1"/>
      <c r="G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B7:C7"/>
    <mergeCell ref="B8:C8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Голяченко</cp:lastModifiedBy>
  <dcterms:modified xsi:type="dcterms:W3CDTF">2025-01-29T10:25:17Z</dcterms:modified>
</cp:coreProperties>
</file>