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orlacius Family\Documents\BSU Homework\Business\BSTAT\Project 2\"/>
    </mc:Choice>
  </mc:AlternateContent>
  <bookViews>
    <workbookView xWindow="0" yWindow="0" windowWidth="20490" windowHeight="7155" tabRatio="668" firstSheet="1" activeTab="3"/>
  </bookViews>
  <sheets>
    <sheet name="ChartDataSheet_" sheetId="28" state="hidden" r:id="rId1"/>
    <sheet name="Project 2" sheetId="1" r:id="rId2"/>
    <sheet name="Confidence Intervals" sheetId="58" r:id="rId3"/>
    <sheet name="Analysis" sheetId="57" r:id="rId4"/>
    <sheet name="Hypothesis Testing" sheetId="56" r:id="rId5"/>
    <sheet name="Correlation Matrix" sheetId="26" r:id="rId6"/>
    <sheet name="Regressions" sheetId="54" r:id="rId7"/>
    <sheet name="Residuals" sheetId="55" r:id="rId8"/>
    <sheet name="DFL FD" sheetId="53" r:id="rId9"/>
    <sheet name="GOP FD" sheetId="52" r:id="rId10"/>
    <sheet name="Unemployment FD" sheetId="51" r:id="rId11"/>
    <sheet name="Population FD" sheetId="50" r:id="rId12"/>
    <sheet name="Voted FD" sheetId="49" r:id="rId13"/>
    <sheet name="Violent Crimes FD" sheetId="48" r:id="rId14"/>
    <sheet name="Incumbent FD" sheetId="47" r:id="rId15"/>
    <sheet name="HS Grad FD" sheetId="46" r:id="rId16"/>
    <sheet name="Property Crime FD" sheetId="45" r:id="rId17"/>
    <sheet name="Poverty Rate FD" sheetId="44" r:id="rId18"/>
    <sheet name="SAT Scores FD" sheetId="43" r:id="rId19"/>
    <sheet name="ACT Scores FD" sheetId="42" r:id="rId20"/>
    <sheet name="DFL Voters Boxplot" sheetId="27" r:id="rId21"/>
    <sheet name="GOP Voters Boxplot" sheetId="29" r:id="rId22"/>
    <sheet name="Unemployment Boxplot" sheetId="30" r:id="rId23"/>
    <sheet name="Voting Population Boxplot" sheetId="31" r:id="rId24"/>
    <sheet name="% Voted Boxplot" sheetId="32" r:id="rId25"/>
    <sheet name="Violent Crimes Boxplot" sheetId="33" r:id="rId26"/>
    <sheet name="% Incumbents Re-elected Boxplot" sheetId="34" r:id="rId27"/>
    <sheet name="Avg HS Grad rate Boxplot" sheetId="35" r:id="rId28"/>
    <sheet name="Property Crime Boxplot" sheetId="36" r:id="rId29"/>
    <sheet name="Poverty Rate Boxplot" sheetId="37" r:id="rId30"/>
    <sheet name="SAT Boxplot" sheetId="38" r:id="rId31"/>
    <sheet name="ACT Boxplot" sheetId="39" r:id="rId32"/>
    <sheet name="Unemployment &amp; Poverty" sheetId="17" r:id="rId33"/>
    <sheet name="Red Or Blue" sheetId="15" r:id="rId34"/>
    <sheet name="Incumbent Stats" sheetId="2" r:id="rId35"/>
    <sheet name="% Voted and #Of Age" sheetId="13" r:id="rId36"/>
    <sheet name="Crime stats" sheetId="19" r:id="rId37"/>
    <sheet name="ACT SAT" sheetId="25" r:id="rId38"/>
  </sheets>
  <definedNames>
    <definedName name="TITL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4" l="1"/>
  <c r="E3" i="54"/>
  <c r="F3" i="54"/>
  <c r="L7" i="58"/>
  <c r="P12" i="56" l="1"/>
  <c r="P10" i="56"/>
  <c r="AH76" i="56"/>
  <c r="AH127" i="56" s="1"/>
  <c r="AH178" i="56" s="1"/>
  <c r="AH92" i="56"/>
  <c r="AH143" i="56" s="1"/>
  <c r="AH194" i="56" s="1"/>
  <c r="AH108" i="56"/>
  <c r="AH159" i="56" s="1"/>
  <c r="AH210" i="56" s="1"/>
  <c r="AG75" i="56"/>
  <c r="AG126" i="56" s="1"/>
  <c r="AG177" i="56" s="1"/>
  <c r="AG84" i="56"/>
  <c r="AG135" i="56" s="1"/>
  <c r="AG186" i="56" s="1"/>
  <c r="AG92" i="56"/>
  <c r="AG143" i="56" s="1"/>
  <c r="AG194" i="56" s="1"/>
  <c r="AG100" i="56"/>
  <c r="AG151" i="56" s="1"/>
  <c r="AG202" i="56" s="1"/>
  <c r="AG108" i="56"/>
  <c r="AG159" i="56" s="1"/>
  <c r="AG210" i="56" s="1"/>
  <c r="AF75" i="56"/>
  <c r="AF126" i="56" s="1"/>
  <c r="AF177" i="56" s="1"/>
  <c r="AF107" i="56"/>
  <c r="AF158" i="56" s="1"/>
  <c r="AF209" i="56" s="1"/>
  <c r="AE81" i="56"/>
  <c r="AE132" i="56" s="1"/>
  <c r="AE183" i="56" s="1"/>
  <c r="AE97" i="56"/>
  <c r="AE148" i="56" s="1"/>
  <c r="AE199" i="56" s="1"/>
  <c r="AD64" i="56"/>
  <c r="AD115" i="56" s="1"/>
  <c r="AD166" i="56" s="1"/>
  <c r="AD68" i="56"/>
  <c r="AD119" i="56" s="1"/>
  <c r="AD170" i="56" s="1"/>
  <c r="AD72" i="56"/>
  <c r="AD123" i="56" s="1"/>
  <c r="AD174" i="56" s="1"/>
  <c r="AD76" i="56"/>
  <c r="AD127" i="56" s="1"/>
  <c r="AD178" i="56" s="1"/>
  <c r="AD80" i="56"/>
  <c r="AD131" i="56" s="1"/>
  <c r="AD182" i="56" s="1"/>
  <c r="AD84" i="56"/>
  <c r="AD135" i="56" s="1"/>
  <c r="AD186" i="56" s="1"/>
  <c r="AD88" i="56"/>
  <c r="AD139" i="56" s="1"/>
  <c r="AD190" i="56" s="1"/>
  <c r="AD92" i="56"/>
  <c r="AD143" i="56" s="1"/>
  <c r="AD194" i="56" s="1"/>
  <c r="AD96" i="56"/>
  <c r="AD147" i="56" s="1"/>
  <c r="AD198" i="56" s="1"/>
  <c r="AD100" i="56"/>
  <c r="AD151" i="56" s="1"/>
  <c r="AD202" i="56" s="1"/>
  <c r="AD104" i="56"/>
  <c r="AD155" i="56" s="1"/>
  <c r="AD206" i="56" s="1"/>
  <c r="AD108" i="56"/>
  <c r="AD159" i="56" s="1"/>
  <c r="AD210" i="56" s="1"/>
  <c r="AC63" i="56"/>
  <c r="AC114" i="56" s="1"/>
  <c r="AC165" i="56" s="1"/>
  <c r="AC67" i="56"/>
  <c r="AC118" i="56" s="1"/>
  <c r="AC169" i="56" s="1"/>
  <c r="AC71" i="56"/>
  <c r="AC122" i="56" s="1"/>
  <c r="AC173" i="56" s="1"/>
  <c r="AC75" i="56"/>
  <c r="AC126" i="56" s="1"/>
  <c r="AC177" i="56" s="1"/>
  <c r="AC79" i="56"/>
  <c r="AC130" i="56" s="1"/>
  <c r="AC181" i="56" s="1"/>
  <c r="AC83" i="56"/>
  <c r="AC134" i="56" s="1"/>
  <c r="AC185" i="56" s="1"/>
  <c r="AC87" i="56"/>
  <c r="AC138" i="56" s="1"/>
  <c r="AC189" i="56" s="1"/>
  <c r="AC91" i="56"/>
  <c r="AC142" i="56" s="1"/>
  <c r="AC193" i="56" s="1"/>
  <c r="AC95" i="56"/>
  <c r="AC146" i="56" s="1"/>
  <c r="AC197" i="56" s="1"/>
  <c r="AC99" i="56"/>
  <c r="AC150" i="56" s="1"/>
  <c r="AC201" i="56" s="1"/>
  <c r="AC103" i="56"/>
  <c r="AC154" i="56" s="1"/>
  <c r="AC205" i="56" s="1"/>
  <c r="AC107" i="56"/>
  <c r="AC158" i="56" s="1"/>
  <c r="AC209" i="56" s="1"/>
  <c r="AB62" i="56"/>
  <c r="AB113" i="56" s="1"/>
  <c r="AB164" i="56" s="1"/>
  <c r="AB78" i="56"/>
  <c r="AB129" i="56" s="1"/>
  <c r="AB180" i="56" s="1"/>
  <c r="AB94" i="56"/>
  <c r="AB145" i="56" s="1"/>
  <c r="AB196" i="56" s="1"/>
  <c r="AA61" i="56"/>
  <c r="AA112" i="56" s="1"/>
  <c r="AA163" i="56" s="1"/>
  <c r="AA77" i="56"/>
  <c r="AA128" i="56" s="1"/>
  <c r="AA179" i="56" s="1"/>
  <c r="AA93" i="56"/>
  <c r="AA144" i="56" s="1"/>
  <c r="AA195" i="56" s="1"/>
  <c r="AA109" i="56"/>
  <c r="AA160" i="56" s="1"/>
  <c r="AA211" i="56" s="1"/>
  <c r="Z64" i="56"/>
  <c r="Z115" i="56" s="1"/>
  <c r="Z166" i="56" s="1"/>
  <c r="Z68" i="56"/>
  <c r="Z119" i="56" s="1"/>
  <c r="Z170" i="56" s="1"/>
  <c r="Z72" i="56"/>
  <c r="Z123" i="56" s="1"/>
  <c r="Z174" i="56" s="1"/>
  <c r="Z76" i="56"/>
  <c r="Z127" i="56" s="1"/>
  <c r="Z178" i="56" s="1"/>
  <c r="Z80" i="56"/>
  <c r="Z131" i="56" s="1"/>
  <c r="Z182" i="56" s="1"/>
  <c r="Z84" i="56"/>
  <c r="Z135" i="56" s="1"/>
  <c r="Z186" i="56" s="1"/>
  <c r="Z88" i="56"/>
  <c r="Z139" i="56" s="1"/>
  <c r="Z190" i="56" s="1"/>
  <c r="Z92" i="56"/>
  <c r="Z143" i="56" s="1"/>
  <c r="Z194" i="56" s="1"/>
  <c r="Z96" i="56"/>
  <c r="Z147" i="56" s="1"/>
  <c r="Z198" i="56" s="1"/>
  <c r="Z100" i="56"/>
  <c r="Z151" i="56" s="1"/>
  <c r="Z202" i="56" s="1"/>
  <c r="Z104" i="56"/>
  <c r="Z155" i="56" s="1"/>
  <c r="Z206" i="56" s="1"/>
  <c r="Z108" i="56"/>
  <c r="Z159" i="56" s="1"/>
  <c r="Z210" i="56" s="1"/>
  <c r="Y63" i="56"/>
  <c r="Y114" i="56" s="1"/>
  <c r="Y165" i="56" s="1"/>
  <c r="Y67" i="56"/>
  <c r="Y118" i="56" s="1"/>
  <c r="Y169" i="56" s="1"/>
  <c r="Y71" i="56"/>
  <c r="Y122" i="56" s="1"/>
  <c r="Y173" i="56" s="1"/>
  <c r="Y75" i="56"/>
  <c r="Y126" i="56" s="1"/>
  <c r="Y177" i="56" s="1"/>
  <c r="Y79" i="56"/>
  <c r="Y130" i="56" s="1"/>
  <c r="Y181" i="56" s="1"/>
  <c r="Y83" i="56"/>
  <c r="Y134" i="56" s="1"/>
  <c r="Y185" i="56" s="1"/>
  <c r="Y87" i="56"/>
  <c r="Y138" i="56" s="1"/>
  <c r="Y189" i="56" s="1"/>
  <c r="Y91" i="56"/>
  <c r="Y142" i="56" s="1"/>
  <c r="Y193" i="56" s="1"/>
  <c r="Y95" i="56"/>
  <c r="Y146" i="56" s="1"/>
  <c r="Y197" i="56" s="1"/>
  <c r="Y99" i="56"/>
  <c r="Y150" i="56" s="1"/>
  <c r="Y201" i="56" s="1"/>
  <c r="Y103" i="56"/>
  <c r="Y154" i="56" s="1"/>
  <c r="Y205" i="56" s="1"/>
  <c r="Y107" i="56"/>
  <c r="Y158" i="56" s="1"/>
  <c r="Y209" i="56" s="1"/>
  <c r="X74" i="56"/>
  <c r="X125" i="56" s="1"/>
  <c r="X176" i="56" s="1"/>
  <c r="X90" i="56"/>
  <c r="X141" i="56" s="1"/>
  <c r="X192" i="56" s="1"/>
  <c r="X106" i="56"/>
  <c r="X157" i="56" s="1"/>
  <c r="X208" i="56" s="1"/>
  <c r="W73" i="56"/>
  <c r="W124" i="56" s="1"/>
  <c r="W175" i="56" s="1"/>
  <c r="W89" i="56"/>
  <c r="W140" i="56" s="1"/>
  <c r="W191" i="56" s="1"/>
  <c r="W105" i="56"/>
  <c r="W156" i="56" s="1"/>
  <c r="W207" i="56" s="1"/>
  <c r="AD60" i="56"/>
  <c r="AD111" i="56" s="1"/>
  <c r="AD162" i="56" s="1"/>
  <c r="AA60" i="56"/>
  <c r="AA111" i="56" s="1"/>
  <c r="AA162" i="56" s="1"/>
  <c r="Z60" i="56"/>
  <c r="Z111" i="56" s="1"/>
  <c r="Z162" i="56" s="1"/>
  <c r="X56" i="56"/>
  <c r="Y56" i="56"/>
  <c r="Y64" i="56" s="1"/>
  <c r="Y115" i="56" s="1"/>
  <c r="Y166" i="56" s="1"/>
  <c r="Z56" i="56"/>
  <c r="Z61" i="56" s="1"/>
  <c r="Z112" i="56" s="1"/>
  <c r="Z163" i="56" s="1"/>
  <c r="AA56" i="56"/>
  <c r="AA73" i="56" s="1"/>
  <c r="AA124" i="56" s="1"/>
  <c r="AA175" i="56" s="1"/>
  <c r="AB56" i="56"/>
  <c r="AC56" i="56"/>
  <c r="AC64" i="56" s="1"/>
  <c r="AC115" i="56" s="1"/>
  <c r="AC166" i="56" s="1"/>
  <c r="AD56" i="56"/>
  <c r="AD61" i="56" s="1"/>
  <c r="AD112" i="56" s="1"/>
  <c r="AD163" i="56" s="1"/>
  <c r="AE56" i="56"/>
  <c r="AE77" i="56" s="1"/>
  <c r="AE128" i="56" s="1"/>
  <c r="AE179" i="56" s="1"/>
  <c r="AF56" i="56"/>
  <c r="AG56" i="56"/>
  <c r="AG71" i="56" s="1"/>
  <c r="AG122" i="56" s="1"/>
  <c r="AG173" i="56" s="1"/>
  <c r="AH56" i="56"/>
  <c r="W56" i="56"/>
  <c r="W69" i="56" s="1"/>
  <c r="W120" i="56" s="1"/>
  <c r="W171" i="56" s="1"/>
  <c r="P5" i="56"/>
  <c r="T9" i="56" s="1"/>
  <c r="AF64" i="56" l="1"/>
  <c r="AF115" i="56" s="1"/>
  <c r="AF166" i="56" s="1"/>
  <c r="AF68" i="56"/>
  <c r="AF119" i="56" s="1"/>
  <c r="AF170" i="56" s="1"/>
  <c r="AF72" i="56"/>
  <c r="AF123" i="56" s="1"/>
  <c r="AF174" i="56" s="1"/>
  <c r="AF76" i="56"/>
  <c r="AF127" i="56" s="1"/>
  <c r="AF178" i="56" s="1"/>
  <c r="AF80" i="56"/>
  <c r="AF131" i="56" s="1"/>
  <c r="AF182" i="56" s="1"/>
  <c r="AF84" i="56"/>
  <c r="AF135" i="56" s="1"/>
  <c r="AF186" i="56" s="1"/>
  <c r="AF88" i="56"/>
  <c r="AF139" i="56" s="1"/>
  <c r="AF190" i="56" s="1"/>
  <c r="AF92" i="56"/>
  <c r="AF143" i="56" s="1"/>
  <c r="AF194" i="56" s="1"/>
  <c r="AF96" i="56"/>
  <c r="AF147" i="56" s="1"/>
  <c r="AF198" i="56" s="1"/>
  <c r="AF100" i="56"/>
  <c r="AF151" i="56" s="1"/>
  <c r="AF202" i="56" s="1"/>
  <c r="AF104" i="56"/>
  <c r="AF155" i="56" s="1"/>
  <c r="AF206" i="56" s="1"/>
  <c r="AF108" i="56"/>
  <c r="AF159" i="56" s="1"/>
  <c r="AF210" i="56" s="1"/>
  <c r="AF61" i="56"/>
  <c r="AF112" i="56" s="1"/>
  <c r="AF163" i="56" s="1"/>
  <c r="AF65" i="56"/>
  <c r="AF116" i="56" s="1"/>
  <c r="AF167" i="56" s="1"/>
  <c r="AF69" i="56"/>
  <c r="AF120" i="56" s="1"/>
  <c r="AF171" i="56" s="1"/>
  <c r="AF73" i="56"/>
  <c r="AF124" i="56" s="1"/>
  <c r="AF175" i="56" s="1"/>
  <c r="AF77" i="56"/>
  <c r="AF128" i="56" s="1"/>
  <c r="AF179" i="56" s="1"/>
  <c r="AF81" i="56"/>
  <c r="AF132" i="56" s="1"/>
  <c r="AF183" i="56" s="1"/>
  <c r="AF85" i="56"/>
  <c r="AF136" i="56" s="1"/>
  <c r="AF187" i="56" s="1"/>
  <c r="AF89" i="56"/>
  <c r="AF140" i="56" s="1"/>
  <c r="AF191" i="56" s="1"/>
  <c r="AF93" i="56"/>
  <c r="AF144" i="56" s="1"/>
  <c r="AF195" i="56" s="1"/>
  <c r="AF97" i="56"/>
  <c r="AF148" i="56" s="1"/>
  <c r="AF199" i="56" s="1"/>
  <c r="AF101" i="56"/>
  <c r="AF152" i="56" s="1"/>
  <c r="AF203" i="56" s="1"/>
  <c r="AF105" i="56"/>
  <c r="AF156" i="56" s="1"/>
  <c r="AF207" i="56" s="1"/>
  <c r="AF109" i="56"/>
  <c r="AF160" i="56" s="1"/>
  <c r="AF211" i="56" s="1"/>
  <c r="AF62" i="56"/>
  <c r="AF113" i="56" s="1"/>
  <c r="AF164" i="56" s="1"/>
  <c r="AF70" i="56"/>
  <c r="AF121" i="56" s="1"/>
  <c r="AF172" i="56" s="1"/>
  <c r="AF78" i="56"/>
  <c r="AF129" i="56" s="1"/>
  <c r="AF180" i="56" s="1"/>
  <c r="AF86" i="56"/>
  <c r="AF137" i="56" s="1"/>
  <c r="AF188" i="56" s="1"/>
  <c r="AF94" i="56"/>
  <c r="AF145" i="56" s="1"/>
  <c r="AF196" i="56" s="1"/>
  <c r="AF102" i="56"/>
  <c r="AF153" i="56" s="1"/>
  <c r="AF204" i="56" s="1"/>
  <c r="AF63" i="56"/>
  <c r="AF114" i="56" s="1"/>
  <c r="AF165" i="56" s="1"/>
  <c r="AF71" i="56"/>
  <c r="AF122" i="56" s="1"/>
  <c r="AF173" i="56" s="1"/>
  <c r="AF79" i="56"/>
  <c r="AF130" i="56" s="1"/>
  <c r="AF181" i="56" s="1"/>
  <c r="AF87" i="56"/>
  <c r="AF138" i="56" s="1"/>
  <c r="AF189" i="56" s="1"/>
  <c r="AF95" i="56"/>
  <c r="AF146" i="56" s="1"/>
  <c r="AF197" i="56" s="1"/>
  <c r="AF103" i="56"/>
  <c r="AF154" i="56" s="1"/>
  <c r="AF205" i="56" s="1"/>
  <c r="AF66" i="56"/>
  <c r="AF117" i="56" s="1"/>
  <c r="AF168" i="56" s="1"/>
  <c r="AF74" i="56"/>
  <c r="AF125" i="56" s="1"/>
  <c r="AF176" i="56" s="1"/>
  <c r="AF82" i="56"/>
  <c r="AF133" i="56" s="1"/>
  <c r="AF184" i="56" s="1"/>
  <c r="AF90" i="56"/>
  <c r="AF141" i="56" s="1"/>
  <c r="AF192" i="56" s="1"/>
  <c r="AF98" i="56"/>
  <c r="AF149" i="56" s="1"/>
  <c r="AF200" i="56" s="1"/>
  <c r="AF106" i="56"/>
  <c r="AF157" i="56" s="1"/>
  <c r="AF208" i="56" s="1"/>
  <c r="AF60" i="56"/>
  <c r="AF111" i="56" s="1"/>
  <c r="AF162" i="56" s="1"/>
  <c r="AB63" i="56"/>
  <c r="AB114" i="56" s="1"/>
  <c r="AB165" i="56" s="1"/>
  <c r="AB67" i="56"/>
  <c r="AB118" i="56" s="1"/>
  <c r="AB169" i="56" s="1"/>
  <c r="AB71" i="56"/>
  <c r="AB122" i="56" s="1"/>
  <c r="AB173" i="56" s="1"/>
  <c r="AB75" i="56"/>
  <c r="AB126" i="56" s="1"/>
  <c r="AB177" i="56" s="1"/>
  <c r="AB79" i="56"/>
  <c r="AB130" i="56" s="1"/>
  <c r="AB181" i="56" s="1"/>
  <c r="AB83" i="56"/>
  <c r="AB134" i="56" s="1"/>
  <c r="AB185" i="56" s="1"/>
  <c r="AB87" i="56"/>
  <c r="AB138" i="56" s="1"/>
  <c r="AB189" i="56" s="1"/>
  <c r="AB91" i="56"/>
  <c r="AB142" i="56" s="1"/>
  <c r="AB193" i="56" s="1"/>
  <c r="AB95" i="56"/>
  <c r="AB146" i="56" s="1"/>
  <c r="AB197" i="56" s="1"/>
  <c r="AB99" i="56"/>
  <c r="AB150" i="56" s="1"/>
  <c r="AB201" i="56" s="1"/>
  <c r="AB103" i="56"/>
  <c r="AB154" i="56" s="1"/>
  <c r="AB205" i="56" s="1"/>
  <c r="AB107" i="56"/>
  <c r="AB158" i="56" s="1"/>
  <c r="AB209" i="56" s="1"/>
  <c r="AB64" i="56"/>
  <c r="AB115" i="56" s="1"/>
  <c r="AB166" i="56" s="1"/>
  <c r="AB68" i="56"/>
  <c r="AB119" i="56" s="1"/>
  <c r="AB170" i="56" s="1"/>
  <c r="AB72" i="56"/>
  <c r="AB123" i="56" s="1"/>
  <c r="AB174" i="56" s="1"/>
  <c r="AB76" i="56"/>
  <c r="AB127" i="56" s="1"/>
  <c r="AB178" i="56" s="1"/>
  <c r="AB80" i="56"/>
  <c r="AB131" i="56" s="1"/>
  <c r="AB182" i="56" s="1"/>
  <c r="AB84" i="56"/>
  <c r="AB135" i="56" s="1"/>
  <c r="AB186" i="56" s="1"/>
  <c r="AB88" i="56"/>
  <c r="AB139" i="56" s="1"/>
  <c r="AB190" i="56" s="1"/>
  <c r="AB92" i="56"/>
  <c r="AB143" i="56" s="1"/>
  <c r="AB194" i="56" s="1"/>
  <c r="AB96" i="56"/>
  <c r="AB147" i="56" s="1"/>
  <c r="AB198" i="56" s="1"/>
  <c r="AB100" i="56"/>
  <c r="AB151" i="56" s="1"/>
  <c r="AB202" i="56" s="1"/>
  <c r="AB104" i="56"/>
  <c r="AB155" i="56" s="1"/>
  <c r="AB206" i="56" s="1"/>
  <c r="AB108" i="56"/>
  <c r="AB159" i="56" s="1"/>
  <c r="AB210" i="56" s="1"/>
  <c r="AB61" i="56"/>
  <c r="AB112" i="56" s="1"/>
  <c r="AB163" i="56" s="1"/>
  <c r="AB65" i="56"/>
  <c r="AB116" i="56" s="1"/>
  <c r="AB167" i="56" s="1"/>
  <c r="AB69" i="56"/>
  <c r="AB120" i="56" s="1"/>
  <c r="AB171" i="56" s="1"/>
  <c r="AB73" i="56"/>
  <c r="AB124" i="56" s="1"/>
  <c r="AB175" i="56" s="1"/>
  <c r="AB77" i="56"/>
  <c r="AB128" i="56" s="1"/>
  <c r="AB179" i="56" s="1"/>
  <c r="AB81" i="56"/>
  <c r="AB132" i="56" s="1"/>
  <c r="AB183" i="56" s="1"/>
  <c r="AB85" i="56"/>
  <c r="AB136" i="56" s="1"/>
  <c r="AB187" i="56" s="1"/>
  <c r="AB89" i="56"/>
  <c r="AB140" i="56" s="1"/>
  <c r="AB191" i="56" s="1"/>
  <c r="AB93" i="56"/>
  <c r="AB144" i="56" s="1"/>
  <c r="AB195" i="56" s="1"/>
  <c r="AB97" i="56"/>
  <c r="AB148" i="56" s="1"/>
  <c r="AB199" i="56" s="1"/>
  <c r="AB101" i="56"/>
  <c r="AB152" i="56" s="1"/>
  <c r="AB203" i="56" s="1"/>
  <c r="AB105" i="56"/>
  <c r="AB156" i="56" s="1"/>
  <c r="AB207" i="56" s="1"/>
  <c r="AB109" i="56"/>
  <c r="AB160" i="56" s="1"/>
  <c r="AB211" i="56" s="1"/>
  <c r="AB60" i="56"/>
  <c r="AB111" i="56" s="1"/>
  <c r="AB162" i="56" s="1"/>
  <c r="X63" i="56"/>
  <c r="X114" i="56" s="1"/>
  <c r="X165" i="56" s="1"/>
  <c r="X67" i="56"/>
  <c r="X118" i="56" s="1"/>
  <c r="X169" i="56" s="1"/>
  <c r="X71" i="56"/>
  <c r="X122" i="56" s="1"/>
  <c r="X173" i="56" s="1"/>
  <c r="X75" i="56"/>
  <c r="X126" i="56" s="1"/>
  <c r="X177" i="56" s="1"/>
  <c r="X79" i="56"/>
  <c r="X130" i="56" s="1"/>
  <c r="X181" i="56" s="1"/>
  <c r="X83" i="56"/>
  <c r="X134" i="56" s="1"/>
  <c r="X185" i="56" s="1"/>
  <c r="X87" i="56"/>
  <c r="X138" i="56" s="1"/>
  <c r="X189" i="56" s="1"/>
  <c r="X91" i="56"/>
  <c r="X142" i="56" s="1"/>
  <c r="X193" i="56" s="1"/>
  <c r="X95" i="56"/>
  <c r="X146" i="56" s="1"/>
  <c r="X197" i="56" s="1"/>
  <c r="X99" i="56"/>
  <c r="X150" i="56" s="1"/>
  <c r="X201" i="56" s="1"/>
  <c r="X103" i="56"/>
  <c r="X154" i="56" s="1"/>
  <c r="X205" i="56" s="1"/>
  <c r="X107" i="56"/>
  <c r="X158" i="56" s="1"/>
  <c r="X209" i="56" s="1"/>
  <c r="X64" i="56"/>
  <c r="X115" i="56" s="1"/>
  <c r="X166" i="56" s="1"/>
  <c r="X68" i="56"/>
  <c r="X119" i="56" s="1"/>
  <c r="X170" i="56" s="1"/>
  <c r="X72" i="56"/>
  <c r="X123" i="56" s="1"/>
  <c r="X174" i="56" s="1"/>
  <c r="X76" i="56"/>
  <c r="X127" i="56" s="1"/>
  <c r="X178" i="56" s="1"/>
  <c r="X80" i="56"/>
  <c r="X131" i="56" s="1"/>
  <c r="X182" i="56" s="1"/>
  <c r="X84" i="56"/>
  <c r="X135" i="56" s="1"/>
  <c r="X186" i="56" s="1"/>
  <c r="X88" i="56"/>
  <c r="X139" i="56" s="1"/>
  <c r="X190" i="56" s="1"/>
  <c r="X92" i="56"/>
  <c r="X143" i="56" s="1"/>
  <c r="X194" i="56" s="1"/>
  <c r="X96" i="56"/>
  <c r="X147" i="56" s="1"/>
  <c r="X198" i="56" s="1"/>
  <c r="X100" i="56"/>
  <c r="X151" i="56" s="1"/>
  <c r="X202" i="56" s="1"/>
  <c r="X104" i="56"/>
  <c r="X155" i="56" s="1"/>
  <c r="X206" i="56" s="1"/>
  <c r="X108" i="56"/>
  <c r="X159" i="56" s="1"/>
  <c r="X210" i="56" s="1"/>
  <c r="X61" i="56"/>
  <c r="X112" i="56" s="1"/>
  <c r="X163" i="56" s="1"/>
  <c r="X65" i="56"/>
  <c r="X116" i="56" s="1"/>
  <c r="X167" i="56" s="1"/>
  <c r="X69" i="56"/>
  <c r="X120" i="56" s="1"/>
  <c r="X171" i="56" s="1"/>
  <c r="X73" i="56"/>
  <c r="X124" i="56" s="1"/>
  <c r="X175" i="56" s="1"/>
  <c r="X77" i="56"/>
  <c r="X128" i="56" s="1"/>
  <c r="X179" i="56" s="1"/>
  <c r="X81" i="56"/>
  <c r="X132" i="56" s="1"/>
  <c r="X183" i="56" s="1"/>
  <c r="X85" i="56"/>
  <c r="X136" i="56" s="1"/>
  <c r="X187" i="56" s="1"/>
  <c r="X89" i="56"/>
  <c r="X140" i="56" s="1"/>
  <c r="X191" i="56" s="1"/>
  <c r="X93" i="56"/>
  <c r="X144" i="56" s="1"/>
  <c r="X195" i="56" s="1"/>
  <c r="X97" i="56"/>
  <c r="X148" i="56" s="1"/>
  <c r="X199" i="56" s="1"/>
  <c r="X101" i="56"/>
  <c r="X152" i="56" s="1"/>
  <c r="X203" i="56" s="1"/>
  <c r="X105" i="56"/>
  <c r="X156" i="56" s="1"/>
  <c r="X207" i="56" s="1"/>
  <c r="X109" i="56"/>
  <c r="X160" i="56" s="1"/>
  <c r="X211" i="56" s="1"/>
  <c r="X60" i="56"/>
  <c r="X111" i="56" s="1"/>
  <c r="X162" i="56" s="1"/>
  <c r="W101" i="56"/>
  <c r="W152" i="56" s="1"/>
  <c r="W203" i="56" s="1"/>
  <c r="W85" i="56"/>
  <c r="W136" i="56" s="1"/>
  <c r="W187" i="56" s="1"/>
  <c r="X102" i="56"/>
  <c r="X153" i="56" s="1"/>
  <c r="X204" i="56" s="1"/>
  <c r="X86" i="56"/>
  <c r="X137" i="56" s="1"/>
  <c r="X188" i="56" s="1"/>
  <c r="X70" i="56"/>
  <c r="X121" i="56" s="1"/>
  <c r="X172" i="56" s="1"/>
  <c r="AA105" i="56"/>
  <c r="AA156" i="56" s="1"/>
  <c r="AA207" i="56" s="1"/>
  <c r="AA89" i="56"/>
  <c r="AA140" i="56" s="1"/>
  <c r="AA191" i="56" s="1"/>
  <c r="AB106" i="56"/>
  <c r="AB157" i="56" s="1"/>
  <c r="AB208" i="56" s="1"/>
  <c r="AB90" i="56"/>
  <c r="AB141" i="56" s="1"/>
  <c r="AB192" i="56" s="1"/>
  <c r="AB74" i="56"/>
  <c r="AB125" i="56" s="1"/>
  <c r="AB176" i="56" s="1"/>
  <c r="AE109" i="56"/>
  <c r="AE160" i="56" s="1"/>
  <c r="AE211" i="56" s="1"/>
  <c r="AE93" i="56"/>
  <c r="AE144" i="56" s="1"/>
  <c r="AE195" i="56" s="1"/>
  <c r="AF99" i="56"/>
  <c r="AF150" i="56" s="1"/>
  <c r="AF201" i="56" s="1"/>
  <c r="AF67" i="56"/>
  <c r="AF118" i="56" s="1"/>
  <c r="AF169" i="56" s="1"/>
  <c r="W62" i="56"/>
  <c r="W113" i="56" s="1"/>
  <c r="W164" i="56" s="1"/>
  <c r="W66" i="56"/>
  <c r="W117" i="56" s="1"/>
  <c r="W168" i="56" s="1"/>
  <c r="W70" i="56"/>
  <c r="W121" i="56" s="1"/>
  <c r="W172" i="56" s="1"/>
  <c r="W74" i="56"/>
  <c r="W125" i="56" s="1"/>
  <c r="W176" i="56" s="1"/>
  <c r="W78" i="56"/>
  <c r="W129" i="56" s="1"/>
  <c r="W180" i="56" s="1"/>
  <c r="W82" i="56"/>
  <c r="W133" i="56" s="1"/>
  <c r="W184" i="56" s="1"/>
  <c r="W86" i="56"/>
  <c r="W137" i="56" s="1"/>
  <c r="W188" i="56" s="1"/>
  <c r="W90" i="56"/>
  <c r="W141" i="56" s="1"/>
  <c r="W192" i="56" s="1"/>
  <c r="W94" i="56"/>
  <c r="W145" i="56" s="1"/>
  <c r="W196" i="56" s="1"/>
  <c r="W98" i="56"/>
  <c r="W149" i="56" s="1"/>
  <c r="W200" i="56" s="1"/>
  <c r="W102" i="56"/>
  <c r="W153" i="56" s="1"/>
  <c r="W204" i="56" s="1"/>
  <c r="W106" i="56"/>
  <c r="W157" i="56" s="1"/>
  <c r="W208" i="56" s="1"/>
  <c r="W63" i="56"/>
  <c r="W114" i="56" s="1"/>
  <c r="W165" i="56" s="1"/>
  <c r="W67" i="56"/>
  <c r="W118" i="56" s="1"/>
  <c r="W169" i="56" s="1"/>
  <c r="W71" i="56"/>
  <c r="W122" i="56" s="1"/>
  <c r="W173" i="56" s="1"/>
  <c r="W75" i="56"/>
  <c r="W126" i="56" s="1"/>
  <c r="W177" i="56" s="1"/>
  <c r="W79" i="56"/>
  <c r="W130" i="56" s="1"/>
  <c r="W181" i="56" s="1"/>
  <c r="W83" i="56"/>
  <c r="W134" i="56" s="1"/>
  <c r="W185" i="56" s="1"/>
  <c r="W87" i="56"/>
  <c r="W138" i="56" s="1"/>
  <c r="W189" i="56" s="1"/>
  <c r="W91" i="56"/>
  <c r="W142" i="56" s="1"/>
  <c r="W193" i="56" s="1"/>
  <c r="W95" i="56"/>
  <c r="W146" i="56" s="1"/>
  <c r="W197" i="56" s="1"/>
  <c r="W99" i="56"/>
  <c r="W150" i="56" s="1"/>
  <c r="W201" i="56" s="1"/>
  <c r="W103" i="56"/>
  <c r="W154" i="56" s="1"/>
  <c r="W205" i="56" s="1"/>
  <c r="W107" i="56"/>
  <c r="W158" i="56" s="1"/>
  <c r="W209" i="56" s="1"/>
  <c r="W64" i="56"/>
  <c r="W115" i="56" s="1"/>
  <c r="W166" i="56" s="1"/>
  <c r="W68" i="56"/>
  <c r="W119" i="56" s="1"/>
  <c r="W170" i="56" s="1"/>
  <c r="W72" i="56"/>
  <c r="W123" i="56" s="1"/>
  <c r="W174" i="56" s="1"/>
  <c r="W76" i="56"/>
  <c r="W127" i="56" s="1"/>
  <c r="W178" i="56" s="1"/>
  <c r="W80" i="56"/>
  <c r="W131" i="56" s="1"/>
  <c r="W182" i="56" s="1"/>
  <c r="W84" i="56"/>
  <c r="W135" i="56" s="1"/>
  <c r="W186" i="56" s="1"/>
  <c r="W88" i="56"/>
  <c r="W139" i="56" s="1"/>
  <c r="W190" i="56" s="1"/>
  <c r="W92" i="56"/>
  <c r="W143" i="56" s="1"/>
  <c r="W194" i="56" s="1"/>
  <c r="W96" i="56"/>
  <c r="W147" i="56" s="1"/>
  <c r="W198" i="56" s="1"/>
  <c r="W100" i="56"/>
  <c r="W151" i="56" s="1"/>
  <c r="W202" i="56" s="1"/>
  <c r="W104" i="56"/>
  <c r="W155" i="56" s="1"/>
  <c r="W206" i="56" s="1"/>
  <c r="W108" i="56"/>
  <c r="W159" i="56" s="1"/>
  <c r="W210" i="56" s="1"/>
  <c r="AE63" i="56"/>
  <c r="AE114" i="56" s="1"/>
  <c r="AE165" i="56" s="1"/>
  <c r="AE67" i="56"/>
  <c r="AE118" i="56" s="1"/>
  <c r="AE169" i="56" s="1"/>
  <c r="AE64" i="56"/>
  <c r="AE115" i="56" s="1"/>
  <c r="AE166" i="56" s="1"/>
  <c r="AE68" i="56"/>
  <c r="AE119" i="56" s="1"/>
  <c r="AE170" i="56" s="1"/>
  <c r="AE72" i="56"/>
  <c r="AE123" i="56" s="1"/>
  <c r="AE174" i="56" s="1"/>
  <c r="AE61" i="56"/>
  <c r="AE112" i="56" s="1"/>
  <c r="AE163" i="56" s="1"/>
  <c r="AE69" i="56"/>
  <c r="AE120" i="56" s="1"/>
  <c r="AE171" i="56" s="1"/>
  <c r="AE74" i="56"/>
  <c r="AE125" i="56" s="1"/>
  <c r="AE176" i="56" s="1"/>
  <c r="AE78" i="56"/>
  <c r="AE129" i="56" s="1"/>
  <c r="AE180" i="56" s="1"/>
  <c r="AE82" i="56"/>
  <c r="AE133" i="56" s="1"/>
  <c r="AE184" i="56" s="1"/>
  <c r="AE86" i="56"/>
  <c r="AE137" i="56" s="1"/>
  <c r="AE188" i="56" s="1"/>
  <c r="AE90" i="56"/>
  <c r="AE141" i="56" s="1"/>
  <c r="AE192" i="56" s="1"/>
  <c r="AE94" i="56"/>
  <c r="AE145" i="56" s="1"/>
  <c r="AE196" i="56" s="1"/>
  <c r="AE98" i="56"/>
  <c r="AE149" i="56" s="1"/>
  <c r="AE200" i="56" s="1"/>
  <c r="AE102" i="56"/>
  <c r="AE153" i="56" s="1"/>
  <c r="AE204" i="56" s="1"/>
  <c r="AE106" i="56"/>
  <c r="AE157" i="56" s="1"/>
  <c r="AE208" i="56" s="1"/>
  <c r="AE62" i="56"/>
  <c r="AE113" i="56" s="1"/>
  <c r="AE164" i="56" s="1"/>
  <c r="AE70" i="56"/>
  <c r="AE121" i="56" s="1"/>
  <c r="AE172" i="56" s="1"/>
  <c r="AE75" i="56"/>
  <c r="AE126" i="56" s="1"/>
  <c r="AE177" i="56" s="1"/>
  <c r="AE79" i="56"/>
  <c r="AE130" i="56" s="1"/>
  <c r="AE181" i="56" s="1"/>
  <c r="AE83" i="56"/>
  <c r="AE134" i="56" s="1"/>
  <c r="AE185" i="56" s="1"/>
  <c r="AE87" i="56"/>
  <c r="AE138" i="56" s="1"/>
  <c r="AE189" i="56" s="1"/>
  <c r="AE91" i="56"/>
  <c r="AE142" i="56" s="1"/>
  <c r="AE193" i="56" s="1"/>
  <c r="AE95" i="56"/>
  <c r="AE146" i="56" s="1"/>
  <c r="AE197" i="56" s="1"/>
  <c r="AE99" i="56"/>
  <c r="AE150" i="56" s="1"/>
  <c r="AE201" i="56" s="1"/>
  <c r="AE103" i="56"/>
  <c r="AE154" i="56" s="1"/>
  <c r="AE205" i="56" s="1"/>
  <c r="AE107" i="56"/>
  <c r="AE158" i="56" s="1"/>
  <c r="AE209" i="56" s="1"/>
  <c r="AE65" i="56"/>
  <c r="AE116" i="56" s="1"/>
  <c r="AE167" i="56" s="1"/>
  <c r="AE71" i="56"/>
  <c r="AE122" i="56" s="1"/>
  <c r="AE173" i="56" s="1"/>
  <c r="AE76" i="56"/>
  <c r="AE127" i="56" s="1"/>
  <c r="AE178" i="56" s="1"/>
  <c r="AE80" i="56"/>
  <c r="AE131" i="56" s="1"/>
  <c r="AE182" i="56" s="1"/>
  <c r="AE84" i="56"/>
  <c r="AE135" i="56" s="1"/>
  <c r="AE186" i="56" s="1"/>
  <c r="AE88" i="56"/>
  <c r="AE139" i="56" s="1"/>
  <c r="AE190" i="56" s="1"/>
  <c r="AE92" i="56"/>
  <c r="AE143" i="56" s="1"/>
  <c r="AE194" i="56" s="1"/>
  <c r="AE96" i="56"/>
  <c r="AE147" i="56" s="1"/>
  <c r="AE198" i="56" s="1"/>
  <c r="AE100" i="56"/>
  <c r="AE151" i="56" s="1"/>
  <c r="AE202" i="56" s="1"/>
  <c r="AE104" i="56"/>
  <c r="AE155" i="56" s="1"/>
  <c r="AE206" i="56" s="1"/>
  <c r="AE108" i="56"/>
  <c r="AE159" i="56" s="1"/>
  <c r="AE210" i="56" s="1"/>
  <c r="AA62" i="56"/>
  <c r="AA113" i="56" s="1"/>
  <c r="AA164" i="56" s="1"/>
  <c r="AA66" i="56"/>
  <c r="AA117" i="56" s="1"/>
  <c r="AA168" i="56" s="1"/>
  <c r="AA70" i="56"/>
  <c r="AA121" i="56" s="1"/>
  <c r="AA172" i="56" s="1"/>
  <c r="AA74" i="56"/>
  <c r="AA125" i="56" s="1"/>
  <c r="AA176" i="56" s="1"/>
  <c r="AA78" i="56"/>
  <c r="AA129" i="56" s="1"/>
  <c r="AA180" i="56" s="1"/>
  <c r="AA82" i="56"/>
  <c r="AA133" i="56" s="1"/>
  <c r="AA184" i="56" s="1"/>
  <c r="AA86" i="56"/>
  <c r="AA137" i="56" s="1"/>
  <c r="AA188" i="56" s="1"/>
  <c r="AA90" i="56"/>
  <c r="AA141" i="56" s="1"/>
  <c r="AA192" i="56" s="1"/>
  <c r="AA94" i="56"/>
  <c r="AA145" i="56" s="1"/>
  <c r="AA196" i="56" s="1"/>
  <c r="AA98" i="56"/>
  <c r="AA149" i="56" s="1"/>
  <c r="AA200" i="56" s="1"/>
  <c r="AA102" i="56"/>
  <c r="AA153" i="56" s="1"/>
  <c r="AA204" i="56" s="1"/>
  <c r="AA106" i="56"/>
  <c r="AA157" i="56" s="1"/>
  <c r="AA208" i="56" s="1"/>
  <c r="AA63" i="56"/>
  <c r="AA114" i="56" s="1"/>
  <c r="AA165" i="56" s="1"/>
  <c r="AA67" i="56"/>
  <c r="AA118" i="56" s="1"/>
  <c r="AA169" i="56" s="1"/>
  <c r="AA71" i="56"/>
  <c r="AA122" i="56" s="1"/>
  <c r="AA173" i="56" s="1"/>
  <c r="AA75" i="56"/>
  <c r="AA126" i="56" s="1"/>
  <c r="AA177" i="56" s="1"/>
  <c r="AA79" i="56"/>
  <c r="AA130" i="56" s="1"/>
  <c r="AA181" i="56" s="1"/>
  <c r="AA83" i="56"/>
  <c r="AA134" i="56" s="1"/>
  <c r="AA185" i="56" s="1"/>
  <c r="AA87" i="56"/>
  <c r="AA138" i="56" s="1"/>
  <c r="AA189" i="56" s="1"/>
  <c r="AA91" i="56"/>
  <c r="AA142" i="56" s="1"/>
  <c r="AA193" i="56" s="1"/>
  <c r="AA95" i="56"/>
  <c r="AA146" i="56" s="1"/>
  <c r="AA197" i="56" s="1"/>
  <c r="AA99" i="56"/>
  <c r="AA150" i="56" s="1"/>
  <c r="AA201" i="56" s="1"/>
  <c r="AA103" i="56"/>
  <c r="AA154" i="56" s="1"/>
  <c r="AA205" i="56" s="1"/>
  <c r="AA107" i="56"/>
  <c r="AA158" i="56" s="1"/>
  <c r="AA209" i="56" s="1"/>
  <c r="AA64" i="56"/>
  <c r="AA115" i="56" s="1"/>
  <c r="AA166" i="56" s="1"/>
  <c r="AA68" i="56"/>
  <c r="AA119" i="56" s="1"/>
  <c r="AA170" i="56" s="1"/>
  <c r="AA72" i="56"/>
  <c r="AA123" i="56" s="1"/>
  <c r="AA174" i="56" s="1"/>
  <c r="AA76" i="56"/>
  <c r="AA127" i="56" s="1"/>
  <c r="AA178" i="56" s="1"/>
  <c r="AA80" i="56"/>
  <c r="AA131" i="56" s="1"/>
  <c r="AA182" i="56" s="1"/>
  <c r="AA84" i="56"/>
  <c r="AA135" i="56" s="1"/>
  <c r="AA186" i="56" s="1"/>
  <c r="AA88" i="56"/>
  <c r="AA139" i="56" s="1"/>
  <c r="AA190" i="56" s="1"/>
  <c r="AA92" i="56"/>
  <c r="AA143" i="56" s="1"/>
  <c r="AA194" i="56" s="1"/>
  <c r="AA96" i="56"/>
  <c r="AA147" i="56" s="1"/>
  <c r="AA198" i="56" s="1"/>
  <c r="AA100" i="56"/>
  <c r="AA151" i="56" s="1"/>
  <c r="AA202" i="56" s="1"/>
  <c r="AA104" i="56"/>
  <c r="AA155" i="56" s="1"/>
  <c r="AA206" i="56" s="1"/>
  <c r="AA108" i="56"/>
  <c r="AA159" i="56" s="1"/>
  <c r="AA210" i="56" s="1"/>
  <c r="W60" i="56"/>
  <c r="W111" i="56" s="1"/>
  <c r="W162" i="56" s="1"/>
  <c r="AE60" i="56"/>
  <c r="AE111" i="56" s="1"/>
  <c r="AE162" i="56" s="1"/>
  <c r="W97" i="56"/>
  <c r="W148" i="56" s="1"/>
  <c r="W199" i="56" s="1"/>
  <c r="W81" i="56"/>
  <c r="W132" i="56" s="1"/>
  <c r="W183" i="56" s="1"/>
  <c r="W65" i="56"/>
  <c r="W116" i="56" s="1"/>
  <c r="W167" i="56" s="1"/>
  <c r="X98" i="56"/>
  <c r="X149" i="56" s="1"/>
  <c r="X200" i="56" s="1"/>
  <c r="X82" i="56"/>
  <c r="X133" i="56" s="1"/>
  <c r="X184" i="56" s="1"/>
  <c r="X66" i="56"/>
  <c r="X117" i="56" s="1"/>
  <c r="X168" i="56" s="1"/>
  <c r="AA101" i="56"/>
  <c r="AA152" i="56" s="1"/>
  <c r="AA203" i="56" s="1"/>
  <c r="AA85" i="56"/>
  <c r="AA136" i="56" s="1"/>
  <c r="AA187" i="56" s="1"/>
  <c r="AA69" i="56"/>
  <c r="AA120" i="56" s="1"/>
  <c r="AA171" i="56" s="1"/>
  <c r="AB102" i="56"/>
  <c r="AB153" i="56" s="1"/>
  <c r="AB204" i="56" s="1"/>
  <c r="AB86" i="56"/>
  <c r="AB137" i="56" s="1"/>
  <c r="AB188" i="56" s="1"/>
  <c r="AB70" i="56"/>
  <c r="AB121" i="56" s="1"/>
  <c r="AB172" i="56" s="1"/>
  <c r="AE105" i="56"/>
  <c r="AE156" i="56" s="1"/>
  <c r="AE207" i="56" s="1"/>
  <c r="AE89" i="56"/>
  <c r="AE140" i="56" s="1"/>
  <c r="AE191" i="56" s="1"/>
  <c r="AE73" i="56"/>
  <c r="AE124" i="56" s="1"/>
  <c r="AE175" i="56" s="1"/>
  <c r="AF91" i="56"/>
  <c r="AF142" i="56" s="1"/>
  <c r="AF193" i="56" s="1"/>
  <c r="W109" i="56"/>
  <c r="W160" i="56" s="1"/>
  <c r="W211" i="56" s="1"/>
  <c r="W93" i="56"/>
  <c r="W144" i="56" s="1"/>
  <c r="W195" i="56" s="1"/>
  <c r="W77" i="56"/>
  <c r="W128" i="56" s="1"/>
  <c r="W179" i="56" s="1"/>
  <c r="W61" i="56"/>
  <c r="W112" i="56" s="1"/>
  <c r="W163" i="56" s="1"/>
  <c r="X94" i="56"/>
  <c r="X145" i="56" s="1"/>
  <c r="X196" i="56" s="1"/>
  <c r="X78" i="56"/>
  <c r="X129" i="56" s="1"/>
  <c r="X180" i="56" s="1"/>
  <c r="X62" i="56"/>
  <c r="X113" i="56" s="1"/>
  <c r="X164" i="56" s="1"/>
  <c r="AA97" i="56"/>
  <c r="AA148" i="56" s="1"/>
  <c r="AA199" i="56" s="1"/>
  <c r="AA81" i="56"/>
  <c r="AA132" i="56" s="1"/>
  <c r="AA183" i="56" s="1"/>
  <c r="AA65" i="56"/>
  <c r="AA116" i="56" s="1"/>
  <c r="AA167" i="56" s="1"/>
  <c r="AB98" i="56"/>
  <c r="AB149" i="56" s="1"/>
  <c r="AB200" i="56" s="1"/>
  <c r="AB82" i="56"/>
  <c r="AB133" i="56" s="1"/>
  <c r="AB184" i="56" s="1"/>
  <c r="AB66" i="56"/>
  <c r="AB117" i="56" s="1"/>
  <c r="AB168" i="56" s="1"/>
  <c r="AE101" i="56"/>
  <c r="AE152" i="56" s="1"/>
  <c r="AE203" i="56" s="1"/>
  <c r="AE85" i="56"/>
  <c r="AE136" i="56" s="1"/>
  <c r="AE187" i="56" s="1"/>
  <c r="AE66" i="56"/>
  <c r="AE117" i="56" s="1"/>
  <c r="AE168" i="56" s="1"/>
  <c r="AF83" i="56"/>
  <c r="AF134" i="56" s="1"/>
  <c r="AF185" i="56" s="1"/>
  <c r="AH61" i="56"/>
  <c r="AH112" i="56" s="1"/>
  <c r="AH163" i="56" s="1"/>
  <c r="AH65" i="56"/>
  <c r="AH116" i="56" s="1"/>
  <c r="AH167" i="56" s="1"/>
  <c r="AH69" i="56"/>
  <c r="AH120" i="56" s="1"/>
  <c r="AH171" i="56" s="1"/>
  <c r="AH73" i="56"/>
  <c r="AH124" i="56" s="1"/>
  <c r="AH175" i="56" s="1"/>
  <c r="AH77" i="56"/>
  <c r="AH128" i="56" s="1"/>
  <c r="AH179" i="56" s="1"/>
  <c r="AH81" i="56"/>
  <c r="AH132" i="56" s="1"/>
  <c r="AH183" i="56" s="1"/>
  <c r="AH85" i="56"/>
  <c r="AH136" i="56" s="1"/>
  <c r="AH187" i="56" s="1"/>
  <c r="AH89" i="56"/>
  <c r="AH140" i="56" s="1"/>
  <c r="AH191" i="56" s="1"/>
  <c r="AH93" i="56"/>
  <c r="AH144" i="56" s="1"/>
  <c r="AH195" i="56" s="1"/>
  <c r="AH97" i="56"/>
  <c r="AH148" i="56" s="1"/>
  <c r="AH199" i="56" s="1"/>
  <c r="AH101" i="56"/>
  <c r="AH152" i="56" s="1"/>
  <c r="AH203" i="56" s="1"/>
  <c r="AH105" i="56"/>
  <c r="AH156" i="56" s="1"/>
  <c r="AH207" i="56" s="1"/>
  <c r="AH109" i="56"/>
  <c r="AH160" i="56" s="1"/>
  <c r="AH211" i="56" s="1"/>
  <c r="AH62" i="56"/>
  <c r="AH113" i="56" s="1"/>
  <c r="AH164" i="56" s="1"/>
  <c r="AH66" i="56"/>
  <c r="AH117" i="56" s="1"/>
  <c r="AH168" i="56" s="1"/>
  <c r="AH70" i="56"/>
  <c r="AH121" i="56" s="1"/>
  <c r="AH172" i="56" s="1"/>
  <c r="AH74" i="56"/>
  <c r="AH125" i="56" s="1"/>
  <c r="AH176" i="56" s="1"/>
  <c r="AH78" i="56"/>
  <c r="AH129" i="56" s="1"/>
  <c r="AH180" i="56" s="1"/>
  <c r="AH82" i="56"/>
  <c r="AH133" i="56" s="1"/>
  <c r="AH184" i="56" s="1"/>
  <c r="AH86" i="56"/>
  <c r="AH137" i="56" s="1"/>
  <c r="AH188" i="56" s="1"/>
  <c r="AH90" i="56"/>
  <c r="AH141" i="56" s="1"/>
  <c r="AH192" i="56" s="1"/>
  <c r="AH94" i="56"/>
  <c r="AH145" i="56" s="1"/>
  <c r="AH196" i="56" s="1"/>
  <c r="AH98" i="56"/>
  <c r="AH149" i="56" s="1"/>
  <c r="AH200" i="56" s="1"/>
  <c r="AH102" i="56"/>
  <c r="AH153" i="56" s="1"/>
  <c r="AH204" i="56" s="1"/>
  <c r="AH106" i="56"/>
  <c r="AH157" i="56" s="1"/>
  <c r="AH208" i="56" s="1"/>
  <c r="AH63" i="56"/>
  <c r="AH114" i="56" s="1"/>
  <c r="AH165" i="56" s="1"/>
  <c r="AH67" i="56"/>
  <c r="AH118" i="56" s="1"/>
  <c r="AH169" i="56" s="1"/>
  <c r="AH71" i="56"/>
  <c r="AH122" i="56" s="1"/>
  <c r="AH173" i="56" s="1"/>
  <c r="AH75" i="56"/>
  <c r="AH126" i="56" s="1"/>
  <c r="AH177" i="56" s="1"/>
  <c r="AH79" i="56"/>
  <c r="AH130" i="56" s="1"/>
  <c r="AH181" i="56" s="1"/>
  <c r="AH83" i="56"/>
  <c r="AH134" i="56" s="1"/>
  <c r="AH185" i="56" s="1"/>
  <c r="AH87" i="56"/>
  <c r="AH138" i="56" s="1"/>
  <c r="AH189" i="56" s="1"/>
  <c r="AH91" i="56"/>
  <c r="AH142" i="56" s="1"/>
  <c r="AH193" i="56" s="1"/>
  <c r="AH95" i="56"/>
  <c r="AH146" i="56" s="1"/>
  <c r="AH197" i="56" s="1"/>
  <c r="AH99" i="56"/>
  <c r="AH150" i="56" s="1"/>
  <c r="AH201" i="56" s="1"/>
  <c r="AH103" i="56"/>
  <c r="AH154" i="56" s="1"/>
  <c r="AH205" i="56" s="1"/>
  <c r="AH107" i="56"/>
  <c r="AH158" i="56" s="1"/>
  <c r="AH209" i="56" s="1"/>
  <c r="Y106" i="56"/>
  <c r="Y157" i="56" s="1"/>
  <c r="Y208" i="56" s="1"/>
  <c r="Y102" i="56"/>
  <c r="Y153" i="56" s="1"/>
  <c r="Y204" i="56" s="1"/>
  <c r="Y98" i="56"/>
  <c r="Y149" i="56" s="1"/>
  <c r="Y200" i="56" s="1"/>
  <c r="Y94" i="56"/>
  <c r="Y145" i="56" s="1"/>
  <c r="Y196" i="56" s="1"/>
  <c r="Y90" i="56"/>
  <c r="Y141" i="56" s="1"/>
  <c r="Y192" i="56" s="1"/>
  <c r="Y86" i="56"/>
  <c r="Y137" i="56" s="1"/>
  <c r="Y188" i="56" s="1"/>
  <c r="Y82" i="56"/>
  <c r="Y133" i="56" s="1"/>
  <c r="Y184" i="56" s="1"/>
  <c r="Y78" i="56"/>
  <c r="Y129" i="56" s="1"/>
  <c r="Y180" i="56" s="1"/>
  <c r="Y74" i="56"/>
  <c r="Y125" i="56" s="1"/>
  <c r="Y176" i="56" s="1"/>
  <c r="Y70" i="56"/>
  <c r="Y121" i="56" s="1"/>
  <c r="Y172" i="56" s="1"/>
  <c r="Y66" i="56"/>
  <c r="Y117" i="56" s="1"/>
  <c r="Y168" i="56" s="1"/>
  <c r="Y62" i="56"/>
  <c r="Y113" i="56" s="1"/>
  <c r="Y164" i="56" s="1"/>
  <c r="Z107" i="56"/>
  <c r="Z158" i="56" s="1"/>
  <c r="Z209" i="56" s="1"/>
  <c r="Z103" i="56"/>
  <c r="Z154" i="56" s="1"/>
  <c r="Z205" i="56" s="1"/>
  <c r="Z99" i="56"/>
  <c r="Z150" i="56" s="1"/>
  <c r="Z201" i="56" s="1"/>
  <c r="Z95" i="56"/>
  <c r="Z146" i="56" s="1"/>
  <c r="Z197" i="56" s="1"/>
  <c r="Z91" i="56"/>
  <c r="Z142" i="56" s="1"/>
  <c r="Z193" i="56" s="1"/>
  <c r="Z87" i="56"/>
  <c r="Z138" i="56" s="1"/>
  <c r="Z189" i="56" s="1"/>
  <c r="Z83" i="56"/>
  <c r="Z134" i="56" s="1"/>
  <c r="Z185" i="56" s="1"/>
  <c r="Z79" i="56"/>
  <c r="Z130" i="56" s="1"/>
  <c r="Z181" i="56" s="1"/>
  <c r="Z75" i="56"/>
  <c r="Z126" i="56" s="1"/>
  <c r="Z177" i="56" s="1"/>
  <c r="Z71" i="56"/>
  <c r="Z122" i="56" s="1"/>
  <c r="Z173" i="56" s="1"/>
  <c r="Z67" i="56"/>
  <c r="Z118" i="56" s="1"/>
  <c r="Z169" i="56" s="1"/>
  <c r="Z63" i="56"/>
  <c r="Z114" i="56" s="1"/>
  <c r="Z165" i="56" s="1"/>
  <c r="AC106" i="56"/>
  <c r="AC157" i="56" s="1"/>
  <c r="AC208" i="56" s="1"/>
  <c r="AC102" i="56"/>
  <c r="AC153" i="56" s="1"/>
  <c r="AC204" i="56" s="1"/>
  <c r="AC98" i="56"/>
  <c r="AC149" i="56" s="1"/>
  <c r="AC200" i="56" s="1"/>
  <c r="AC94" i="56"/>
  <c r="AC145" i="56" s="1"/>
  <c r="AC196" i="56" s="1"/>
  <c r="AC90" i="56"/>
  <c r="AC141" i="56" s="1"/>
  <c r="AC192" i="56" s="1"/>
  <c r="AC86" i="56"/>
  <c r="AC137" i="56" s="1"/>
  <c r="AC188" i="56" s="1"/>
  <c r="AC82" i="56"/>
  <c r="AC133" i="56" s="1"/>
  <c r="AC184" i="56" s="1"/>
  <c r="AC78" i="56"/>
  <c r="AC129" i="56" s="1"/>
  <c r="AC180" i="56" s="1"/>
  <c r="AC74" i="56"/>
  <c r="AC125" i="56" s="1"/>
  <c r="AC176" i="56" s="1"/>
  <c r="AC70" i="56"/>
  <c r="AC121" i="56" s="1"/>
  <c r="AC172" i="56" s="1"/>
  <c r="AC66" i="56"/>
  <c r="AC117" i="56" s="1"/>
  <c r="AC168" i="56" s="1"/>
  <c r="AC62" i="56"/>
  <c r="AC113" i="56" s="1"/>
  <c r="AC164" i="56" s="1"/>
  <c r="AD107" i="56"/>
  <c r="AD158" i="56" s="1"/>
  <c r="AD209" i="56" s="1"/>
  <c r="AD103" i="56"/>
  <c r="AD154" i="56" s="1"/>
  <c r="AD205" i="56" s="1"/>
  <c r="AD99" i="56"/>
  <c r="AD150" i="56" s="1"/>
  <c r="AD201" i="56" s="1"/>
  <c r="AD95" i="56"/>
  <c r="AD146" i="56" s="1"/>
  <c r="AD197" i="56" s="1"/>
  <c r="AD91" i="56"/>
  <c r="AD142" i="56" s="1"/>
  <c r="AD193" i="56" s="1"/>
  <c r="AD87" i="56"/>
  <c r="AD138" i="56" s="1"/>
  <c r="AD189" i="56" s="1"/>
  <c r="AD83" i="56"/>
  <c r="AD134" i="56" s="1"/>
  <c r="AD185" i="56" s="1"/>
  <c r="AD79" i="56"/>
  <c r="AD130" i="56" s="1"/>
  <c r="AD181" i="56" s="1"/>
  <c r="AD75" i="56"/>
  <c r="AD126" i="56" s="1"/>
  <c r="AD177" i="56" s="1"/>
  <c r="AD71" i="56"/>
  <c r="AD122" i="56" s="1"/>
  <c r="AD173" i="56" s="1"/>
  <c r="AD67" i="56"/>
  <c r="AD118" i="56" s="1"/>
  <c r="AD169" i="56" s="1"/>
  <c r="AD63" i="56"/>
  <c r="AD114" i="56" s="1"/>
  <c r="AD165" i="56" s="1"/>
  <c r="AG107" i="56"/>
  <c r="AG158" i="56" s="1"/>
  <c r="AG209" i="56" s="1"/>
  <c r="AG99" i="56"/>
  <c r="AG150" i="56" s="1"/>
  <c r="AG201" i="56" s="1"/>
  <c r="AG91" i="56"/>
  <c r="AG142" i="56" s="1"/>
  <c r="AG193" i="56" s="1"/>
  <c r="AG83" i="56"/>
  <c r="AG134" i="56" s="1"/>
  <c r="AG185" i="56" s="1"/>
  <c r="AH104" i="56"/>
  <c r="AH155" i="56" s="1"/>
  <c r="AH206" i="56" s="1"/>
  <c r="AH88" i="56"/>
  <c r="AH139" i="56" s="1"/>
  <c r="AH190" i="56" s="1"/>
  <c r="AH72" i="56"/>
  <c r="AH123" i="56" s="1"/>
  <c r="AH174" i="56" s="1"/>
  <c r="AG64" i="56"/>
  <c r="AG115" i="56" s="1"/>
  <c r="AG166" i="56" s="1"/>
  <c r="AG68" i="56"/>
  <c r="AG119" i="56" s="1"/>
  <c r="AG170" i="56" s="1"/>
  <c r="AG72" i="56"/>
  <c r="AG123" i="56" s="1"/>
  <c r="AG174" i="56" s="1"/>
  <c r="AG76" i="56"/>
  <c r="AG127" i="56" s="1"/>
  <c r="AG178" i="56" s="1"/>
  <c r="AG61" i="56"/>
  <c r="AG112" i="56" s="1"/>
  <c r="AG163" i="56" s="1"/>
  <c r="AG65" i="56"/>
  <c r="AG116" i="56" s="1"/>
  <c r="AG167" i="56" s="1"/>
  <c r="AG69" i="56"/>
  <c r="AG120" i="56" s="1"/>
  <c r="AG171" i="56" s="1"/>
  <c r="AG73" i="56"/>
  <c r="AG124" i="56" s="1"/>
  <c r="AG175" i="56" s="1"/>
  <c r="AG77" i="56"/>
  <c r="AG128" i="56" s="1"/>
  <c r="AG179" i="56" s="1"/>
  <c r="AG81" i="56"/>
  <c r="AG132" i="56" s="1"/>
  <c r="AG183" i="56" s="1"/>
  <c r="AG85" i="56"/>
  <c r="AG136" i="56" s="1"/>
  <c r="AG187" i="56" s="1"/>
  <c r="AG89" i="56"/>
  <c r="AG140" i="56" s="1"/>
  <c r="AG191" i="56" s="1"/>
  <c r="AG93" i="56"/>
  <c r="AG144" i="56" s="1"/>
  <c r="AG195" i="56" s="1"/>
  <c r="AG97" i="56"/>
  <c r="AG148" i="56" s="1"/>
  <c r="AG199" i="56" s="1"/>
  <c r="AG101" i="56"/>
  <c r="AG152" i="56" s="1"/>
  <c r="AG203" i="56" s="1"/>
  <c r="AG105" i="56"/>
  <c r="AG156" i="56" s="1"/>
  <c r="AG207" i="56" s="1"/>
  <c r="AG109" i="56"/>
  <c r="AG160" i="56" s="1"/>
  <c r="AG211" i="56" s="1"/>
  <c r="AG62" i="56"/>
  <c r="AG113" i="56" s="1"/>
  <c r="AG164" i="56" s="1"/>
  <c r="AG66" i="56"/>
  <c r="AG117" i="56" s="1"/>
  <c r="AG168" i="56" s="1"/>
  <c r="AG70" i="56"/>
  <c r="AG121" i="56" s="1"/>
  <c r="AG172" i="56" s="1"/>
  <c r="AG74" i="56"/>
  <c r="AG125" i="56" s="1"/>
  <c r="AG176" i="56" s="1"/>
  <c r="AG78" i="56"/>
  <c r="AG129" i="56" s="1"/>
  <c r="AG180" i="56" s="1"/>
  <c r="AG82" i="56"/>
  <c r="AG133" i="56" s="1"/>
  <c r="AG184" i="56" s="1"/>
  <c r="AG86" i="56"/>
  <c r="AG137" i="56" s="1"/>
  <c r="AG188" i="56" s="1"/>
  <c r="AG90" i="56"/>
  <c r="AG141" i="56" s="1"/>
  <c r="AG192" i="56" s="1"/>
  <c r="AG94" i="56"/>
  <c r="AG145" i="56" s="1"/>
  <c r="AG196" i="56" s="1"/>
  <c r="AG98" i="56"/>
  <c r="AG149" i="56" s="1"/>
  <c r="AG200" i="56" s="1"/>
  <c r="AG102" i="56"/>
  <c r="AG153" i="56" s="1"/>
  <c r="AG204" i="56" s="1"/>
  <c r="AG106" i="56"/>
  <c r="AG157" i="56" s="1"/>
  <c r="AG208" i="56" s="1"/>
  <c r="Y60" i="56"/>
  <c r="Y111" i="56" s="1"/>
  <c r="Y162" i="56" s="1"/>
  <c r="AC60" i="56"/>
  <c r="AC111" i="56" s="1"/>
  <c r="AC162" i="56" s="1"/>
  <c r="AG60" i="56"/>
  <c r="AG111" i="56" s="1"/>
  <c r="AG162" i="56" s="1"/>
  <c r="Y109" i="56"/>
  <c r="Y160" i="56" s="1"/>
  <c r="Y211" i="56" s="1"/>
  <c r="Y105" i="56"/>
  <c r="Y156" i="56" s="1"/>
  <c r="Y207" i="56" s="1"/>
  <c r="Y101" i="56"/>
  <c r="Y152" i="56" s="1"/>
  <c r="Y203" i="56" s="1"/>
  <c r="Y97" i="56"/>
  <c r="Y148" i="56" s="1"/>
  <c r="Y199" i="56" s="1"/>
  <c r="Y93" i="56"/>
  <c r="Y144" i="56" s="1"/>
  <c r="Y195" i="56" s="1"/>
  <c r="Y89" i="56"/>
  <c r="Y140" i="56" s="1"/>
  <c r="Y191" i="56" s="1"/>
  <c r="Y85" i="56"/>
  <c r="Y136" i="56" s="1"/>
  <c r="Y187" i="56" s="1"/>
  <c r="Y81" i="56"/>
  <c r="Y132" i="56" s="1"/>
  <c r="Y183" i="56" s="1"/>
  <c r="Y77" i="56"/>
  <c r="Y128" i="56" s="1"/>
  <c r="Y179" i="56" s="1"/>
  <c r="Y73" i="56"/>
  <c r="Y124" i="56" s="1"/>
  <c r="Y175" i="56" s="1"/>
  <c r="Y69" i="56"/>
  <c r="Y120" i="56" s="1"/>
  <c r="Y171" i="56" s="1"/>
  <c r="Y65" i="56"/>
  <c r="Y116" i="56" s="1"/>
  <c r="Y167" i="56" s="1"/>
  <c r="Y61" i="56"/>
  <c r="Y112" i="56" s="1"/>
  <c r="Y163" i="56" s="1"/>
  <c r="Z106" i="56"/>
  <c r="Z157" i="56" s="1"/>
  <c r="Z208" i="56" s="1"/>
  <c r="Z102" i="56"/>
  <c r="Z153" i="56" s="1"/>
  <c r="Z204" i="56" s="1"/>
  <c r="Z98" i="56"/>
  <c r="Z149" i="56" s="1"/>
  <c r="Z200" i="56" s="1"/>
  <c r="Z94" i="56"/>
  <c r="Z145" i="56" s="1"/>
  <c r="Z196" i="56" s="1"/>
  <c r="Z90" i="56"/>
  <c r="Z141" i="56" s="1"/>
  <c r="Z192" i="56" s="1"/>
  <c r="Z86" i="56"/>
  <c r="Z137" i="56" s="1"/>
  <c r="Z188" i="56" s="1"/>
  <c r="Z82" i="56"/>
  <c r="Z133" i="56" s="1"/>
  <c r="Z184" i="56" s="1"/>
  <c r="Z78" i="56"/>
  <c r="Z129" i="56" s="1"/>
  <c r="Z180" i="56" s="1"/>
  <c r="Z74" i="56"/>
  <c r="Z125" i="56" s="1"/>
  <c r="Z176" i="56" s="1"/>
  <c r="Z70" i="56"/>
  <c r="Z121" i="56" s="1"/>
  <c r="Z172" i="56" s="1"/>
  <c r="Z66" i="56"/>
  <c r="Z117" i="56" s="1"/>
  <c r="Z168" i="56" s="1"/>
  <c r="Z62" i="56"/>
  <c r="Z113" i="56" s="1"/>
  <c r="Z164" i="56" s="1"/>
  <c r="AC109" i="56"/>
  <c r="AC160" i="56" s="1"/>
  <c r="AC211" i="56" s="1"/>
  <c r="AC105" i="56"/>
  <c r="AC156" i="56" s="1"/>
  <c r="AC207" i="56" s="1"/>
  <c r="AC101" i="56"/>
  <c r="AC152" i="56" s="1"/>
  <c r="AC203" i="56" s="1"/>
  <c r="AC97" i="56"/>
  <c r="AC148" i="56" s="1"/>
  <c r="AC199" i="56" s="1"/>
  <c r="AC93" i="56"/>
  <c r="AC144" i="56" s="1"/>
  <c r="AC195" i="56" s="1"/>
  <c r="AC89" i="56"/>
  <c r="AC140" i="56" s="1"/>
  <c r="AC191" i="56" s="1"/>
  <c r="AC85" i="56"/>
  <c r="AC136" i="56" s="1"/>
  <c r="AC187" i="56" s="1"/>
  <c r="AC81" i="56"/>
  <c r="AC132" i="56" s="1"/>
  <c r="AC183" i="56" s="1"/>
  <c r="AC77" i="56"/>
  <c r="AC128" i="56" s="1"/>
  <c r="AC179" i="56" s="1"/>
  <c r="AC73" i="56"/>
  <c r="AC124" i="56" s="1"/>
  <c r="AC175" i="56" s="1"/>
  <c r="AC69" i="56"/>
  <c r="AC120" i="56" s="1"/>
  <c r="AC171" i="56" s="1"/>
  <c r="AC65" i="56"/>
  <c r="AC116" i="56" s="1"/>
  <c r="AC167" i="56" s="1"/>
  <c r="AC61" i="56"/>
  <c r="AC112" i="56" s="1"/>
  <c r="AC163" i="56" s="1"/>
  <c r="AD106" i="56"/>
  <c r="AD157" i="56" s="1"/>
  <c r="AD208" i="56" s="1"/>
  <c r="AD102" i="56"/>
  <c r="AD153" i="56" s="1"/>
  <c r="AD204" i="56" s="1"/>
  <c r="AD98" i="56"/>
  <c r="AD149" i="56" s="1"/>
  <c r="AD200" i="56" s="1"/>
  <c r="AD94" i="56"/>
  <c r="AD145" i="56" s="1"/>
  <c r="AD196" i="56" s="1"/>
  <c r="AD90" i="56"/>
  <c r="AD141" i="56" s="1"/>
  <c r="AD192" i="56" s="1"/>
  <c r="AD86" i="56"/>
  <c r="AD137" i="56" s="1"/>
  <c r="AD188" i="56" s="1"/>
  <c r="AD82" i="56"/>
  <c r="AD133" i="56" s="1"/>
  <c r="AD184" i="56" s="1"/>
  <c r="AD78" i="56"/>
  <c r="AD129" i="56" s="1"/>
  <c r="AD180" i="56" s="1"/>
  <c r="AD74" i="56"/>
  <c r="AD125" i="56" s="1"/>
  <c r="AD176" i="56" s="1"/>
  <c r="AD70" i="56"/>
  <c r="AD121" i="56" s="1"/>
  <c r="AD172" i="56" s="1"/>
  <c r="AD66" i="56"/>
  <c r="AD117" i="56" s="1"/>
  <c r="AD168" i="56" s="1"/>
  <c r="AD62" i="56"/>
  <c r="AD113" i="56" s="1"/>
  <c r="AD164" i="56" s="1"/>
  <c r="AG104" i="56"/>
  <c r="AG155" i="56" s="1"/>
  <c r="AG206" i="56" s="1"/>
  <c r="AG96" i="56"/>
  <c r="AG147" i="56" s="1"/>
  <c r="AG198" i="56" s="1"/>
  <c r="AG88" i="56"/>
  <c r="AG139" i="56" s="1"/>
  <c r="AG190" i="56" s="1"/>
  <c r="AG80" i="56"/>
  <c r="AG131" i="56" s="1"/>
  <c r="AG182" i="56" s="1"/>
  <c r="AG67" i="56"/>
  <c r="AG118" i="56" s="1"/>
  <c r="AG169" i="56" s="1"/>
  <c r="AH100" i="56"/>
  <c r="AH151" i="56" s="1"/>
  <c r="AH202" i="56" s="1"/>
  <c r="AH84" i="56"/>
  <c r="AH135" i="56" s="1"/>
  <c r="AH186" i="56" s="1"/>
  <c r="AH68" i="56"/>
  <c r="AH119" i="56" s="1"/>
  <c r="AH170" i="56" s="1"/>
  <c r="AH60" i="56"/>
  <c r="AH111" i="56" s="1"/>
  <c r="AH162" i="56" s="1"/>
  <c r="Y108" i="56"/>
  <c r="Y159" i="56" s="1"/>
  <c r="Y210" i="56" s="1"/>
  <c r="Y104" i="56"/>
  <c r="Y155" i="56" s="1"/>
  <c r="Y206" i="56" s="1"/>
  <c r="Y100" i="56"/>
  <c r="Y151" i="56" s="1"/>
  <c r="Y202" i="56" s="1"/>
  <c r="Y96" i="56"/>
  <c r="Y147" i="56" s="1"/>
  <c r="Y198" i="56" s="1"/>
  <c r="Y92" i="56"/>
  <c r="Y143" i="56" s="1"/>
  <c r="Y194" i="56" s="1"/>
  <c r="Y88" i="56"/>
  <c r="Y139" i="56" s="1"/>
  <c r="Y190" i="56" s="1"/>
  <c r="Y84" i="56"/>
  <c r="Y135" i="56" s="1"/>
  <c r="Y186" i="56" s="1"/>
  <c r="Y80" i="56"/>
  <c r="Y131" i="56" s="1"/>
  <c r="Y182" i="56" s="1"/>
  <c r="Y76" i="56"/>
  <c r="Y127" i="56" s="1"/>
  <c r="Y178" i="56" s="1"/>
  <c r="Y72" i="56"/>
  <c r="Y123" i="56" s="1"/>
  <c r="Y174" i="56" s="1"/>
  <c r="Y68" i="56"/>
  <c r="Y119" i="56" s="1"/>
  <c r="Y170" i="56" s="1"/>
  <c r="Z109" i="56"/>
  <c r="Z160" i="56" s="1"/>
  <c r="Z211" i="56" s="1"/>
  <c r="Z105" i="56"/>
  <c r="Z156" i="56" s="1"/>
  <c r="Z207" i="56" s="1"/>
  <c r="Z101" i="56"/>
  <c r="Z152" i="56" s="1"/>
  <c r="Z203" i="56" s="1"/>
  <c r="Z97" i="56"/>
  <c r="Z148" i="56" s="1"/>
  <c r="Z199" i="56" s="1"/>
  <c r="Z93" i="56"/>
  <c r="Z144" i="56" s="1"/>
  <c r="Z195" i="56" s="1"/>
  <c r="Z89" i="56"/>
  <c r="Z140" i="56" s="1"/>
  <c r="Z191" i="56" s="1"/>
  <c r="Z85" i="56"/>
  <c r="Z136" i="56" s="1"/>
  <c r="Z187" i="56" s="1"/>
  <c r="Z81" i="56"/>
  <c r="Z132" i="56" s="1"/>
  <c r="Z183" i="56" s="1"/>
  <c r="Z77" i="56"/>
  <c r="Z128" i="56" s="1"/>
  <c r="Z179" i="56" s="1"/>
  <c r="Z73" i="56"/>
  <c r="Z124" i="56" s="1"/>
  <c r="Z175" i="56" s="1"/>
  <c r="Z69" i="56"/>
  <c r="Z120" i="56" s="1"/>
  <c r="Z171" i="56" s="1"/>
  <c r="Z65" i="56"/>
  <c r="Z116" i="56" s="1"/>
  <c r="Z167" i="56" s="1"/>
  <c r="AC108" i="56"/>
  <c r="AC159" i="56" s="1"/>
  <c r="AC210" i="56" s="1"/>
  <c r="AC104" i="56"/>
  <c r="AC155" i="56" s="1"/>
  <c r="AC206" i="56" s="1"/>
  <c r="AC100" i="56"/>
  <c r="AC151" i="56" s="1"/>
  <c r="AC202" i="56" s="1"/>
  <c r="AC96" i="56"/>
  <c r="AC147" i="56" s="1"/>
  <c r="AC198" i="56" s="1"/>
  <c r="AC92" i="56"/>
  <c r="AC143" i="56" s="1"/>
  <c r="AC194" i="56" s="1"/>
  <c r="AC88" i="56"/>
  <c r="AC139" i="56" s="1"/>
  <c r="AC190" i="56" s="1"/>
  <c r="AC84" i="56"/>
  <c r="AC135" i="56" s="1"/>
  <c r="AC186" i="56" s="1"/>
  <c r="AC80" i="56"/>
  <c r="AC131" i="56" s="1"/>
  <c r="AC182" i="56" s="1"/>
  <c r="AC76" i="56"/>
  <c r="AC127" i="56" s="1"/>
  <c r="AC178" i="56" s="1"/>
  <c r="AC72" i="56"/>
  <c r="AC123" i="56" s="1"/>
  <c r="AC174" i="56" s="1"/>
  <c r="AC68" i="56"/>
  <c r="AC119" i="56" s="1"/>
  <c r="AC170" i="56" s="1"/>
  <c r="AD109" i="56"/>
  <c r="AD160" i="56" s="1"/>
  <c r="AD211" i="56" s="1"/>
  <c r="AD105" i="56"/>
  <c r="AD156" i="56" s="1"/>
  <c r="AD207" i="56" s="1"/>
  <c r="AD101" i="56"/>
  <c r="AD152" i="56" s="1"/>
  <c r="AD203" i="56" s="1"/>
  <c r="AD97" i="56"/>
  <c r="AD148" i="56" s="1"/>
  <c r="AD199" i="56" s="1"/>
  <c r="AD93" i="56"/>
  <c r="AD144" i="56" s="1"/>
  <c r="AD195" i="56" s="1"/>
  <c r="AD89" i="56"/>
  <c r="AD140" i="56" s="1"/>
  <c r="AD191" i="56" s="1"/>
  <c r="AD85" i="56"/>
  <c r="AD136" i="56" s="1"/>
  <c r="AD187" i="56" s="1"/>
  <c r="AD81" i="56"/>
  <c r="AD132" i="56" s="1"/>
  <c r="AD183" i="56" s="1"/>
  <c r="AD77" i="56"/>
  <c r="AD128" i="56" s="1"/>
  <c r="AD179" i="56" s="1"/>
  <c r="AD73" i="56"/>
  <c r="AD124" i="56" s="1"/>
  <c r="AD175" i="56" s="1"/>
  <c r="AD69" i="56"/>
  <c r="AD120" i="56" s="1"/>
  <c r="AD171" i="56" s="1"/>
  <c r="AD65" i="56"/>
  <c r="AD116" i="56" s="1"/>
  <c r="AD167" i="56" s="1"/>
  <c r="AG103" i="56"/>
  <c r="AG154" i="56" s="1"/>
  <c r="AG205" i="56" s="1"/>
  <c r="AG95" i="56"/>
  <c r="AG146" i="56" s="1"/>
  <c r="AG197" i="56" s="1"/>
  <c r="AG87" i="56"/>
  <c r="AG138" i="56" s="1"/>
  <c r="AG189" i="56" s="1"/>
  <c r="AG79" i="56"/>
  <c r="AG130" i="56" s="1"/>
  <c r="AG181" i="56" s="1"/>
  <c r="AG63" i="56"/>
  <c r="AG114" i="56" s="1"/>
  <c r="AG165" i="56" s="1"/>
  <c r="AH96" i="56"/>
  <c r="AH147" i="56" s="1"/>
  <c r="AH198" i="56" s="1"/>
  <c r="AH80" i="56"/>
  <c r="AH131" i="56" s="1"/>
  <c r="AH182" i="56" s="1"/>
  <c r="AH64" i="56"/>
  <c r="AH115" i="56" s="1"/>
  <c r="AH166" i="56" s="1"/>
  <c r="T42" i="56"/>
  <c r="T14" i="56"/>
  <c r="T30" i="56"/>
  <c r="T46" i="56"/>
  <c r="U46" i="56" s="1"/>
  <c r="V46" i="56" s="1"/>
  <c r="T18" i="56"/>
  <c r="T34" i="56"/>
  <c r="T50" i="56"/>
  <c r="T10" i="56"/>
  <c r="T26" i="56"/>
  <c r="U26" i="56" s="1"/>
  <c r="V26" i="56" s="1"/>
  <c r="T6" i="56"/>
  <c r="T22" i="56"/>
  <c r="T38" i="56"/>
  <c r="U38" i="56" s="1"/>
  <c r="V38" i="56" s="1"/>
  <c r="T54" i="56"/>
  <c r="T48" i="56"/>
  <c r="T36" i="56"/>
  <c r="T24" i="56"/>
  <c r="U24" i="56" s="1"/>
  <c r="V24" i="56" s="1"/>
  <c r="T12" i="56"/>
  <c r="T5" i="56"/>
  <c r="T51" i="56"/>
  <c r="T47" i="56"/>
  <c r="U47" i="56" s="1"/>
  <c r="V47" i="56" s="1"/>
  <c r="T43" i="56"/>
  <c r="U43" i="56" s="1"/>
  <c r="V43" i="56" s="1"/>
  <c r="T39" i="56"/>
  <c r="T35" i="56"/>
  <c r="T31" i="56"/>
  <c r="U31" i="56" s="1"/>
  <c r="V31" i="56" s="1"/>
  <c r="T27" i="56"/>
  <c r="U27" i="56" s="1"/>
  <c r="V27" i="56" s="1"/>
  <c r="T23" i="56"/>
  <c r="T19" i="56"/>
  <c r="T15" i="56"/>
  <c r="U15" i="56" s="1"/>
  <c r="V15" i="56" s="1"/>
  <c r="T11" i="56"/>
  <c r="U11" i="56" s="1"/>
  <c r="V11" i="56" s="1"/>
  <c r="T7" i="56"/>
  <c r="T52" i="56"/>
  <c r="T40" i="56"/>
  <c r="U40" i="56" s="1"/>
  <c r="V40" i="56" s="1"/>
  <c r="T28" i="56"/>
  <c r="U28" i="56" s="1"/>
  <c r="V28" i="56" s="1"/>
  <c r="T8" i="56"/>
  <c r="T44" i="56"/>
  <c r="T32" i="56"/>
  <c r="U32" i="56" s="1"/>
  <c r="V32" i="56" s="1"/>
  <c r="T20" i="56"/>
  <c r="U20" i="56" s="1"/>
  <c r="V20" i="56" s="1"/>
  <c r="T16" i="56"/>
  <c r="T53" i="56"/>
  <c r="T49" i="56"/>
  <c r="U49" i="56" s="1"/>
  <c r="V49" i="56" s="1"/>
  <c r="T45" i="56"/>
  <c r="U45" i="56" s="1"/>
  <c r="V45" i="56" s="1"/>
  <c r="T41" i="56"/>
  <c r="T37" i="56"/>
  <c r="T33" i="56"/>
  <c r="U33" i="56" s="1"/>
  <c r="V33" i="56" s="1"/>
  <c r="T29" i="56"/>
  <c r="U29" i="56" s="1"/>
  <c r="V29" i="56" s="1"/>
  <c r="T25" i="56"/>
  <c r="T21" i="56"/>
  <c r="T17" i="56"/>
  <c r="U17" i="56" s="1"/>
  <c r="V17" i="56" s="1"/>
  <c r="T13" i="56"/>
  <c r="U13" i="56" s="1"/>
  <c r="V13" i="56" s="1"/>
  <c r="U48" i="56"/>
  <c r="V48" i="56" s="1"/>
  <c r="U44" i="56"/>
  <c r="V44" i="56" s="1"/>
  <c r="U36" i="56"/>
  <c r="V36" i="56" s="1"/>
  <c r="U5" i="56"/>
  <c r="V5" i="56" s="1"/>
  <c r="U16" i="56"/>
  <c r="V16" i="56" s="1"/>
  <c r="U7" i="56"/>
  <c r="V7" i="56" s="1"/>
  <c r="U37" i="56"/>
  <c r="V37" i="56" s="1"/>
  <c r="U21" i="56"/>
  <c r="V21" i="56" s="1"/>
  <c r="U50" i="56"/>
  <c r="V50" i="56" s="1"/>
  <c r="U42" i="56"/>
  <c r="V42" i="56" s="1"/>
  <c r="U34" i="56"/>
  <c r="V34" i="56" s="1"/>
  <c r="U30" i="56"/>
  <c r="V30" i="56" s="1"/>
  <c r="U22" i="56"/>
  <c r="V22" i="56" s="1"/>
  <c r="U18" i="56"/>
  <c r="V18" i="56" s="1"/>
  <c r="U14" i="56"/>
  <c r="V14" i="56" s="1"/>
  <c r="U8" i="56"/>
  <c r="V8" i="56" s="1"/>
  <c r="U6" i="56"/>
  <c r="V6" i="56" s="1"/>
  <c r="U41" i="56"/>
  <c r="V41" i="56" s="1"/>
  <c r="U25" i="56"/>
  <c r="V25" i="56" s="1"/>
  <c r="U51" i="56"/>
  <c r="V51" i="56" s="1"/>
  <c r="U39" i="56"/>
  <c r="V39" i="56" s="1"/>
  <c r="U35" i="56"/>
  <c r="V35" i="56" s="1"/>
  <c r="U23" i="56"/>
  <c r="V23" i="56" s="1"/>
  <c r="U19" i="56"/>
  <c r="V19" i="56" s="1"/>
  <c r="U9" i="56"/>
  <c r="V9" i="56" s="1"/>
  <c r="I10" i="56"/>
  <c r="I12" i="56" s="1"/>
  <c r="B12" i="56"/>
  <c r="B10" i="56"/>
  <c r="F6" i="56"/>
  <c r="F7" i="56"/>
  <c r="F8" i="56"/>
  <c r="F9" i="56"/>
  <c r="F10" i="56"/>
  <c r="F11" i="56"/>
  <c r="F12" i="56"/>
  <c r="F13" i="56"/>
  <c r="F14" i="56"/>
  <c r="F15" i="56"/>
  <c r="F16" i="56"/>
  <c r="F17" i="56"/>
  <c r="F18" i="56"/>
  <c r="F19" i="56"/>
  <c r="F20" i="56"/>
  <c r="F21" i="56"/>
  <c r="F22" i="56"/>
  <c r="F23" i="56"/>
  <c r="F24" i="56"/>
  <c r="F25" i="56"/>
  <c r="F26" i="56"/>
  <c r="F27" i="56"/>
  <c r="F28" i="56"/>
  <c r="F29" i="56"/>
  <c r="F30" i="56"/>
  <c r="F31" i="56"/>
  <c r="F32" i="56"/>
  <c r="F33" i="56"/>
  <c r="F34" i="56"/>
  <c r="F35" i="56"/>
  <c r="F36" i="56"/>
  <c r="F37" i="56"/>
  <c r="F38" i="56"/>
  <c r="F39" i="56"/>
  <c r="F40" i="56"/>
  <c r="F41" i="56"/>
  <c r="F42" i="56"/>
  <c r="F43" i="56"/>
  <c r="F44" i="56"/>
  <c r="F45" i="56"/>
  <c r="F46" i="56"/>
  <c r="F47" i="56"/>
  <c r="F48" i="56"/>
  <c r="F49" i="56"/>
  <c r="F50" i="56"/>
  <c r="F51" i="56"/>
  <c r="F52" i="56"/>
  <c r="F53" i="56"/>
  <c r="F54" i="56"/>
  <c r="F5" i="56"/>
  <c r="L6" i="58"/>
  <c r="K7" i="58"/>
  <c r="K6" i="58"/>
  <c r="I7" i="58"/>
  <c r="I6" i="58"/>
  <c r="F7" i="58"/>
  <c r="F6" i="58"/>
  <c r="D7" i="58" l="1"/>
  <c r="D6" i="58"/>
  <c r="AK11" i="58"/>
  <c r="AK12" i="58"/>
  <c r="AK13" i="58"/>
  <c r="AK14" i="58"/>
  <c r="AK15" i="58"/>
  <c r="AK16" i="58"/>
  <c r="AK17" i="58"/>
  <c r="AK18" i="58"/>
  <c r="AK19" i="58"/>
  <c r="AK20" i="58"/>
  <c r="AK21" i="58"/>
  <c r="AK22" i="58"/>
  <c r="AK23" i="58"/>
  <c r="AK24" i="58"/>
  <c r="AK25" i="58"/>
  <c r="AK26" i="58"/>
  <c r="AK27" i="58"/>
  <c r="AK28" i="58"/>
  <c r="AK29" i="58"/>
  <c r="AK30" i="58"/>
  <c r="AK31" i="58"/>
  <c r="AK32" i="58"/>
  <c r="AK33" i="58"/>
  <c r="AK34" i="58"/>
  <c r="AK35" i="58"/>
  <c r="AK36" i="58"/>
  <c r="AK37" i="58"/>
  <c r="AK38" i="58"/>
  <c r="AK39" i="58"/>
  <c r="AK40" i="58"/>
  <c r="AK41" i="58"/>
  <c r="AK42" i="58"/>
  <c r="AK43" i="58"/>
  <c r="AK44" i="58"/>
  <c r="AK45" i="58"/>
  <c r="AK46" i="58"/>
  <c r="AK47" i="58"/>
  <c r="AK48" i="58"/>
  <c r="AK49" i="58"/>
  <c r="AK50" i="58"/>
  <c r="AK51" i="58"/>
  <c r="AK52" i="58"/>
  <c r="AK53" i="58"/>
  <c r="AK54" i="58"/>
  <c r="AK55" i="58"/>
  <c r="AK56" i="58"/>
  <c r="AK57" i="58"/>
  <c r="AK58" i="58"/>
  <c r="AK59" i="58"/>
  <c r="AJ11" i="58"/>
  <c r="AJ12" i="58"/>
  <c r="AJ13" i="58"/>
  <c r="AJ14" i="58"/>
  <c r="AJ15" i="58"/>
  <c r="AJ16" i="58"/>
  <c r="AJ17" i="58"/>
  <c r="AJ18" i="58"/>
  <c r="AJ19" i="58"/>
  <c r="AJ20" i="58"/>
  <c r="AJ21" i="58"/>
  <c r="AJ22" i="58"/>
  <c r="AJ23" i="58"/>
  <c r="AJ24" i="58"/>
  <c r="AJ25" i="58"/>
  <c r="AJ26" i="58"/>
  <c r="AJ27" i="58"/>
  <c r="AJ28" i="58"/>
  <c r="AJ29" i="58"/>
  <c r="AJ30" i="58"/>
  <c r="AJ31" i="58"/>
  <c r="AJ32" i="58"/>
  <c r="AJ33" i="58"/>
  <c r="AJ34" i="58"/>
  <c r="AJ35" i="58"/>
  <c r="AJ36" i="58"/>
  <c r="AJ37" i="58"/>
  <c r="AJ38" i="58"/>
  <c r="AJ39" i="58"/>
  <c r="AJ40" i="58"/>
  <c r="AJ41" i="58"/>
  <c r="AJ42" i="58"/>
  <c r="AJ43" i="58"/>
  <c r="AJ44" i="58"/>
  <c r="AJ45" i="58"/>
  <c r="AJ46" i="58"/>
  <c r="AJ47" i="58"/>
  <c r="AJ48" i="58"/>
  <c r="AJ49" i="58"/>
  <c r="AJ50" i="58"/>
  <c r="AJ51" i="58"/>
  <c r="AJ52" i="58"/>
  <c r="AJ53" i="58"/>
  <c r="AJ54" i="58"/>
  <c r="AJ55" i="58"/>
  <c r="AJ56" i="58"/>
  <c r="AJ57" i="58"/>
  <c r="AJ58" i="58"/>
  <c r="AJ59" i="58"/>
  <c r="AK10" i="58"/>
  <c r="AJ10" i="58"/>
  <c r="AH11" i="58"/>
  <c r="AH12" i="58"/>
  <c r="AH13" i="58"/>
  <c r="AH14" i="58"/>
  <c r="AH15" i="58"/>
  <c r="AH16" i="58"/>
  <c r="AH17" i="58"/>
  <c r="AH18" i="58"/>
  <c r="AH19" i="58"/>
  <c r="AH20" i="58"/>
  <c r="AH21" i="58"/>
  <c r="AH22" i="58"/>
  <c r="AH23" i="58"/>
  <c r="AH24" i="58"/>
  <c r="AH25" i="58"/>
  <c r="AH26" i="58"/>
  <c r="AH27" i="58"/>
  <c r="AH28" i="58"/>
  <c r="AH29" i="58"/>
  <c r="AH30" i="58"/>
  <c r="AH31" i="58"/>
  <c r="AH32" i="58"/>
  <c r="AH33" i="58"/>
  <c r="AH34" i="58"/>
  <c r="AH35" i="58"/>
  <c r="AH36" i="58"/>
  <c r="AH37" i="58"/>
  <c r="AH38" i="58"/>
  <c r="AH39" i="58"/>
  <c r="AH40" i="58"/>
  <c r="AH41" i="58"/>
  <c r="AH42" i="58"/>
  <c r="AH43" i="58"/>
  <c r="AH44" i="58"/>
  <c r="AH45" i="58"/>
  <c r="AH46" i="58"/>
  <c r="AH47" i="58"/>
  <c r="AH48" i="58"/>
  <c r="AH49" i="58"/>
  <c r="AH50" i="58"/>
  <c r="AH51" i="58"/>
  <c r="AH52" i="58"/>
  <c r="AH53" i="58"/>
  <c r="AH54" i="58"/>
  <c r="AH55" i="58"/>
  <c r="AH56" i="58"/>
  <c r="AH57" i="58"/>
  <c r="AH58" i="58"/>
  <c r="AH59" i="58"/>
  <c r="AG11" i="58"/>
  <c r="AG12" i="58"/>
  <c r="AG13" i="58"/>
  <c r="AG14" i="58"/>
  <c r="AG15" i="58"/>
  <c r="AG16" i="58"/>
  <c r="AG17" i="58"/>
  <c r="AG18" i="58"/>
  <c r="AG19" i="58"/>
  <c r="AG20" i="58"/>
  <c r="AG21" i="58"/>
  <c r="AG22" i="58"/>
  <c r="AG23" i="58"/>
  <c r="AG24" i="58"/>
  <c r="AG25" i="58"/>
  <c r="AG26" i="58"/>
  <c r="AG27" i="58"/>
  <c r="AG28" i="58"/>
  <c r="AG29" i="58"/>
  <c r="AG30" i="58"/>
  <c r="AG31" i="58"/>
  <c r="AG32" i="58"/>
  <c r="AG33" i="58"/>
  <c r="AG34" i="58"/>
  <c r="AG35" i="58"/>
  <c r="AG36" i="58"/>
  <c r="AG37" i="58"/>
  <c r="AG38" i="58"/>
  <c r="AG39" i="58"/>
  <c r="AG40" i="58"/>
  <c r="AG41" i="58"/>
  <c r="AG42" i="58"/>
  <c r="AG43" i="58"/>
  <c r="AG44" i="58"/>
  <c r="AG45" i="58"/>
  <c r="AG46" i="58"/>
  <c r="AG47" i="58"/>
  <c r="AG48" i="58"/>
  <c r="AG49" i="58"/>
  <c r="AG50" i="58"/>
  <c r="AG51" i="58"/>
  <c r="AG52" i="58"/>
  <c r="AG53" i="58"/>
  <c r="AG54" i="58"/>
  <c r="AG55" i="58"/>
  <c r="AG56" i="58"/>
  <c r="AG57" i="58"/>
  <c r="AG58" i="58"/>
  <c r="AG59" i="58"/>
  <c r="AH10" i="58"/>
  <c r="AG10" i="58"/>
  <c r="AE11" i="58"/>
  <c r="AE12" i="58"/>
  <c r="AE13" i="58"/>
  <c r="AE14" i="58"/>
  <c r="AE15" i="58"/>
  <c r="AE16" i="58"/>
  <c r="AE17" i="58"/>
  <c r="AE18" i="58"/>
  <c r="AE19" i="58"/>
  <c r="AE20" i="58"/>
  <c r="AE21" i="58"/>
  <c r="AE22" i="58"/>
  <c r="AE23" i="58"/>
  <c r="AE24" i="58"/>
  <c r="AE25" i="58"/>
  <c r="AE26" i="58"/>
  <c r="AE27" i="58"/>
  <c r="AE28" i="58"/>
  <c r="AE29" i="58"/>
  <c r="AE30" i="58"/>
  <c r="AE31" i="58"/>
  <c r="AE32" i="58"/>
  <c r="AE33" i="58"/>
  <c r="AE34" i="58"/>
  <c r="AE35" i="58"/>
  <c r="AE36" i="58"/>
  <c r="AE37" i="58"/>
  <c r="AE38" i="58"/>
  <c r="AE39" i="58"/>
  <c r="AE40" i="58"/>
  <c r="AE41" i="58"/>
  <c r="AE42" i="58"/>
  <c r="AE43" i="58"/>
  <c r="AE44" i="58"/>
  <c r="AE45" i="58"/>
  <c r="AE46" i="58"/>
  <c r="AE47" i="58"/>
  <c r="AE48" i="58"/>
  <c r="AE49" i="58"/>
  <c r="AE50" i="58"/>
  <c r="AE51" i="58"/>
  <c r="AE52" i="58"/>
  <c r="AE53" i="58"/>
  <c r="AE54" i="58"/>
  <c r="AE55" i="58"/>
  <c r="AE56" i="58"/>
  <c r="AE57" i="58"/>
  <c r="AE58" i="58"/>
  <c r="AE59" i="58"/>
  <c r="AD11" i="58"/>
  <c r="AD12" i="58"/>
  <c r="AD13" i="58"/>
  <c r="AD14" i="58"/>
  <c r="AD15" i="58"/>
  <c r="AD16" i="58"/>
  <c r="AD17" i="58"/>
  <c r="AD18" i="58"/>
  <c r="AD19" i="58"/>
  <c r="AD20" i="58"/>
  <c r="AD21" i="58"/>
  <c r="AD22" i="58"/>
  <c r="AD23" i="58"/>
  <c r="AD24" i="58"/>
  <c r="AD25" i="58"/>
  <c r="AD26" i="58"/>
  <c r="AD27" i="58"/>
  <c r="AD28" i="58"/>
  <c r="AD29" i="58"/>
  <c r="AD30" i="58"/>
  <c r="AD31" i="58"/>
  <c r="AD32" i="58"/>
  <c r="AD33" i="58"/>
  <c r="AD34" i="58"/>
  <c r="AD35" i="58"/>
  <c r="AD36" i="58"/>
  <c r="AD37" i="58"/>
  <c r="AD38" i="58"/>
  <c r="AD39" i="58"/>
  <c r="AD40" i="58"/>
  <c r="AD41" i="58"/>
  <c r="AD42" i="58"/>
  <c r="AD43" i="58"/>
  <c r="AD44" i="58"/>
  <c r="AD45" i="58"/>
  <c r="AD46" i="58"/>
  <c r="AD47" i="58"/>
  <c r="AD48" i="58"/>
  <c r="AD49" i="58"/>
  <c r="AD50" i="58"/>
  <c r="AD51" i="58"/>
  <c r="AD52" i="58"/>
  <c r="AD53" i="58"/>
  <c r="AD54" i="58"/>
  <c r="AD55" i="58"/>
  <c r="AD56" i="58"/>
  <c r="AD57" i="58"/>
  <c r="AD58" i="58"/>
  <c r="AD59" i="58"/>
  <c r="AE10" i="58"/>
  <c r="AD10" i="58"/>
  <c r="AB11" i="58"/>
  <c r="AB12" i="58"/>
  <c r="AB13" i="58"/>
  <c r="AB14" i="58"/>
  <c r="AB15" i="58"/>
  <c r="AB16" i="58"/>
  <c r="AB17" i="58"/>
  <c r="AB18" i="58"/>
  <c r="AB19" i="58"/>
  <c r="AB20" i="58"/>
  <c r="AB21" i="58"/>
  <c r="AB22" i="58"/>
  <c r="AB23" i="58"/>
  <c r="AB24" i="58"/>
  <c r="AB25" i="58"/>
  <c r="AB26" i="58"/>
  <c r="AB27" i="58"/>
  <c r="AB28" i="58"/>
  <c r="AB29" i="58"/>
  <c r="AB30" i="58"/>
  <c r="AB31" i="58"/>
  <c r="AB32" i="58"/>
  <c r="AB33" i="58"/>
  <c r="AB34" i="58"/>
  <c r="AB35" i="58"/>
  <c r="AB36" i="58"/>
  <c r="AB37" i="58"/>
  <c r="AB38" i="58"/>
  <c r="AB39" i="58"/>
  <c r="AB40" i="58"/>
  <c r="AB41" i="58"/>
  <c r="AB42" i="58"/>
  <c r="AB43" i="58"/>
  <c r="AB44" i="58"/>
  <c r="AB45" i="58"/>
  <c r="AB46" i="58"/>
  <c r="AB47" i="58"/>
  <c r="AB48" i="58"/>
  <c r="AB49" i="58"/>
  <c r="AB50" i="58"/>
  <c r="AB51" i="58"/>
  <c r="AB52" i="58"/>
  <c r="AB53" i="58"/>
  <c r="AB54" i="58"/>
  <c r="AB55" i="58"/>
  <c r="AB56" i="58"/>
  <c r="AB57" i="58"/>
  <c r="AB58" i="58"/>
  <c r="AB59" i="58"/>
  <c r="AA11" i="58"/>
  <c r="AA12" i="58"/>
  <c r="AA13" i="58"/>
  <c r="AA14" i="58"/>
  <c r="AA15" i="58"/>
  <c r="AA16" i="58"/>
  <c r="AA17" i="58"/>
  <c r="AA18" i="58"/>
  <c r="AA19" i="58"/>
  <c r="AA20" i="58"/>
  <c r="AA21" i="58"/>
  <c r="AA22" i="58"/>
  <c r="AA23" i="58"/>
  <c r="AA24" i="58"/>
  <c r="AA25" i="58"/>
  <c r="AA26" i="58"/>
  <c r="AA27" i="58"/>
  <c r="AA28" i="58"/>
  <c r="AA29" i="58"/>
  <c r="AA30" i="58"/>
  <c r="AA31" i="58"/>
  <c r="AA32" i="58"/>
  <c r="AA33" i="58"/>
  <c r="AA34" i="58"/>
  <c r="AA35" i="58"/>
  <c r="AA36" i="58"/>
  <c r="AA37" i="58"/>
  <c r="AA38" i="58"/>
  <c r="AA39" i="58"/>
  <c r="AA40" i="58"/>
  <c r="AA41" i="58"/>
  <c r="AA42" i="58"/>
  <c r="AA43" i="58"/>
  <c r="AA44" i="58"/>
  <c r="AA45" i="58"/>
  <c r="AA46" i="58"/>
  <c r="AA47" i="58"/>
  <c r="AA48" i="58"/>
  <c r="AA49" i="58"/>
  <c r="AA50" i="58"/>
  <c r="AA51" i="58"/>
  <c r="AA52" i="58"/>
  <c r="AA53" i="58"/>
  <c r="AA54" i="58"/>
  <c r="AA55" i="58"/>
  <c r="AA56" i="58"/>
  <c r="AA57" i="58"/>
  <c r="AA58" i="58"/>
  <c r="AA59" i="58"/>
  <c r="AB10" i="58"/>
  <c r="AA10" i="58"/>
  <c r="Y11" i="58"/>
  <c r="Y12" i="58"/>
  <c r="Y13" i="58"/>
  <c r="Y14" i="58"/>
  <c r="Y15" i="58"/>
  <c r="Y16" i="58"/>
  <c r="Y17" i="58"/>
  <c r="Y18" i="58"/>
  <c r="Y19" i="58"/>
  <c r="Y20" i="58"/>
  <c r="Y21" i="58"/>
  <c r="Y22" i="58"/>
  <c r="Y23" i="58"/>
  <c r="Y24" i="58"/>
  <c r="Y25" i="58"/>
  <c r="Y26" i="58"/>
  <c r="Y27" i="58"/>
  <c r="Y28" i="58"/>
  <c r="Y29" i="58"/>
  <c r="Y30" i="58"/>
  <c r="Y31" i="58"/>
  <c r="Y32" i="58"/>
  <c r="Y33" i="58"/>
  <c r="Y34" i="58"/>
  <c r="Y35" i="58"/>
  <c r="Y36" i="58"/>
  <c r="Y37" i="58"/>
  <c r="Y38" i="58"/>
  <c r="Y39" i="58"/>
  <c r="Y40" i="58"/>
  <c r="Y41" i="58"/>
  <c r="Y42" i="58"/>
  <c r="Y43" i="58"/>
  <c r="Y44" i="58"/>
  <c r="Y45" i="58"/>
  <c r="Y46" i="58"/>
  <c r="Y47" i="58"/>
  <c r="Y48" i="58"/>
  <c r="Y49" i="58"/>
  <c r="Y50" i="58"/>
  <c r="Y51" i="58"/>
  <c r="Y52" i="58"/>
  <c r="Y53" i="58"/>
  <c r="Y54" i="58"/>
  <c r="Y55" i="58"/>
  <c r="Y56" i="58"/>
  <c r="Y57" i="58"/>
  <c r="Y58" i="58"/>
  <c r="Y59" i="58"/>
  <c r="X11" i="58"/>
  <c r="X12" i="58"/>
  <c r="X13" i="58"/>
  <c r="X14" i="58"/>
  <c r="X15" i="58"/>
  <c r="X16" i="58"/>
  <c r="X17" i="58"/>
  <c r="X18" i="58"/>
  <c r="X19" i="58"/>
  <c r="X20" i="58"/>
  <c r="X21" i="58"/>
  <c r="X22" i="58"/>
  <c r="X23" i="58"/>
  <c r="X24" i="58"/>
  <c r="X25" i="58"/>
  <c r="X26" i="58"/>
  <c r="X27" i="58"/>
  <c r="X28" i="58"/>
  <c r="X29" i="58"/>
  <c r="X30" i="58"/>
  <c r="X31" i="58"/>
  <c r="X32" i="58"/>
  <c r="X33" i="58"/>
  <c r="X34" i="58"/>
  <c r="X35" i="58"/>
  <c r="X36" i="58"/>
  <c r="X37" i="58"/>
  <c r="X38" i="58"/>
  <c r="X39" i="58"/>
  <c r="X40" i="58"/>
  <c r="X41" i="58"/>
  <c r="X42" i="58"/>
  <c r="X43" i="58"/>
  <c r="X44" i="58"/>
  <c r="X45" i="58"/>
  <c r="X46" i="58"/>
  <c r="X47" i="58"/>
  <c r="X48" i="58"/>
  <c r="X49" i="58"/>
  <c r="X50" i="58"/>
  <c r="X51" i="58"/>
  <c r="X52" i="58"/>
  <c r="X53" i="58"/>
  <c r="X54" i="58"/>
  <c r="X55" i="58"/>
  <c r="X56" i="58"/>
  <c r="X57" i="58"/>
  <c r="X58" i="58"/>
  <c r="X59" i="58"/>
  <c r="Y10" i="58"/>
  <c r="X10" i="58"/>
  <c r="V11" i="58"/>
  <c r="V12" i="58"/>
  <c r="V13" i="58"/>
  <c r="V14" i="58"/>
  <c r="V15" i="58"/>
  <c r="V16" i="58"/>
  <c r="V17" i="58"/>
  <c r="V18" i="58"/>
  <c r="V19" i="58"/>
  <c r="V20" i="58"/>
  <c r="V21" i="58"/>
  <c r="V22" i="58"/>
  <c r="V23" i="58"/>
  <c r="V24" i="58"/>
  <c r="V25" i="58"/>
  <c r="V26" i="58"/>
  <c r="V27" i="58"/>
  <c r="V28" i="58"/>
  <c r="V29" i="58"/>
  <c r="V30" i="58"/>
  <c r="V31" i="58"/>
  <c r="V32" i="58"/>
  <c r="V33" i="58"/>
  <c r="V34" i="58"/>
  <c r="V35" i="58"/>
  <c r="V36" i="58"/>
  <c r="V37" i="58"/>
  <c r="V38" i="58"/>
  <c r="V39" i="58"/>
  <c r="V40" i="58"/>
  <c r="V41" i="58"/>
  <c r="V42" i="58"/>
  <c r="V43" i="58"/>
  <c r="V44" i="58"/>
  <c r="V45" i="58"/>
  <c r="V46" i="58"/>
  <c r="V47" i="58"/>
  <c r="V48" i="58"/>
  <c r="V49" i="58"/>
  <c r="V50" i="58"/>
  <c r="V51" i="58"/>
  <c r="V52" i="58"/>
  <c r="V53" i="58"/>
  <c r="V54" i="58"/>
  <c r="V55" i="58"/>
  <c r="V56" i="58"/>
  <c r="V57" i="58"/>
  <c r="V58" i="58"/>
  <c r="V59" i="58"/>
  <c r="U59" i="58"/>
  <c r="U11" i="58"/>
  <c r="U12" i="58"/>
  <c r="U13" i="58"/>
  <c r="U14" i="58"/>
  <c r="U15" i="58"/>
  <c r="U16" i="58"/>
  <c r="U17" i="58"/>
  <c r="U18" i="58"/>
  <c r="U19" i="58"/>
  <c r="U20" i="58"/>
  <c r="U21" i="58"/>
  <c r="U22" i="58"/>
  <c r="U23" i="58"/>
  <c r="U24" i="58"/>
  <c r="U25" i="58"/>
  <c r="U26" i="58"/>
  <c r="U27" i="58"/>
  <c r="U28" i="58"/>
  <c r="U29" i="58"/>
  <c r="U30" i="58"/>
  <c r="U31" i="58"/>
  <c r="U32" i="58"/>
  <c r="U33" i="58"/>
  <c r="U34" i="58"/>
  <c r="U35" i="58"/>
  <c r="U36" i="58"/>
  <c r="U37" i="58"/>
  <c r="U38" i="58"/>
  <c r="U39" i="58"/>
  <c r="U40" i="58"/>
  <c r="U41" i="58"/>
  <c r="U42" i="58"/>
  <c r="U43" i="58"/>
  <c r="U44" i="58"/>
  <c r="U45" i="58"/>
  <c r="U46" i="58"/>
  <c r="U47" i="58"/>
  <c r="U48" i="58"/>
  <c r="U49" i="58"/>
  <c r="U50" i="58"/>
  <c r="U51" i="58"/>
  <c r="U52" i="58"/>
  <c r="U53" i="58"/>
  <c r="U54" i="58"/>
  <c r="U55" i="58"/>
  <c r="U56" i="58"/>
  <c r="U57" i="58"/>
  <c r="U58" i="58"/>
  <c r="V10" i="58"/>
  <c r="U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S42" i="58"/>
  <c r="S43" i="58"/>
  <c r="S44" i="58"/>
  <c r="S45" i="58"/>
  <c r="S46" i="58"/>
  <c r="S47" i="58"/>
  <c r="S48" i="58"/>
  <c r="S49" i="58"/>
  <c r="S50" i="58"/>
  <c r="S51" i="58"/>
  <c r="S52" i="58"/>
  <c r="S53" i="58"/>
  <c r="S54" i="58"/>
  <c r="S55" i="58"/>
  <c r="S56" i="58"/>
  <c r="S57" i="58"/>
  <c r="S58" i="58"/>
  <c r="S59" i="58"/>
  <c r="R11" i="58"/>
  <c r="R12" i="58"/>
  <c r="R13" i="58"/>
  <c r="R14" i="58"/>
  <c r="R15" i="58"/>
  <c r="R16" i="58"/>
  <c r="R17" i="58"/>
  <c r="R18" i="58"/>
  <c r="R19" i="58"/>
  <c r="R20" i="58"/>
  <c r="R21" i="58"/>
  <c r="R22" i="58"/>
  <c r="R23" i="58"/>
  <c r="R24" i="58"/>
  <c r="R25" i="58"/>
  <c r="R26" i="58"/>
  <c r="R27" i="58"/>
  <c r="R28" i="58"/>
  <c r="R29" i="58"/>
  <c r="R30" i="58"/>
  <c r="R31" i="58"/>
  <c r="R32" i="58"/>
  <c r="R33" i="58"/>
  <c r="R34" i="58"/>
  <c r="R35" i="58"/>
  <c r="R36" i="58"/>
  <c r="R37" i="58"/>
  <c r="R38" i="58"/>
  <c r="R39" i="58"/>
  <c r="R40" i="58"/>
  <c r="R41" i="58"/>
  <c r="R42" i="58"/>
  <c r="R43" i="58"/>
  <c r="R44" i="58"/>
  <c r="R45" i="58"/>
  <c r="R46" i="58"/>
  <c r="R47" i="58"/>
  <c r="R48" i="58"/>
  <c r="R49" i="58"/>
  <c r="R50" i="58"/>
  <c r="R51" i="58"/>
  <c r="R52" i="58"/>
  <c r="R53" i="58"/>
  <c r="R54" i="58"/>
  <c r="R55" i="58"/>
  <c r="R56" i="58"/>
  <c r="R57" i="58"/>
  <c r="R58" i="58"/>
  <c r="R59" i="58"/>
  <c r="S10" i="58"/>
  <c r="R10" i="58"/>
  <c r="P11" i="58"/>
  <c r="P12" i="58"/>
  <c r="P13" i="58"/>
  <c r="P14" i="58"/>
  <c r="P15" i="58"/>
  <c r="P16" i="58"/>
  <c r="P17" i="58"/>
  <c r="P18" i="58"/>
  <c r="P19" i="58"/>
  <c r="P20" i="58"/>
  <c r="P21" i="58"/>
  <c r="P22" i="58"/>
  <c r="P23" i="58"/>
  <c r="P24" i="58"/>
  <c r="P25" i="58"/>
  <c r="P26" i="58"/>
  <c r="P27" i="58"/>
  <c r="P28" i="58"/>
  <c r="P29" i="58"/>
  <c r="P30" i="58"/>
  <c r="P31" i="58"/>
  <c r="P32" i="58"/>
  <c r="P33" i="58"/>
  <c r="P34" i="58"/>
  <c r="P35" i="58"/>
  <c r="P36" i="58"/>
  <c r="P37" i="58"/>
  <c r="P38" i="58"/>
  <c r="P39" i="58"/>
  <c r="P40" i="58"/>
  <c r="P41" i="58"/>
  <c r="P42" i="58"/>
  <c r="P43" i="58"/>
  <c r="P44" i="58"/>
  <c r="P45" i="58"/>
  <c r="P46" i="58"/>
  <c r="P47" i="58"/>
  <c r="P48" i="58"/>
  <c r="P49" i="58"/>
  <c r="P50" i="58"/>
  <c r="P51" i="58"/>
  <c r="P52" i="58"/>
  <c r="P53" i="58"/>
  <c r="P54" i="58"/>
  <c r="P55" i="58"/>
  <c r="P56" i="58"/>
  <c r="P57" i="58"/>
  <c r="P58" i="58"/>
  <c r="P59" i="58"/>
  <c r="O11" i="58"/>
  <c r="O12" i="58"/>
  <c r="O13" i="58"/>
  <c r="O14" i="58"/>
  <c r="O15" i="58"/>
  <c r="O16" i="58"/>
  <c r="O17" i="58"/>
  <c r="O18" i="58"/>
  <c r="O19" i="58"/>
  <c r="O20" i="58"/>
  <c r="O21" i="58"/>
  <c r="O22" i="58"/>
  <c r="O23" i="58"/>
  <c r="O24" i="58"/>
  <c r="O25" i="58"/>
  <c r="O26" i="58"/>
  <c r="O27" i="58"/>
  <c r="O28" i="58"/>
  <c r="O29" i="58"/>
  <c r="O30" i="58"/>
  <c r="O31" i="58"/>
  <c r="O32" i="58"/>
  <c r="O33" i="58"/>
  <c r="O34" i="58"/>
  <c r="O35" i="58"/>
  <c r="O36" i="58"/>
  <c r="O37" i="58"/>
  <c r="O38" i="58"/>
  <c r="O39" i="58"/>
  <c r="O40" i="58"/>
  <c r="O41" i="58"/>
  <c r="O42" i="58"/>
  <c r="O43" i="58"/>
  <c r="O44" i="58"/>
  <c r="O45" i="58"/>
  <c r="O46" i="58"/>
  <c r="O47" i="58"/>
  <c r="O48" i="58"/>
  <c r="O49" i="58"/>
  <c r="O50" i="58"/>
  <c r="O51" i="58"/>
  <c r="O52" i="58"/>
  <c r="O53" i="58"/>
  <c r="O54" i="58"/>
  <c r="O55" i="58"/>
  <c r="O56" i="58"/>
  <c r="O57" i="58"/>
  <c r="O58" i="58"/>
  <c r="O59" i="58"/>
  <c r="P10" i="58"/>
  <c r="O10" i="58"/>
  <c r="M11" i="58"/>
  <c r="M12" i="58"/>
  <c r="M13" i="58"/>
  <c r="M14" i="58"/>
  <c r="M15" i="58"/>
  <c r="M16" i="58"/>
  <c r="M17" i="58"/>
  <c r="M18" i="58"/>
  <c r="M19" i="58"/>
  <c r="M20" i="58"/>
  <c r="M21" i="58"/>
  <c r="M22" i="58"/>
  <c r="M23" i="58"/>
  <c r="M24" i="58"/>
  <c r="M25" i="58"/>
  <c r="M26" i="58"/>
  <c r="M27" i="58"/>
  <c r="M28" i="58"/>
  <c r="M29" i="58"/>
  <c r="M30" i="58"/>
  <c r="M31" i="58"/>
  <c r="M32" i="58"/>
  <c r="M33" i="58"/>
  <c r="M34" i="58"/>
  <c r="M35" i="58"/>
  <c r="M36" i="58"/>
  <c r="M37" i="58"/>
  <c r="M38" i="58"/>
  <c r="M39" i="58"/>
  <c r="M40" i="58"/>
  <c r="M41" i="58"/>
  <c r="M42" i="58"/>
  <c r="M43" i="58"/>
  <c r="M44" i="58"/>
  <c r="M45" i="58"/>
  <c r="M46" i="58"/>
  <c r="M47" i="58"/>
  <c r="M48" i="58"/>
  <c r="M49" i="58"/>
  <c r="M50" i="58"/>
  <c r="M51" i="58"/>
  <c r="M52" i="58"/>
  <c r="M53" i="58"/>
  <c r="M54" i="58"/>
  <c r="M55" i="58"/>
  <c r="M56" i="58"/>
  <c r="M57" i="58"/>
  <c r="M58" i="58"/>
  <c r="M59" i="58"/>
  <c r="L11" i="58"/>
  <c r="L12" i="58"/>
  <c r="L13" i="58"/>
  <c r="L14" i="58"/>
  <c r="L15" i="58"/>
  <c r="L16" i="58"/>
  <c r="L17" i="58"/>
  <c r="L18" i="58"/>
  <c r="L19" i="58"/>
  <c r="L20" i="58"/>
  <c r="L21" i="58"/>
  <c r="L22" i="58"/>
  <c r="L23" i="58"/>
  <c r="L24" i="58"/>
  <c r="L25" i="58"/>
  <c r="L26" i="58"/>
  <c r="L27" i="58"/>
  <c r="L28" i="58"/>
  <c r="L29" i="58"/>
  <c r="L30" i="58"/>
  <c r="L31" i="58"/>
  <c r="L32" i="58"/>
  <c r="L33" i="58"/>
  <c r="L34" i="58"/>
  <c r="L35" i="58"/>
  <c r="L36" i="58"/>
  <c r="L37" i="58"/>
  <c r="L38" i="58"/>
  <c r="L39" i="58"/>
  <c r="L40" i="58"/>
  <c r="L41" i="58"/>
  <c r="L42" i="58"/>
  <c r="L43" i="58"/>
  <c r="L44" i="58"/>
  <c r="L45" i="58"/>
  <c r="L46" i="58"/>
  <c r="L47" i="58"/>
  <c r="L48" i="58"/>
  <c r="L49" i="58"/>
  <c r="L50" i="58"/>
  <c r="L51" i="58"/>
  <c r="L52" i="58"/>
  <c r="L53" i="58"/>
  <c r="L54" i="58"/>
  <c r="L55" i="58"/>
  <c r="L56" i="58"/>
  <c r="L57" i="58"/>
  <c r="L58" i="58"/>
  <c r="L59" i="58"/>
  <c r="M10" i="58"/>
  <c r="L10" i="58"/>
  <c r="J11" i="58"/>
  <c r="J12" i="58"/>
  <c r="J13" i="58"/>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57" i="58"/>
  <c r="J58" i="58"/>
  <c r="J59" i="58"/>
  <c r="I11" i="58"/>
  <c r="I12" i="58"/>
  <c r="I13" i="58"/>
  <c r="I14" i="58"/>
  <c r="I15" i="58"/>
  <c r="I16" i="58"/>
  <c r="I17" i="58"/>
  <c r="I18" i="58"/>
  <c r="I19" i="58"/>
  <c r="I20" i="58"/>
  <c r="I21" i="58"/>
  <c r="I22" i="58"/>
  <c r="I23" i="58"/>
  <c r="I24" i="58"/>
  <c r="I25" i="58"/>
  <c r="I26" i="58"/>
  <c r="I27" i="58"/>
  <c r="I28" i="58"/>
  <c r="I29" i="58"/>
  <c r="I30" i="58"/>
  <c r="I31" i="58"/>
  <c r="I32" i="58"/>
  <c r="I33" i="58"/>
  <c r="I34" i="58"/>
  <c r="I35" i="58"/>
  <c r="I36" i="58"/>
  <c r="I37" i="58"/>
  <c r="I38" i="58"/>
  <c r="I39" i="58"/>
  <c r="I40" i="58"/>
  <c r="I41" i="58"/>
  <c r="I42" i="58"/>
  <c r="I43" i="58"/>
  <c r="I44" i="58"/>
  <c r="I45" i="58"/>
  <c r="I46" i="58"/>
  <c r="I47" i="58"/>
  <c r="I48" i="58"/>
  <c r="I49" i="58"/>
  <c r="I50" i="58"/>
  <c r="I51" i="58"/>
  <c r="I52" i="58"/>
  <c r="I53" i="58"/>
  <c r="I54" i="58"/>
  <c r="I55" i="58"/>
  <c r="I56" i="58"/>
  <c r="I57" i="58"/>
  <c r="I58" i="58"/>
  <c r="I59" i="58"/>
  <c r="J10" i="58"/>
  <c r="I10" i="58"/>
  <c r="G11" i="58"/>
  <c r="G12" i="58"/>
  <c r="G13" i="58"/>
  <c r="G14" i="58"/>
  <c r="G15" i="58"/>
  <c r="G16" i="58"/>
  <c r="G17" i="58"/>
  <c r="G18" i="58"/>
  <c r="G19" i="58"/>
  <c r="G20" i="58"/>
  <c r="G21" i="58"/>
  <c r="G22" i="58"/>
  <c r="G23" i="58"/>
  <c r="G24" i="58"/>
  <c r="G25" i="58"/>
  <c r="G26" i="58"/>
  <c r="G27" i="58"/>
  <c r="G28" i="58"/>
  <c r="G29" i="58"/>
  <c r="G30" i="58"/>
  <c r="G31" i="58"/>
  <c r="G32" i="58"/>
  <c r="G33" i="58"/>
  <c r="G34" i="58"/>
  <c r="G35" i="58"/>
  <c r="G36" i="58"/>
  <c r="G37" i="58"/>
  <c r="G38" i="58"/>
  <c r="G39" i="58"/>
  <c r="G40" i="58"/>
  <c r="G41" i="58"/>
  <c r="G42" i="58"/>
  <c r="G43" i="58"/>
  <c r="G44" i="58"/>
  <c r="G45" i="58"/>
  <c r="G46" i="58"/>
  <c r="G47" i="58"/>
  <c r="G48" i="58"/>
  <c r="G49" i="58"/>
  <c r="G50" i="58"/>
  <c r="G51" i="58"/>
  <c r="G52" i="58"/>
  <c r="G53" i="58"/>
  <c r="G54" i="58"/>
  <c r="G55" i="58"/>
  <c r="G56" i="58"/>
  <c r="G57" i="58"/>
  <c r="G58" i="58"/>
  <c r="G59" i="58"/>
  <c r="G10" i="58"/>
  <c r="F11" i="58"/>
  <c r="F12" i="58"/>
  <c r="F13" i="58"/>
  <c r="F14" i="58"/>
  <c r="F15" i="58"/>
  <c r="F16" i="58"/>
  <c r="F17" i="58"/>
  <c r="F18" i="58"/>
  <c r="F19" i="58"/>
  <c r="F20" i="58"/>
  <c r="F21" i="58"/>
  <c r="F22" i="58"/>
  <c r="F23" i="58"/>
  <c r="F24" i="58"/>
  <c r="F25" i="58"/>
  <c r="F26" i="58"/>
  <c r="F27" i="58"/>
  <c r="F28" i="58"/>
  <c r="F29" i="58"/>
  <c r="F30" i="58"/>
  <c r="F31" i="58"/>
  <c r="F32" i="58"/>
  <c r="F33" i="58"/>
  <c r="F34" i="58"/>
  <c r="F35" i="58"/>
  <c r="F36" i="58"/>
  <c r="F37" i="58"/>
  <c r="F38" i="58"/>
  <c r="F39" i="58"/>
  <c r="F40" i="58"/>
  <c r="F41" i="58"/>
  <c r="F42" i="58"/>
  <c r="F43" i="58"/>
  <c r="F44" i="58"/>
  <c r="F45" i="58"/>
  <c r="F46" i="58"/>
  <c r="F47" i="58"/>
  <c r="F48" i="58"/>
  <c r="F49" i="58"/>
  <c r="F50" i="58"/>
  <c r="F51" i="58"/>
  <c r="F52" i="58"/>
  <c r="F53" i="58"/>
  <c r="F54" i="58"/>
  <c r="F55" i="58"/>
  <c r="F56" i="58"/>
  <c r="F57" i="58"/>
  <c r="F58" i="58"/>
  <c r="F59" i="58"/>
  <c r="F10" i="58"/>
  <c r="D11" i="58"/>
  <c r="D12" i="58"/>
  <c r="D13" i="58"/>
  <c r="D14" i="58"/>
  <c r="D15" i="58"/>
  <c r="D16" i="58"/>
  <c r="D17" i="58"/>
  <c r="D18" i="58"/>
  <c r="D19" i="58"/>
  <c r="D20" i="58"/>
  <c r="D21" i="58"/>
  <c r="D22" i="58"/>
  <c r="D23" i="58"/>
  <c r="D24" i="58"/>
  <c r="D25" i="58"/>
  <c r="D26" i="58"/>
  <c r="D27" i="58"/>
  <c r="D28" i="58"/>
  <c r="D29" i="58"/>
  <c r="D30" i="58"/>
  <c r="D31" i="58"/>
  <c r="D32" i="58"/>
  <c r="D33" i="58"/>
  <c r="D34" i="58"/>
  <c r="D35" i="58"/>
  <c r="D36" i="58"/>
  <c r="D37" i="58"/>
  <c r="D38" i="58"/>
  <c r="D39" i="58"/>
  <c r="D40" i="58"/>
  <c r="D41" i="58"/>
  <c r="D42" i="58"/>
  <c r="D43" i="58"/>
  <c r="D44" i="58"/>
  <c r="D45" i="58"/>
  <c r="D46" i="58"/>
  <c r="D47" i="58"/>
  <c r="D48" i="58"/>
  <c r="D49" i="58"/>
  <c r="D50" i="58"/>
  <c r="D51" i="58"/>
  <c r="D52" i="58"/>
  <c r="D53" i="58"/>
  <c r="D54" i="58"/>
  <c r="D55" i="58"/>
  <c r="D56" i="58"/>
  <c r="D57" i="58"/>
  <c r="D58" i="58"/>
  <c r="D59" i="58"/>
  <c r="D10" i="58"/>
  <c r="C11" i="58"/>
  <c r="C12" i="58"/>
  <c r="C13" i="58"/>
  <c r="C14" i="58"/>
  <c r="C15" i="58"/>
  <c r="C16" i="58"/>
  <c r="C17" i="58"/>
  <c r="C18" i="58"/>
  <c r="C19" i="58"/>
  <c r="C20" i="58"/>
  <c r="C21" i="58"/>
  <c r="C22" i="58"/>
  <c r="C23" i="58"/>
  <c r="C24" i="58"/>
  <c r="C25" i="58"/>
  <c r="C26" i="58"/>
  <c r="C27" i="58"/>
  <c r="C28" i="58"/>
  <c r="C29" i="58"/>
  <c r="C30" i="58"/>
  <c r="C31" i="58"/>
  <c r="C32" i="58"/>
  <c r="C33" i="58"/>
  <c r="C34" i="58"/>
  <c r="C35" i="58"/>
  <c r="C36" i="58"/>
  <c r="C37" i="58"/>
  <c r="C38" i="58"/>
  <c r="C39" i="58"/>
  <c r="C40" i="58"/>
  <c r="C41" i="58"/>
  <c r="C42" i="58"/>
  <c r="C43" i="58"/>
  <c r="C44" i="58"/>
  <c r="C45" i="58"/>
  <c r="C46" i="58"/>
  <c r="C47" i="58"/>
  <c r="C48" i="58"/>
  <c r="C49" i="58"/>
  <c r="C50" i="58"/>
  <c r="C51" i="58"/>
  <c r="C52" i="58"/>
  <c r="C53" i="58"/>
  <c r="C54" i="58"/>
  <c r="C55" i="58"/>
  <c r="C56" i="58"/>
  <c r="C57" i="58"/>
  <c r="C58" i="58"/>
  <c r="C59" i="58"/>
  <c r="C10" i="58"/>
  <c r="M6" i="56"/>
  <c r="N6" i="56" s="1"/>
  <c r="O6" i="56" s="1"/>
  <c r="M7" i="56"/>
  <c r="N7" i="56" s="1"/>
  <c r="O7" i="56" s="1"/>
  <c r="M8" i="56"/>
  <c r="N8" i="56" s="1"/>
  <c r="O8" i="56" s="1"/>
  <c r="M9" i="56"/>
  <c r="N9" i="56" s="1"/>
  <c r="O9" i="56" s="1"/>
  <c r="M10" i="56"/>
  <c r="N10" i="56" s="1"/>
  <c r="O10" i="56" s="1"/>
  <c r="M11" i="56"/>
  <c r="N11" i="56" s="1"/>
  <c r="O11" i="56" s="1"/>
  <c r="M12" i="56"/>
  <c r="N12" i="56" s="1"/>
  <c r="O12" i="56" s="1"/>
  <c r="M13" i="56"/>
  <c r="N13" i="56" s="1"/>
  <c r="O13" i="56" s="1"/>
  <c r="M14" i="56"/>
  <c r="N14" i="56" s="1"/>
  <c r="O14" i="56" s="1"/>
  <c r="M15" i="56"/>
  <c r="N15" i="56" s="1"/>
  <c r="O15" i="56" s="1"/>
  <c r="M16" i="56"/>
  <c r="N16" i="56" s="1"/>
  <c r="O16" i="56" s="1"/>
  <c r="M17" i="56"/>
  <c r="N17" i="56" s="1"/>
  <c r="O17" i="56" s="1"/>
  <c r="M18" i="56"/>
  <c r="N18" i="56" s="1"/>
  <c r="O18" i="56" s="1"/>
  <c r="M19" i="56"/>
  <c r="N19" i="56" s="1"/>
  <c r="O19" i="56" s="1"/>
  <c r="M20" i="56"/>
  <c r="N20" i="56" s="1"/>
  <c r="O20" i="56" s="1"/>
  <c r="M21" i="56"/>
  <c r="N21" i="56" s="1"/>
  <c r="O21" i="56" s="1"/>
  <c r="M22" i="56"/>
  <c r="N22" i="56" s="1"/>
  <c r="O22" i="56" s="1"/>
  <c r="M23" i="56"/>
  <c r="N23" i="56" s="1"/>
  <c r="O23" i="56" s="1"/>
  <c r="M24" i="56"/>
  <c r="N24" i="56" s="1"/>
  <c r="O24" i="56" s="1"/>
  <c r="M25" i="56"/>
  <c r="N25" i="56" s="1"/>
  <c r="O25" i="56" s="1"/>
  <c r="M26" i="56"/>
  <c r="N26" i="56" s="1"/>
  <c r="O26" i="56" s="1"/>
  <c r="M27" i="56"/>
  <c r="N27" i="56" s="1"/>
  <c r="O27" i="56" s="1"/>
  <c r="M28" i="56"/>
  <c r="N28" i="56" s="1"/>
  <c r="O28" i="56" s="1"/>
  <c r="M29" i="56"/>
  <c r="N29" i="56" s="1"/>
  <c r="O29" i="56" s="1"/>
  <c r="M30" i="56"/>
  <c r="N30" i="56" s="1"/>
  <c r="O30" i="56" s="1"/>
  <c r="M31" i="56"/>
  <c r="N31" i="56" s="1"/>
  <c r="O31" i="56" s="1"/>
  <c r="M32" i="56"/>
  <c r="N32" i="56" s="1"/>
  <c r="O32" i="56" s="1"/>
  <c r="M33" i="56"/>
  <c r="N33" i="56" s="1"/>
  <c r="O33" i="56" s="1"/>
  <c r="M34" i="56"/>
  <c r="N34" i="56" s="1"/>
  <c r="O34" i="56" s="1"/>
  <c r="M35" i="56"/>
  <c r="N35" i="56" s="1"/>
  <c r="O35" i="56" s="1"/>
  <c r="M36" i="56"/>
  <c r="N36" i="56" s="1"/>
  <c r="O36" i="56" s="1"/>
  <c r="M37" i="56"/>
  <c r="N37" i="56" s="1"/>
  <c r="O37" i="56" s="1"/>
  <c r="M38" i="56"/>
  <c r="N38" i="56" s="1"/>
  <c r="O38" i="56" s="1"/>
  <c r="M39" i="56"/>
  <c r="N39" i="56" s="1"/>
  <c r="O39" i="56" s="1"/>
  <c r="M40" i="56"/>
  <c r="N40" i="56" s="1"/>
  <c r="O40" i="56" s="1"/>
  <c r="M41" i="56"/>
  <c r="N41" i="56" s="1"/>
  <c r="O41" i="56" s="1"/>
  <c r="M42" i="56"/>
  <c r="N42" i="56" s="1"/>
  <c r="O42" i="56" s="1"/>
  <c r="M43" i="56"/>
  <c r="N43" i="56" s="1"/>
  <c r="O43" i="56" s="1"/>
  <c r="M44" i="56"/>
  <c r="N44" i="56" s="1"/>
  <c r="O44" i="56" s="1"/>
  <c r="M45" i="56"/>
  <c r="N45" i="56" s="1"/>
  <c r="O45" i="56" s="1"/>
  <c r="M46" i="56"/>
  <c r="N46" i="56" s="1"/>
  <c r="O46" i="56" s="1"/>
  <c r="M47" i="56"/>
  <c r="N47" i="56" s="1"/>
  <c r="O47" i="56" s="1"/>
  <c r="M48" i="56"/>
  <c r="N48" i="56" s="1"/>
  <c r="O48" i="56" s="1"/>
  <c r="M49" i="56"/>
  <c r="N49" i="56" s="1"/>
  <c r="O49" i="56" s="1"/>
  <c r="M50" i="56"/>
  <c r="N50" i="56" s="1"/>
  <c r="O50" i="56" s="1"/>
  <c r="M51" i="56"/>
  <c r="N51" i="56" s="1"/>
  <c r="O51" i="56" s="1"/>
  <c r="M52" i="56"/>
  <c r="N52" i="56" s="1"/>
  <c r="O52" i="56" s="1"/>
  <c r="M53" i="56"/>
  <c r="N53" i="56" s="1"/>
  <c r="O53" i="56" s="1"/>
  <c r="M54" i="56"/>
  <c r="N54" i="56" s="1"/>
  <c r="O54" i="56" s="1"/>
  <c r="M5" i="56"/>
  <c r="N5" i="56" s="1"/>
  <c r="O5" i="56" s="1"/>
  <c r="G13" i="56"/>
  <c r="H13" i="56" s="1"/>
  <c r="G14" i="56"/>
  <c r="H14" i="56" s="1"/>
  <c r="G15" i="56"/>
  <c r="H15" i="56" s="1"/>
  <c r="G16" i="56"/>
  <c r="H16" i="56" s="1"/>
  <c r="G17" i="56"/>
  <c r="H17" i="56" s="1"/>
  <c r="G18" i="56"/>
  <c r="H18" i="56" s="1"/>
  <c r="G19" i="56"/>
  <c r="H19" i="56" s="1"/>
  <c r="G20" i="56"/>
  <c r="H20" i="56" s="1"/>
  <c r="G21" i="56"/>
  <c r="H21" i="56" s="1"/>
  <c r="G22" i="56"/>
  <c r="H22" i="56" s="1"/>
  <c r="G23" i="56"/>
  <c r="H23" i="56" s="1"/>
  <c r="G24" i="56"/>
  <c r="H24" i="56" s="1"/>
  <c r="G25" i="56"/>
  <c r="H25" i="56" s="1"/>
  <c r="G26" i="56"/>
  <c r="H26" i="56" s="1"/>
  <c r="G27" i="56"/>
  <c r="H27" i="56" s="1"/>
  <c r="G28" i="56"/>
  <c r="H28" i="56" s="1"/>
  <c r="G29" i="56"/>
  <c r="H29" i="56" s="1"/>
  <c r="G30" i="56"/>
  <c r="H30" i="56" s="1"/>
  <c r="G31" i="56"/>
  <c r="H31" i="56" s="1"/>
  <c r="G32" i="56"/>
  <c r="H32" i="56" s="1"/>
  <c r="G33" i="56"/>
  <c r="H33" i="56" s="1"/>
  <c r="G34" i="56"/>
  <c r="H34" i="56" s="1"/>
  <c r="G35" i="56"/>
  <c r="H35" i="56" s="1"/>
  <c r="G36" i="56"/>
  <c r="H36" i="56" s="1"/>
  <c r="G37" i="56"/>
  <c r="H37" i="56" s="1"/>
  <c r="G38" i="56"/>
  <c r="H38" i="56" s="1"/>
  <c r="G39" i="56"/>
  <c r="H39" i="56" s="1"/>
  <c r="G40" i="56"/>
  <c r="H40" i="56" s="1"/>
  <c r="G41" i="56"/>
  <c r="H41" i="56" s="1"/>
  <c r="G42" i="56"/>
  <c r="H42" i="56" s="1"/>
  <c r="G43" i="56"/>
  <c r="H43" i="56" s="1"/>
  <c r="G44" i="56"/>
  <c r="H44" i="56" s="1"/>
  <c r="G45" i="56"/>
  <c r="H45" i="56" s="1"/>
  <c r="G46" i="56"/>
  <c r="H46" i="56" s="1"/>
  <c r="G47" i="56"/>
  <c r="H47" i="56" s="1"/>
  <c r="G48" i="56"/>
  <c r="H48" i="56" s="1"/>
  <c r="G49" i="56"/>
  <c r="H49" i="56" s="1"/>
  <c r="G50" i="56"/>
  <c r="H50" i="56" s="1"/>
  <c r="G51" i="56"/>
  <c r="H51" i="56" s="1"/>
  <c r="G52" i="56"/>
  <c r="H52" i="56" s="1"/>
  <c r="G53" i="56"/>
  <c r="H53" i="56" s="1"/>
  <c r="G54" i="56"/>
  <c r="H54" i="56" s="1"/>
  <c r="G9" i="56"/>
  <c r="H9" i="56" s="1"/>
  <c r="G11" i="56"/>
  <c r="H11" i="56" s="1"/>
  <c r="G6" i="56"/>
  <c r="H6" i="56" s="1"/>
  <c r="G7" i="56"/>
  <c r="H7" i="56" s="1"/>
  <c r="G8" i="56"/>
  <c r="H8" i="56" s="1"/>
  <c r="B7" i="58"/>
  <c r="C7" i="58"/>
  <c r="E7" i="58"/>
  <c r="G7" i="58"/>
  <c r="H7" i="58"/>
  <c r="J7" i="58"/>
  <c r="B6" i="58"/>
  <c r="C6" i="58"/>
  <c r="E6" i="58"/>
  <c r="G6" i="58"/>
  <c r="H6" i="58"/>
  <c r="J6" i="58"/>
  <c r="A7" i="58"/>
  <c r="A6" i="58"/>
  <c r="G5" i="56" l="1"/>
  <c r="H5" i="56" s="1"/>
  <c r="U54" i="56" l="1"/>
  <c r="V54" i="56" s="1"/>
  <c r="U53" i="56"/>
  <c r="V53" i="56" s="1"/>
  <c r="L62" i="1"/>
  <c r="M62" i="1"/>
  <c r="L61" i="1"/>
  <c r="L63" i="1" s="1"/>
  <c r="M61" i="1"/>
  <c r="M63" i="1" s="1"/>
  <c r="L59" i="1"/>
  <c r="L60" i="1" s="1"/>
  <c r="M59" i="1"/>
  <c r="M60" i="1" s="1"/>
  <c r="L58" i="1"/>
  <c r="M58" i="1"/>
  <c r="L57" i="1"/>
  <c r="M57" i="1"/>
  <c r="L56" i="1"/>
  <c r="M56" i="1"/>
  <c r="C62" i="1"/>
  <c r="D62" i="1"/>
  <c r="E62" i="1"/>
  <c r="F62" i="1"/>
  <c r="G62" i="1"/>
  <c r="H62" i="1"/>
  <c r="I62" i="1"/>
  <c r="J62" i="1"/>
  <c r="K62" i="1"/>
  <c r="B62" i="1"/>
  <c r="C61" i="1"/>
  <c r="C63" i="1" s="1"/>
  <c r="D61" i="1"/>
  <c r="D63" i="1" s="1"/>
  <c r="E61" i="1"/>
  <c r="E63" i="1" s="1"/>
  <c r="F61" i="1"/>
  <c r="F63" i="1" s="1"/>
  <c r="G61" i="1"/>
  <c r="G63" i="1" s="1"/>
  <c r="H61" i="1"/>
  <c r="H63" i="1" s="1"/>
  <c r="I61" i="1"/>
  <c r="I63" i="1" s="1"/>
  <c r="J61" i="1"/>
  <c r="J63" i="1" s="1"/>
  <c r="K61" i="1"/>
  <c r="K63" i="1" s="1"/>
  <c r="B61" i="1"/>
  <c r="B63" i="1" s="1"/>
  <c r="F60" i="1"/>
  <c r="I60" i="1"/>
  <c r="J60" i="1"/>
  <c r="C59" i="1"/>
  <c r="C60" i="1" s="1"/>
  <c r="D59" i="1"/>
  <c r="D60" i="1" s="1"/>
  <c r="E59" i="1"/>
  <c r="F59" i="1"/>
  <c r="G59" i="1"/>
  <c r="G60" i="1" s="1"/>
  <c r="H59" i="1"/>
  <c r="H60" i="1" s="1"/>
  <c r="I59" i="1"/>
  <c r="J59" i="1"/>
  <c r="K59" i="1"/>
  <c r="K60" i="1" s="1"/>
  <c r="B59" i="1"/>
  <c r="B60" i="1" s="1"/>
  <c r="C58" i="1"/>
  <c r="D58" i="1"/>
  <c r="E58" i="1"/>
  <c r="F58" i="1"/>
  <c r="G58" i="1"/>
  <c r="H58" i="1"/>
  <c r="I58" i="1"/>
  <c r="J58" i="1"/>
  <c r="K58" i="1"/>
  <c r="B58" i="1"/>
  <c r="C57" i="1"/>
  <c r="D57" i="1"/>
  <c r="E57" i="1"/>
  <c r="F57" i="1"/>
  <c r="G57" i="1"/>
  <c r="H57" i="1"/>
  <c r="I57" i="1"/>
  <c r="J57" i="1"/>
  <c r="K57" i="1"/>
  <c r="B57" i="1"/>
  <c r="H56" i="1"/>
  <c r="I56" i="1"/>
  <c r="J56" i="1"/>
  <c r="K56" i="1"/>
  <c r="G56" i="1"/>
  <c r="F56" i="1"/>
  <c r="E56" i="1"/>
  <c r="E60" i="1" s="1"/>
  <c r="D56" i="1"/>
  <c r="C56" i="1"/>
  <c r="B56" i="1"/>
  <c r="U52" i="56" l="1"/>
  <c r="V52" i="56" s="1"/>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56" i="19"/>
  <c r="D56" i="19" l="1"/>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P2" i="2" l="1"/>
  <c r="S2" i="2" s="1"/>
  <c r="Q2" i="2"/>
  <c r="R2" i="2"/>
  <c r="T2" i="2"/>
  <c r="P3" i="2"/>
  <c r="Q3" i="2"/>
  <c r="T3" i="2" s="1"/>
  <c r="R3" i="2"/>
  <c r="S3" i="2"/>
  <c r="P4" i="2"/>
  <c r="S4" i="2" s="1"/>
  <c r="Q4" i="2"/>
  <c r="T4" i="2" s="1"/>
  <c r="R4" i="2"/>
  <c r="P5" i="2"/>
  <c r="S5" i="2" s="1"/>
  <c r="Q5" i="2"/>
  <c r="T5" i="2" s="1"/>
  <c r="R5" i="2"/>
  <c r="P6" i="2"/>
  <c r="S6" i="2" s="1"/>
  <c r="Q6" i="2"/>
  <c r="R6" i="2"/>
  <c r="T6" i="2"/>
  <c r="P7" i="2"/>
  <c r="Q7" i="2"/>
  <c r="T7" i="2" s="1"/>
  <c r="R7" i="2"/>
  <c r="S7" i="2"/>
  <c r="P8" i="2"/>
  <c r="S8" i="2" s="1"/>
  <c r="Q8" i="2"/>
  <c r="T8" i="2" s="1"/>
  <c r="R8" i="2"/>
  <c r="P9" i="2"/>
  <c r="Q9" i="2"/>
  <c r="R9" i="2"/>
  <c r="P10" i="2"/>
  <c r="Q10" i="2"/>
  <c r="R10" i="2"/>
  <c r="P11" i="2"/>
  <c r="S11" i="2" s="1"/>
  <c r="Q11" i="2"/>
  <c r="R11" i="2"/>
  <c r="P12" i="2"/>
  <c r="S12" i="2" s="1"/>
  <c r="Q12" i="2"/>
  <c r="T12" i="2" s="1"/>
  <c r="R12" i="2"/>
  <c r="P13" i="2"/>
  <c r="S13" i="2" s="1"/>
  <c r="Q13" i="2"/>
  <c r="T13" i="2" s="1"/>
  <c r="R13" i="2"/>
  <c r="P14" i="2"/>
  <c r="S14" i="2" s="1"/>
  <c r="Q14" i="2"/>
  <c r="R14" i="2"/>
  <c r="T14" i="2"/>
  <c r="P15" i="2"/>
  <c r="Q15" i="2"/>
  <c r="T15" i="2" s="1"/>
  <c r="R15" i="2"/>
  <c r="S15" i="2"/>
  <c r="P16" i="2"/>
  <c r="S16" i="2" s="1"/>
  <c r="Q16" i="2"/>
  <c r="T16" i="2" s="1"/>
  <c r="R16" i="2"/>
  <c r="P17" i="2"/>
  <c r="S17" i="2" s="1"/>
  <c r="Q17" i="2"/>
  <c r="T17" i="2" s="1"/>
  <c r="R17" i="2"/>
  <c r="P18" i="2"/>
  <c r="S18" i="2" s="1"/>
  <c r="Q18" i="2"/>
  <c r="R18" i="2"/>
  <c r="T18" i="2"/>
  <c r="P19" i="2"/>
  <c r="Q19" i="2"/>
  <c r="T19" i="2" s="1"/>
  <c r="R19" i="2"/>
  <c r="S19" i="2"/>
  <c r="P20" i="2"/>
  <c r="S20" i="2" s="1"/>
  <c r="Q20" i="2"/>
  <c r="T20" i="2" s="1"/>
  <c r="R20" i="2"/>
  <c r="P21" i="2"/>
  <c r="S21" i="2" s="1"/>
  <c r="Q21" i="2"/>
  <c r="T21" i="2" s="1"/>
  <c r="R21" i="2"/>
  <c r="P22" i="2"/>
  <c r="S22" i="2" s="1"/>
  <c r="Q22" i="2"/>
  <c r="R22" i="2"/>
  <c r="T22" i="2"/>
  <c r="P23" i="2"/>
  <c r="Q23" i="2"/>
  <c r="T23" i="2" s="1"/>
  <c r="R23" i="2"/>
  <c r="S23" i="2"/>
  <c r="P24" i="2"/>
  <c r="S24" i="2" s="1"/>
  <c r="Q24" i="2"/>
  <c r="T24" i="2" s="1"/>
  <c r="R24" i="2"/>
  <c r="P25" i="2"/>
  <c r="S25" i="2" s="1"/>
  <c r="Q25" i="2"/>
  <c r="T25" i="2" s="1"/>
  <c r="R25" i="2"/>
  <c r="P26" i="2"/>
  <c r="S26" i="2" s="1"/>
  <c r="Q26" i="2"/>
  <c r="R26" i="2"/>
  <c r="T26" i="2"/>
  <c r="P27" i="2"/>
  <c r="Q27" i="2"/>
  <c r="R27" i="2"/>
  <c r="P28" i="2"/>
  <c r="S28" i="2" s="1"/>
  <c r="Q28" i="2"/>
  <c r="R28" i="2"/>
  <c r="T28" i="2"/>
  <c r="P29" i="2"/>
  <c r="Q29" i="2"/>
  <c r="T29" i="2" s="1"/>
  <c r="R29" i="2"/>
  <c r="S29" i="2"/>
  <c r="P30" i="2"/>
  <c r="S30" i="2" s="1"/>
  <c r="Q30" i="2"/>
  <c r="T30" i="2" s="1"/>
  <c r="R30" i="2"/>
  <c r="P31" i="2"/>
  <c r="S31" i="2" s="1"/>
  <c r="Q31" i="2"/>
  <c r="T31" i="2" s="1"/>
  <c r="R31" i="2"/>
  <c r="P32" i="2"/>
  <c r="S32" i="2" s="1"/>
  <c r="Q32" i="2"/>
  <c r="R32" i="2"/>
  <c r="T32" i="2"/>
  <c r="P33" i="2"/>
  <c r="Q33" i="2"/>
  <c r="T33" i="2" s="1"/>
  <c r="R33" i="2"/>
  <c r="S33" i="2"/>
  <c r="P34" i="2"/>
  <c r="S34" i="2" s="1"/>
  <c r="Q34" i="2"/>
  <c r="T34" i="2" s="1"/>
  <c r="R34" i="2"/>
  <c r="P35" i="2"/>
  <c r="S35" i="2" s="1"/>
  <c r="Q35" i="2"/>
  <c r="T35" i="2" s="1"/>
  <c r="R35" i="2"/>
  <c r="P36" i="2"/>
  <c r="S36" i="2" s="1"/>
  <c r="Q36" i="2"/>
  <c r="R36" i="2"/>
  <c r="T36" i="2"/>
  <c r="P37" i="2"/>
  <c r="Q37" i="2"/>
  <c r="T37" i="2" s="1"/>
  <c r="R37" i="2"/>
  <c r="S37" i="2"/>
  <c r="P38" i="2"/>
  <c r="S38" i="2" s="1"/>
  <c r="Q38" i="2"/>
  <c r="T38" i="2" s="1"/>
  <c r="R38" i="2"/>
  <c r="P39" i="2"/>
  <c r="S39" i="2" s="1"/>
  <c r="Q39" i="2"/>
  <c r="T39" i="2" s="1"/>
  <c r="R39" i="2"/>
  <c r="P40" i="2"/>
  <c r="S40" i="2" s="1"/>
  <c r="Q40" i="2"/>
  <c r="R40" i="2"/>
  <c r="T40" i="2"/>
  <c r="P41" i="2"/>
  <c r="Q41" i="2"/>
  <c r="T41" i="2" s="1"/>
  <c r="R41" i="2"/>
  <c r="S41" i="2"/>
  <c r="P42" i="2"/>
  <c r="S42" i="2" s="1"/>
  <c r="Q42" i="2"/>
  <c r="T42" i="2" s="1"/>
  <c r="R42" i="2"/>
  <c r="P43" i="2"/>
  <c r="S43" i="2" s="1"/>
  <c r="Q43" i="2"/>
  <c r="T43" i="2" s="1"/>
  <c r="R43" i="2"/>
  <c r="P44" i="2"/>
  <c r="S44" i="2" s="1"/>
  <c r="Q44" i="2"/>
  <c r="R44" i="2"/>
  <c r="T44" i="2"/>
  <c r="P45" i="2"/>
  <c r="Q45" i="2"/>
  <c r="T45" i="2" s="1"/>
  <c r="R45" i="2"/>
  <c r="S45" i="2"/>
  <c r="P46" i="2"/>
  <c r="S46" i="2" s="1"/>
  <c r="Q46" i="2"/>
  <c r="T46" i="2" s="1"/>
  <c r="R46" i="2"/>
  <c r="P47" i="2"/>
  <c r="S47" i="2" s="1"/>
  <c r="Q47" i="2"/>
  <c r="T47" i="2" s="1"/>
  <c r="R47" i="2"/>
  <c r="P48" i="2"/>
  <c r="S48" i="2" s="1"/>
  <c r="Q48" i="2"/>
  <c r="R48" i="2"/>
  <c r="T48" i="2"/>
  <c r="P49" i="2"/>
  <c r="Q49" i="2"/>
  <c r="R49" i="2"/>
  <c r="P50" i="2"/>
  <c r="S50" i="2" s="1"/>
  <c r="Q50" i="2"/>
  <c r="R50" i="2"/>
  <c r="T50" i="2"/>
  <c r="P51" i="2"/>
  <c r="Q51" i="2"/>
  <c r="T51" i="2" s="1"/>
  <c r="R51" i="2"/>
  <c r="S51" i="2"/>
  <c r="P52" i="2"/>
  <c r="S52" i="2" s="1"/>
  <c r="Q52" i="2"/>
  <c r="T52" i="2" s="1"/>
  <c r="R52" i="2"/>
  <c r="T11" i="2" l="1"/>
  <c r="T9" i="2"/>
  <c r="S9" i="2"/>
  <c r="G12" i="56" l="1"/>
  <c r="H12" i="56" s="1"/>
  <c r="G10" i="56"/>
  <c r="H10" i="56" s="1"/>
  <c r="U12" i="56" l="1"/>
  <c r="V12" i="56" s="1"/>
  <c r="U10" i="56"/>
  <c r="V10" i="56" s="1"/>
</calcChain>
</file>

<file path=xl/sharedStrings.xml><?xml version="1.0" encoding="utf-8"?>
<sst xmlns="http://schemas.openxmlformats.org/spreadsheetml/2006/main" count="1989" uniqueCount="622">
  <si>
    <t>Alaska</t>
  </si>
  <si>
    <t>Alabama</t>
  </si>
  <si>
    <t>Arkansas</t>
  </si>
  <si>
    <t>Arizona</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</si>
  <si>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</si>
  <si>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</si>
  <si>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</si>
  <si>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</si>
  <si>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</si>
  <si>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</si>
  <si>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</si>
  <si>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</si>
  <si>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</si>
  <si>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</si>
  <si>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</si>
  <si>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</si>
  <si>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</si>
  <si>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</si>
  <si>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</si>
  <si>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</si>
  <si>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</si>
  <si>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</si>
  <si>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</si>
  <si>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</si>
  <si>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</si>
  <si>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</si>
  <si>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</si>
  <si>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</si>
  <si>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</si>
  <si>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</si>
  <si>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</si>
  <si>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</si>
  <si>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</si>
  <si>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</si>
  <si>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</si>
  <si>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</si>
  <si>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</si>
  <si>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</si>
  <si>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</si>
  <si>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</si>
  <si>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</si>
  <si>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</si>
  <si>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</si>
  <si>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</si>
  <si>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</si>
  <si>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</si>
  <si>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</si>
  <si>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</si>
  <si>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</si>
  <si>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</si>
  <si>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</si>
  <si>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D. C.</t>
  </si>
  <si>
    <t> 59.42%</t>
  </si>
  <si>
    <t>% Incumbents Reelected in 2014</t>
  </si>
  <si>
    <t>Average High School Graduate rate</t>
  </si>
  <si>
    <t>http://www.politico.com/2014-election/results/map/governor/#.VGDO4cnzg1o</t>
  </si>
  <si>
    <t>http://www.politico.com/2014-election/results/map/house/#.VFzsUMnzg1o</t>
  </si>
  <si>
    <t>http://www.politico.com/2014-election/results/map/senate/#.VFzoGMnzg1o</t>
  </si>
  <si>
    <t>% No</t>
  </si>
  <si>
    <t>% Yes</t>
  </si>
  <si>
    <t>Total races</t>
  </si>
  <si>
    <t>NO</t>
  </si>
  <si>
    <t>yes</t>
  </si>
  <si>
    <t>govenor</t>
  </si>
  <si>
    <t>house</t>
  </si>
  <si>
    <t>2nd seat</t>
  </si>
  <si>
    <t>senate I</t>
  </si>
  <si>
    <t>2013 Unemployment</t>
  </si>
  <si>
    <t>Voted</t>
  </si>
  <si>
    <t>Registered</t>
  </si>
  <si>
    <t>Kristjan Thorlacius</t>
  </si>
  <si>
    <r>
      <t xml:space="preserve">© </t>
    </r>
    <r>
      <rPr>
        <i/>
        <sz val="11"/>
        <color theme="1"/>
        <rFont val="Calibri"/>
        <family val="2"/>
        <scheme val="minor"/>
      </rPr>
      <t>David Leip 2012 All Rights Reserved</t>
    </r>
  </si>
  <si>
    <t>Login</t>
  </si>
  <si>
    <t>Sources:</t>
  </si>
  <si>
    <t> 1.54%</t>
  </si>
  <si>
    <t>Total</t>
  </si>
  <si>
    <t> 2.08%</t>
  </si>
  <si>
    <t> 1.38%</t>
  </si>
  <si>
    <t> 0</t>
  </si>
  <si>
    <t> 0.00%</t>
  </si>
  <si>
    <t> 1.82%</t>
  </si>
  <si>
    <t> 0.92%</t>
  </si>
  <si>
    <t> 1.26%</t>
  </si>
  <si>
    <t> 1.35%</t>
  </si>
  <si>
    <t> 1.41%</t>
  </si>
  <si>
    <t> 1.49%</t>
  </si>
  <si>
    <t> 1.97%</t>
  </si>
  <si>
    <t>Other</t>
  </si>
  <si>
    <t>Obama</t>
  </si>
  <si>
    <t>%Margin</t>
  </si>
  <si>
    <t>Margin</t>
  </si>
  <si>
    <t>O</t>
  </si>
  <si>
    <t>Total Vote</t>
  </si>
  <si>
    <t>EV</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</si>
  <si>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</si>
  <si>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</si>
  <si>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</si>
  <si>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</si>
  <si>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</si>
  <si>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</si>
  <si>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</si>
  <si>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</si>
  <si>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</si>
  <si>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</si>
  <si>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</si>
  <si>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</si>
  <si>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</si>
  <si>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</si>
  <si>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</si>
  <si>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</si>
  <si>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</si>
  <si>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</si>
  <si>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</si>
  <si>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</si>
  <si>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</si>
  <si>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</si>
  <si>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</si>
  <si>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</si>
  <si>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</si>
  <si>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</si>
  <si>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</si>
  <si>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</si>
  <si>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</si>
  <si>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</si>
  <si>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</si>
  <si>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</si>
  <si>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</si>
  <si>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</si>
  <si>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</si>
  <si>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</si>
  <si>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</si>
  <si>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</si>
  <si>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</si>
  <si>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</si>
  <si>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</si>
  <si>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</si>
  <si>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</si>
  <si>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</si>
  <si>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</si>
  <si>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</si>
  <si>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</si>
  <si>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</si>
  <si>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</si>
  <si>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</si>
  <si>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</si>
  <si>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Total Population</t>
  </si>
  <si>
    <t>Total Citizen Population</t>
  </si>
  <si>
    <t>Total registered</t>
  </si>
  <si>
    <t>Percent registered
(Total)</t>
  </si>
  <si>
    <r>
      <t xml:space="preserve">Margin of Error </t>
    </r>
    <r>
      <rPr>
        <vertAlign val="superscript"/>
        <sz val="11"/>
        <rFont val="Calibri"/>
        <family val="2"/>
      </rPr>
      <t>1</t>
    </r>
  </si>
  <si>
    <t>Percent registered
(Citizen)</t>
  </si>
  <si>
    <t xml:space="preserve">Margin of Error </t>
  </si>
  <si>
    <t>Total voted</t>
  </si>
  <si>
    <t>Percent voted
(Total)</t>
  </si>
  <si>
    <t>Percent voted
(Citizen)</t>
  </si>
  <si>
    <t>Total Voting Population (2012)</t>
  </si>
  <si>
    <t>Table with row headers in column A and column headers in rows 4 and 5.</t>
  </si>
  <si>
    <t>Table 4a.  Reported Voting and Registration of the Citizen Voting-Age Population, for States: November 2012</t>
  </si>
  <si>
    <t>(in thousands)</t>
  </si>
  <si>
    <t>UNITED STATES</t>
  </si>
  <si>
    <t>Source: U.S. Census Bureau, Current Population Survey, November 2012</t>
  </si>
  <si>
    <r>
      <rPr>
        <vertAlign val="superscript"/>
        <sz val="11"/>
        <color indexed="8"/>
        <rFont val="Calibri"/>
        <family val="2"/>
      </rPr>
      <t xml:space="preserve">1 </t>
    </r>
    <r>
      <rPr>
        <sz val="11"/>
        <color theme="1"/>
        <rFont val="Calibri"/>
        <family val="2"/>
        <scheme val="minor"/>
      </rPr>
      <t>This figure added to or subtracted from the estimate provides the 90-percent confidence interval.</t>
    </r>
  </si>
  <si>
    <t>http://www.census.gov/hhes/www/socdemo/voting/publications/p20/2012/tables.html</t>
  </si>
  <si>
    <t>R</t>
  </si>
  <si>
    <t>Romney</t>
  </si>
  <si>
    <t> 38.36%</t>
  </si>
  <si>
    <t> 60.55%</t>
  </si>
  <si>
    <t> 1.10%</t>
  </si>
  <si>
    <t> 22,717</t>
  </si>
  <si>
    <t> 40.81%</t>
  </si>
  <si>
    <t> 54.80%</t>
  </si>
  <si>
    <t> 4.39%</t>
  </si>
  <si>
    <t> 13,179</t>
  </si>
  <si>
    <t> 44.45%</t>
  </si>
  <si>
    <t> 53.48%</t>
  </si>
  <si>
    <t> 2.07%</t>
  </si>
  <si>
    <t> 47,673</t>
  </si>
  <si>
    <t> 36.88%</t>
  </si>
  <si>
    <t> 60.57%</t>
  </si>
  <si>
    <t> 2.55%</t>
  </si>
  <si>
    <t> 27,315</t>
  </si>
  <si>
    <t> 60.16%</t>
  </si>
  <si>
    <t> 37.07%</t>
  </si>
  <si>
    <t> 2.77%</t>
  </si>
  <si>
    <t> 361,572</t>
  </si>
  <si>
    <t> 51.45%</t>
  </si>
  <si>
    <t> 46.09%</t>
  </si>
  <si>
    <t> 2.47%</t>
  </si>
  <si>
    <t> 63,501</t>
  </si>
  <si>
    <t> 58.06%</t>
  </si>
  <si>
    <t> 40.72%</t>
  </si>
  <si>
    <t> 1.22%</t>
  </si>
  <si>
    <t> 18,985</t>
  </si>
  <si>
    <t> 58.61%</t>
  </si>
  <si>
    <t> 39.98%</t>
  </si>
  <si>
    <t> 5,853</t>
  </si>
  <si>
    <t> 49.90%</t>
  </si>
  <si>
    <t> 49.03%</t>
  </si>
  <si>
    <t> 1.07%</t>
  </si>
  <si>
    <t> 90,972</t>
  </si>
  <si>
    <t> 45.39%</t>
  </si>
  <si>
    <t> 53.19%</t>
  </si>
  <si>
    <t> 1.43%</t>
  </si>
  <si>
    <t> 55,854</t>
  </si>
  <si>
    <t> 70.55%</t>
  </si>
  <si>
    <t> 27.84%</t>
  </si>
  <si>
    <t> 1.62%</t>
  </si>
  <si>
    <t> 7,024</t>
  </si>
  <si>
    <t> 32.40%</t>
  </si>
  <si>
    <t> 64.09%</t>
  </si>
  <si>
    <t> 3.51%</t>
  </si>
  <si>
    <t> 23,044</t>
  </si>
  <si>
    <t> 57.50%</t>
  </si>
  <si>
    <t> 40.66%</t>
  </si>
  <si>
    <t> 1.84%</t>
  </si>
  <si>
    <t> 96,704</t>
  </si>
  <si>
    <t> 43.84%</t>
  </si>
  <si>
    <t> 54.04%</t>
  </si>
  <si>
    <t> 2.13%</t>
  </si>
  <si>
    <t> 55,996</t>
  </si>
  <si>
    <t> 51.99%</t>
  </si>
  <si>
    <t> 46.18%</t>
  </si>
  <si>
    <t> 1.83%</t>
  </si>
  <si>
    <t> 29,019</t>
  </si>
  <si>
    <t> 38.05%</t>
  </si>
  <si>
    <t> 59.66%</t>
  </si>
  <si>
    <t> 2.30%</t>
  </si>
  <si>
    <t> 26,537</t>
  </si>
  <si>
    <t> 37.78%</t>
  </si>
  <si>
    <t> 60.47%</t>
  </si>
  <si>
    <t> 1.75%</t>
  </si>
  <si>
    <t> 31,488</t>
  </si>
  <si>
    <t> 40.58%</t>
  </si>
  <si>
    <t> 57.78%</t>
  </si>
  <si>
    <t> 1.64%</t>
  </si>
  <si>
    <t> 32,662</t>
  </si>
  <si>
    <t> 56.27%</t>
  </si>
  <si>
    <t> 40.98%</t>
  </si>
  <si>
    <t> 2.75%</t>
  </si>
  <si>
    <t> 19,598</t>
  </si>
  <si>
    <t> 61.97%</t>
  </si>
  <si>
    <t> 35.90%</t>
  </si>
  <si>
    <t> 57,614</t>
  </si>
  <si>
    <t> 60.67%</t>
  </si>
  <si>
    <t> 37.52%</t>
  </si>
  <si>
    <t> 57,546</t>
  </si>
  <si>
    <t> 44.58%</t>
  </si>
  <si>
    <t> 65,491</t>
  </si>
  <si>
    <t> 52.65%</t>
  </si>
  <si>
    <t> 44.96%</t>
  </si>
  <si>
    <t> 2.39%</t>
  </si>
  <si>
    <t> 70,169</t>
  </si>
  <si>
    <t> 43.79%</t>
  </si>
  <si>
    <t> 55.29%</t>
  </si>
  <si>
    <t> 11,889</t>
  </si>
  <si>
    <t> 44.28%</t>
  </si>
  <si>
    <t> 53.64%</t>
  </si>
  <si>
    <t> 57,453</t>
  </si>
  <si>
    <t> 41.66%</t>
  </si>
  <si>
    <t> 55.30%</t>
  </si>
  <si>
    <t> 3.04%</t>
  </si>
  <si>
    <t> 14,717</t>
  </si>
  <si>
    <t> 38.03%</t>
  </si>
  <si>
    <t> 59.80%</t>
  </si>
  <si>
    <t> 2.17%</t>
  </si>
  <si>
    <t> 17,234</t>
  </si>
  <si>
    <t> 52.36%</t>
  </si>
  <si>
    <t> 45.68%</t>
  </si>
  <si>
    <t> 19,978</t>
  </si>
  <si>
    <t> 51.98%</t>
  </si>
  <si>
    <t> 46.40%</t>
  </si>
  <si>
    <t> 11,493</t>
  </si>
  <si>
    <t> 58.25%</t>
  </si>
  <si>
    <t> 40.50%</t>
  </si>
  <si>
    <t> 1.25%</t>
  </si>
  <si>
    <t> 45,781</t>
  </si>
  <si>
    <t> 52.99%</t>
  </si>
  <si>
    <t> 42.84%</t>
  </si>
  <si>
    <t> 4.16%</t>
  </si>
  <si>
    <t> 32,634</t>
  </si>
  <si>
    <t> 63.35%</t>
  </si>
  <si>
    <t> 35.17%</t>
  </si>
  <si>
    <t> 105,163</t>
  </si>
  <si>
    <t> 48.35%</t>
  </si>
  <si>
    <t> 50.39%</t>
  </si>
  <si>
    <t> 56,586</t>
  </si>
  <si>
    <t> 38.69%</t>
  </si>
  <si>
    <t> 58.32%</t>
  </si>
  <si>
    <t> 2.99%</t>
  </si>
  <si>
    <t> 9,637</t>
  </si>
  <si>
    <t> 50.58%</t>
  </si>
  <si>
    <t> 47.60%</t>
  </si>
  <si>
    <t> 101,788</t>
  </si>
  <si>
    <t> 33.23%</t>
  </si>
  <si>
    <t> 66.77%</t>
  </si>
  <si>
    <t> 54.24%</t>
  </si>
  <si>
    <t> 42.15%</t>
  </si>
  <si>
    <t> 3.61%</t>
  </si>
  <si>
    <t> 64,607</t>
  </si>
  <si>
    <t> 51.96%</t>
  </si>
  <si>
    <t> 46.58%</t>
  </si>
  <si>
    <t> 1.46%</t>
  </si>
  <si>
    <t> 84,231</t>
  </si>
  <si>
    <t> 62.70%</t>
  </si>
  <si>
    <t> 35.24%</t>
  </si>
  <si>
    <t> 2.06%</t>
  </si>
  <si>
    <t> 9,168</t>
  </si>
  <si>
    <t> 44.09%</t>
  </si>
  <si>
    <t> 54.56%</t>
  </si>
  <si>
    <t> 26,532</t>
  </si>
  <si>
    <t> 39.87%</t>
  </si>
  <si>
    <t> 57.89%</t>
  </si>
  <si>
    <t> 2.24%</t>
  </si>
  <si>
    <t> 8,166</t>
  </si>
  <si>
    <t> 39.04%</t>
  </si>
  <si>
    <t> 37,865</t>
  </si>
  <si>
    <t> 41.35%</t>
  </si>
  <si>
    <t> 57.13%</t>
  </si>
  <si>
    <t> 1.52%</t>
  </si>
  <si>
    <t> 121,565</t>
  </si>
  <si>
    <t> 24.67%</t>
  </si>
  <si>
    <t> 72.55%</t>
  </si>
  <si>
    <t> 2.79%</t>
  </si>
  <si>
    <t> 28,448</t>
  </si>
  <si>
    <t> 66.57%</t>
  </si>
  <si>
    <t> 30.97%</t>
  </si>
  <si>
    <t> 2.46%</t>
  </si>
  <si>
    <t> 7,353</t>
  </si>
  <si>
    <t> 51.16%</t>
  </si>
  <si>
    <t> 47.28%</t>
  </si>
  <si>
    <t> 1.56%</t>
  </si>
  <si>
    <t> 60,147</t>
  </si>
  <si>
    <t> 55.80%</t>
  </si>
  <si>
    <t> 41.03%</t>
  </si>
  <si>
    <t> 3.18%</t>
  </si>
  <si>
    <t> 99,892</t>
  </si>
  <si>
    <t> 35.45%</t>
  </si>
  <si>
    <t> 62.14%</t>
  </si>
  <si>
    <t> 2.41%</t>
  </si>
  <si>
    <t> 16,195</t>
  </si>
  <si>
    <t> 52.83%</t>
  </si>
  <si>
    <t> 45.89%</t>
  </si>
  <si>
    <t> 1.29%</t>
  </si>
  <si>
    <t> 39,483</t>
  </si>
  <si>
    <t> 27.82%</t>
  </si>
  <si>
    <t> 68.64%</t>
  </si>
  <si>
    <t> 3.54%</t>
  </si>
  <si>
    <t> 8,813</t>
  </si>
  <si>
    <t> 51.01%</t>
  </si>
  <si>
    <t> 47.15%</t>
  </si>
  <si>
    <t> 2,382,644</t>
  </si>
  <si>
    <t>Source for State popular vote data: Official publications from state election agencies. Complete list of sources for the 2012 popular vote data</t>
  </si>
  <si>
    <t>National Results for 2012</t>
  </si>
  <si>
    <t>% Actually Voted (2012)</t>
  </si>
  <si>
    <t>% violent crimes</t>
  </si>
  <si>
    <t># of cited crimes</t>
  </si>
  <si>
    <t>population</t>
  </si>
  <si>
    <t>violent crimes per state (</t>
  </si>
  <si>
    <t>http://www.fbi.gov/about-us/cjis/ucr/hate-crime/2012/tables-and-data-declarations/12tabledatadecpdf/table_12_agency_hate_crime_reporting_by_state_2012.xls</t>
  </si>
  <si>
    <t>hawaii</t>
  </si>
  <si>
    <t>Hate Crimes per state: note that Hawaii and New Jersey do not have information available.</t>
  </si>
  <si>
    <t>moderate to strong positive correlation</t>
  </si>
  <si>
    <t>sub-moderate yet interesting positive correlation</t>
  </si>
  <si>
    <t>sub-moderate yet interesting negative correlation</t>
  </si>
  <si>
    <t>moderate to strong negative correlation</t>
  </si>
  <si>
    <t>property crimes</t>
  </si>
  <si>
    <t>% per population</t>
  </si>
  <si>
    <t>% property crimes per violent crimes</t>
  </si>
  <si>
    <t>%violent crimes per property crime</t>
  </si>
  <si>
    <t>% Per 1,000,000 people</t>
  </si>
  <si>
    <t xml:space="preserve">Reported Violent Crimes </t>
  </si>
  <si>
    <t>Reported Property Crimes</t>
  </si>
  <si>
    <t>Poverty Rate</t>
  </si>
  <si>
    <t>unemployment</t>
  </si>
  <si>
    <t>poverty</t>
  </si>
  <si>
    <t>state</t>
  </si>
  <si>
    <t>green fill=</t>
  </si>
  <si>
    <t>red outline=</t>
  </si>
  <si>
    <t>red fill=</t>
  </si>
  <si>
    <t>ftp://ftp2.census.gov/programs-surveys/cps/techdocs/cpsmar14.pdf)</t>
  </si>
  <si>
    <t>ftp://ftp2.census.gov/library/publications/2014/demo/p60-249sa.pdf</t>
  </si>
  <si>
    <t>http://www.census.gov/hhes/www/poverty/data/incpovhlth/2013/tables.html</t>
  </si>
  <si>
    <t>http://www.bls.gov/web/laus/laumstrk.htm</t>
  </si>
  <si>
    <t>rate per 100,000 people</t>
  </si>
  <si>
    <t>MEAN</t>
  </si>
  <si>
    <t>MODE</t>
  </si>
  <si>
    <t>MEDIAN</t>
  </si>
  <si>
    <t>Standard Deviation</t>
  </si>
  <si>
    <t>CV</t>
  </si>
  <si>
    <t>MAX</t>
  </si>
  <si>
    <t>MIN</t>
  </si>
  <si>
    <t>RANGE</t>
  </si>
  <si>
    <t>http://www.commonwealthfoundation.org/policyblog/detail/sat-scores-by-state-2013</t>
  </si>
  <si>
    <t>.</t>
  </si>
  <si>
    <t>Combined</t>
  </si>
  <si>
    <t>Writing</t>
  </si>
  <si>
    <t>Math</t>
  </si>
  <si>
    <t>Critical Reading</t>
  </si>
  <si>
    <t>Participation Rate</t>
  </si>
  <si>
    <t>Rank</t>
  </si>
  <si>
    <t>States are ranked by combined 2013 SAT Scores</t>
  </si>
  <si>
    <t>Mean 2013 SAT Scores by State</t>
  </si>
  <si>
    <t>http://www.act.org/newsroom/data/2013/states.html</t>
  </si>
  <si>
    <t>West Virginia</t>
  </si>
  <si>
    <t>South Dakota</t>
  </si>
  <si>
    <t>South Carolina</t>
  </si>
  <si>
    <t>Rhode Island</t>
  </si>
  <si>
    <t>North Dakota</t>
  </si>
  <si>
    <t>North Carolina</t>
  </si>
  <si>
    <t>New York</t>
  </si>
  <si>
    <t>New Mexico</t>
  </si>
  <si>
    <t>New Jersey</t>
  </si>
  <si>
    <t>New Hampshire</t>
  </si>
  <si>
    <t>average act score</t>
  </si>
  <si>
    <t>% tested</t>
  </si>
  <si>
    <t>Average Combined SAT Score</t>
  </si>
  <si>
    <t>Average ACT Scores</t>
  </si>
  <si>
    <t>Average ACT Scores (2013)</t>
  </si>
  <si>
    <t>Average Combined SAT Score (2013)</t>
  </si>
  <si>
    <t>Poverty Rate (2013)</t>
  </si>
  <si>
    <t>Reported Property Crimes (2012)</t>
  </si>
  <si>
    <t>Average High School Graduate rate (2013)</t>
  </si>
  <si>
    <t>Reported Violent Crimes (2012)</t>
  </si>
  <si>
    <t>yellow outline=</t>
  </si>
  <si>
    <t>Descriptive statistics</t>
  </si>
  <si>
    <t>count</t>
  </si>
  <si>
    <t xml:space="preserve"> 2012 DFL  </t>
  </si>
  <si>
    <t>1st quartile</t>
  </si>
  <si>
    <t>median</t>
  </si>
  <si>
    <t>3rd quartile</t>
  </si>
  <si>
    <t>interquartile range</t>
  </si>
  <si>
    <t>mode</t>
  </si>
  <si>
    <t>low extremes</t>
  </si>
  <si>
    <t>low outliers</t>
  </si>
  <si>
    <t>high outliers</t>
  </si>
  <si>
    <t>high extremes</t>
  </si>
  <si>
    <t>This worksheet contains values required for MegaStat charts.</t>
  </si>
  <si>
    <t>Boxplot  11/19/2014 21:53.51</t>
  </si>
  <si>
    <t xml:space="preserve"> 2012 GOP  </t>
  </si>
  <si>
    <t>Boxplot  11/19/2014 21:55.28</t>
  </si>
  <si>
    <t xml:space="preserve"> 2013 Unemployment  </t>
  </si>
  <si>
    <t>Boxplot  11/19/2014 21:56.15</t>
  </si>
  <si>
    <t xml:space="preserve"> Total Voting Population (2012)  </t>
  </si>
  <si>
    <t>Boxplot  11/19/2014 21:56.53</t>
  </si>
  <si>
    <t xml:space="preserve"> % Actually Voted (2012)  </t>
  </si>
  <si>
    <t>Boxplot  11/19/2014 21:57.45</t>
  </si>
  <si>
    <t xml:space="preserve"> Reported Violent Crimes (2012)  </t>
  </si>
  <si>
    <t>Boxplot  11/19/2014 21:58.28</t>
  </si>
  <si>
    <t xml:space="preserve"> % Incumbents Reelected in 2014  </t>
  </si>
  <si>
    <t>Boxplot  11/19/2014 21:59.26</t>
  </si>
  <si>
    <t xml:space="preserve"> Average High School Graduate rate (2013)  </t>
  </si>
  <si>
    <t>Boxplot  11/19/2014 22:00.24</t>
  </si>
  <si>
    <t xml:space="preserve"> Reported Property Crimes (2012)  </t>
  </si>
  <si>
    <t>Boxplot  11/19/2014 22:01.19</t>
  </si>
  <si>
    <t xml:space="preserve"> Poverty Rate (2013)  </t>
  </si>
  <si>
    <t>Boxplot  11/19/2014 22:01.59</t>
  </si>
  <si>
    <t xml:space="preserve"> Average Combined SAT Score (2013)  </t>
  </si>
  <si>
    <t>Boxplot  11/19/2014 22:04.05</t>
  </si>
  <si>
    <t xml:space="preserve"> Average ACT Scores (2013)  </t>
  </si>
  <si>
    <t>Boxplot  11/19/2014 22:04.42</t>
  </si>
  <si>
    <t>Frequency Distribution - Quantitative</t>
  </si>
  <si>
    <t xml:space="preserve">  lower</t>
  </si>
  <si>
    <t xml:space="preserve"> </t>
  </si>
  <si>
    <t>upper</t>
  </si>
  <si>
    <t>midpoint</t>
  </si>
  <si>
    <t>width</t>
  </si>
  <si>
    <t xml:space="preserve"> frequency</t>
  </si>
  <si>
    <t xml:space="preserve">percent  </t>
  </si>
  <si>
    <t xml:space="preserve">   frequency</t>
  </si>
  <si>
    <t>percent</t>
  </si>
  <si>
    <t>cumulative</t>
  </si>
  <si>
    <t>&lt;</t>
  </si>
  <si>
    <t xml:space="preserve"> 2012 DFL </t>
  </si>
  <si>
    <t xml:space="preserve"> Average ACT Scores (2013) </t>
  </si>
  <si>
    <t xml:space="preserve"> Average Combined SAT Score (2013) </t>
  </si>
  <si>
    <t xml:space="preserve"> Poverty Rate (2013) </t>
  </si>
  <si>
    <t xml:space="preserve"> Reported Property Crimes (2012) </t>
  </si>
  <si>
    <t xml:space="preserve"> Average High School Graduate rate (2013) </t>
  </si>
  <si>
    <t xml:space="preserve"> % Incumbents Reelected in 2014 </t>
  </si>
  <si>
    <t xml:space="preserve"> Reported Violent Crimes (2012) </t>
  </si>
  <si>
    <t xml:space="preserve"> % Actually Voted (2012) </t>
  </si>
  <si>
    <t xml:space="preserve"> Total Voting Population (2012) </t>
  </si>
  <si>
    <t xml:space="preserve"> 2013 Unemployment </t>
  </si>
  <si>
    <t xml:space="preserve"> 2012 GOP </t>
  </si>
  <si>
    <t>Frequency Distribution Shortcut Bar</t>
  </si>
  <si>
    <t>Voted DFL</t>
  </si>
  <si>
    <t>Voted GOP</t>
  </si>
  <si>
    <t>Unemployment</t>
  </si>
  <si>
    <t>Voting Population</t>
  </si>
  <si>
    <t>Actually Voted</t>
  </si>
  <si>
    <t>Violent Crimes</t>
  </si>
  <si>
    <t>Incumbents re-elected</t>
  </si>
  <si>
    <t>HS Grad Rate</t>
  </si>
  <si>
    <t>Property Crimes</t>
  </si>
  <si>
    <t>SAT Scores</t>
  </si>
  <si>
    <t>ACT Scores</t>
  </si>
  <si>
    <t>Boxplot Shortcut Bar</t>
  </si>
  <si>
    <t>Data References Shortcut Bar</t>
  </si>
  <si>
    <t>Violent Crimes and Property Crimes</t>
  </si>
  <si>
    <t>Unemployment and Poverty</t>
  </si>
  <si>
    <t>Voted DFL or GOP</t>
  </si>
  <si>
    <t>SAT, ACT &amp; HS GRAD</t>
  </si>
  <si>
    <t>All HS Grad Data found at http://www.census.gov/population/www/socdemo/educ-attn.html</t>
  </si>
  <si>
    <t>Back</t>
  </si>
  <si>
    <t>Voted GOP (2012)</t>
  </si>
  <si>
    <t>Upper 95%</t>
  </si>
  <si>
    <t>Lower 95%</t>
  </si>
  <si>
    <t>p-value</t>
  </si>
  <si>
    <t>t-stat</t>
  </si>
  <si>
    <t>Standard Error</t>
  </si>
  <si>
    <t>Coefficient</t>
  </si>
  <si>
    <t>Suggest add</t>
  </si>
  <si>
    <t xml:space="preserve">  </t>
  </si>
  <si>
    <t/>
  </si>
  <si>
    <t>R-squared</t>
  </si>
  <si>
    <t>Unemployment (2013)</t>
  </si>
  <si>
    <t>Dependent Var</t>
  </si>
  <si>
    <t>Suggest remove</t>
  </si>
  <si>
    <t>Regressions</t>
  </si>
  <si>
    <t>Voted DFL (2012)</t>
  </si>
  <si>
    <t>Residuals</t>
  </si>
  <si>
    <t>Forecasted</t>
  </si>
  <si>
    <t>Unemployment Rates</t>
  </si>
  <si>
    <t>Reported Violent Crimes</t>
  </si>
  <si>
    <t>Average SAT Scores</t>
  </si>
  <si>
    <t>Dependent Variable</t>
  </si>
  <si>
    <t>Other Data Models Shortcut Bar</t>
  </si>
  <si>
    <t>Correlation Matrix</t>
  </si>
  <si>
    <t>Business Statistics I</t>
  </si>
  <si>
    <t>Predicting ACT and SAT Scores</t>
  </si>
  <si>
    <t>Project II</t>
  </si>
  <si>
    <t>Intercept</t>
  </si>
  <si>
    <t>Comparison Digit</t>
  </si>
  <si>
    <t>Sample statistic</t>
  </si>
  <si>
    <t>Sample Statistic</t>
  </si>
  <si>
    <t>National Average</t>
  </si>
  <si>
    <t>p</t>
  </si>
  <si>
    <t>p^</t>
  </si>
  <si>
    <t>standard dev</t>
  </si>
  <si>
    <t>Hypothesis Tests</t>
  </si>
  <si>
    <r>
      <t>Presentation of all raw data</t>
    </r>
    <r>
      <rPr>
        <sz val="12"/>
        <color theme="1"/>
        <rFont val="Times New Roman"/>
        <family val="1"/>
      </rPr>
      <t xml:space="preserve">.  (Method of presentation is up to student, but all raw data must be presented to instructor in a professional manner.  </t>
    </r>
    <r>
      <rPr>
        <b/>
        <i/>
        <sz val="12"/>
        <color theme="1"/>
        <rFont val="Times New Roman"/>
        <family val="1"/>
      </rPr>
      <t>Includes analysis of sampling methods</t>
    </r>
    <r>
      <rPr>
        <sz val="12"/>
        <color theme="1"/>
        <rFont val="Times New Roman"/>
        <family val="1"/>
      </rPr>
      <t>.  This is a 1 paragraph write up of how the data was collected, organized, and analyzed) (5%)</t>
    </r>
  </si>
  <si>
    <r>
      <t>Calculation and analysis of all descriptive statistics, including standard deviation, mean, median and mode</t>
    </r>
    <r>
      <rPr>
        <sz val="12"/>
        <color theme="1"/>
        <rFont val="Times New Roman"/>
        <family val="1"/>
      </rPr>
      <t>.  Discussion on which measurement of central location should be used and why.  1-2 paragraph write up describing data dispersion (all variables) (5% )</t>
    </r>
  </si>
  <si>
    <r>
      <t xml:space="preserve">Correlation Analysis – </t>
    </r>
    <r>
      <rPr>
        <sz val="12"/>
        <color theme="1"/>
        <rFont val="Times New Roman"/>
        <family val="1"/>
      </rPr>
      <t>1 paragraph write up describing the correlation matrix.  Use formal language to describe the correlations (moderate, strong, negative, positive).  Demonstrate your knowledge of correlations by describing what a positive or negative correlation means.  (15%)</t>
    </r>
  </si>
  <si>
    <r>
      <t>Calculation and analysis of confidence intervals</t>
    </r>
    <r>
      <rPr>
        <sz val="12"/>
        <color theme="1"/>
        <rFont val="Times New Roman"/>
        <family val="1"/>
      </rPr>
      <t>.  1 paragraph write up of each variable’s 95% confidence interval.  Formally describe the confidence intervals demonstrating knowledge of each variable’s range. (20%)</t>
    </r>
  </si>
  <si>
    <r>
      <t xml:space="preserve">Hypothesis Test – </t>
    </r>
    <r>
      <rPr>
        <u/>
        <sz val="12"/>
        <color theme="1"/>
        <rFont val="Times New Roman"/>
        <family val="1"/>
      </rPr>
      <t>Prior to collecting data</t>
    </r>
    <r>
      <rPr>
        <sz val="12"/>
        <color theme="1"/>
        <rFont val="Times New Roman"/>
        <family val="1"/>
      </rPr>
      <t>, make three hypothesis concerning the data.  The instructor will explain how you can use “more than”, “most”, or “less than” in your hypothesis.  Use hypothesis testing/tests for significant difference to either accept or reject your hypothesis.  Fully describe your three hypothesis, and describe whether you accept or reject it using formal language. (20%)</t>
    </r>
  </si>
  <si>
    <r>
      <t>Regression Analysis</t>
    </r>
    <r>
      <rPr>
        <sz val="12"/>
        <color theme="1"/>
        <rFont val="Times New Roman"/>
        <family val="1"/>
      </rPr>
      <t xml:space="preserve"> – Choose one or more dependent variables to perform a stepwise regression analysis.  Fully describe your findings using formal language. (20%)</t>
    </r>
  </si>
  <si>
    <r>
      <t>Project Analysis</t>
    </r>
    <r>
      <rPr>
        <sz val="12"/>
        <color theme="1"/>
        <rFont val="Times New Roman"/>
        <family val="1"/>
      </rPr>
      <t>-  Provide a two page summary of your most interesting findings (15%)</t>
    </r>
  </si>
  <si>
    <t>Project 2 Analysis</t>
  </si>
  <si>
    <t>Analysis</t>
  </si>
  <si>
    <t xml:space="preserve">Scored Above </t>
  </si>
  <si>
    <t>Scored below:</t>
  </si>
  <si>
    <t>Voted DFL 2012</t>
  </si>
  <si>
    <t>Voted GOP 2012</t>
  </si>
  <si>
    <t>For people that voted GOP in 2012, there is a moderate positive correlation with average SAT scores and a considerable negative correlation with Average ACT scores, so the more GOP votes, the higher the SAT scores, and the lower the ACT scores.</t>
  </si>
  <si>
    <t>Unemployment in 2013 has a moderate positive correlation with the total voting population, meaning the more people there are, the more unemployment there tends to be.  This one is pretty obvious it seems.  Next up, there is a moderate positive correlation with the number of reported crimes, meaning with more unemployment there tends to be more reported violent crimes.  This also seems a bit obvious.  Unemployment has a moderate negative correlation with the rate of High School graduates, meaning an educated state is most likely going to have lower unemployment.  Unemployment has a moderate positive correlation with poverty, saying that with more unemployment, you will most likely have more poverty.</t>
  </si>
  <si>
    <t>The total voting population variable has a strong positive correlation with reported violent crimes, saying that the higher the population the more reported violent crimes there will be. Also there is a sub-considerable negative correlation with the rate of High School graduates, saying that a larger population size tends to have less High School graduates.  There is also a strong positive correlation with the number of reported violent crimes, saying that the larger the population size, the more property crimes there are.</t>
  </si>
  <si>
    <t>The percentage of people that actually voted has a moderate positive correlation with the rate of High School graduates, meaning with more High School graduates there tends to be more people who actually vote.</t>
  </si>
  <si>
    <t>Our first variable (Voted DFL 2012) has a couple of interesting correlations found, the first and very obvious strong negative correlation points out that when more people vote DFL, less people vote GOP.  The Next correlation is a moderate negative correlation that leads us to believe that when more people vote DFL, there is a chance that average combined SAT scores will go down.  And up next a sub-considerable positive correlation stating that the more DFL votes, the higher the Average ACT scores tend to be.</t>
  </si>
  <si>
    <t>The number of reported violent crimes has a considerable negative correlation with the rate of high school graduates, meaning when you have more High School graduates, you have less violent crimes reported most likely.  This is also a strong positive correlation with reported property crimes, meaning with more violent crimes reported, there is more property crimes also reported.</t>
  </si>
  <si>
    <t xml:space="preserve">The Average High School graduate rate has a considerable negative correlation with reported property crimes, so most likely with more HS Grads, the less property crimes will be reported.  There is a strong negative correlation with Poverty, meaning that when you have more HS Grads, you will have less poverty.  There is a sub-considerable positive correlation with the average ACT scores, meaning that with a higher graduation rate, you tend to see a higher average ACT score.  You would think this would be a stronger correlation, and also I wonder why the SAT scores are non-correlated?  </t>
  </si>
  <si>
    <t xml:space="preserve">Lastly with the poverty rate we find a considerable negative correlation with the average ACT scores, meaning the higher the average ACT score, the lower the povery rate is most likely going to be. </t>
  </si>
  <si>
    <t>Correlation Analysis</t>
  </si>
  <si>
    <t>Home</t>
  </si>
  <si>
    <t>Box Plot and Dispersion Chart Links</t>
  </si>
  <si>
    <t>Hypothesis Test</t>
  </si>
  <si>
    <t>Regression Analysis</t>
  </si>
  <si>
    <t>Residual Data</t>
  </si>
  <si>
    <t xml:space="preserve">For individual state </t>
  </si>
  <si>
    <t xml:space="preserve">please visit the </t>
  </si>
  <si>
    <t>Link found below.</t>
  </si>
  <si>
    <t>Sample Mean</t>
  </si>
  <si>
    <t>Confidence Interval</t>
  </si>
  <si>
    <t>voting information</t>
  </si>
  <si>
    <t>+</t>
  </si>
  <si>
    <t>-</t>
  </si>
  <si>
    <t>st. dev</t>
  </si>
  <si>
    <t>mean</t>
  </si>
  <si>
    <t>Confidence Intervals</t>
  </si>
  <si>
    <t>Z</t>
  </si>
  <si>
    <t>3/25 DFL States have lower than average HS Grad Rate and higher than average violent crimes reported.</t>
  </si>
  <si>
    <t>12/25 DFL States have higher than average HS Grad Rate and lower than average violent crimes reported.</t>
  </si>
  <si>
    <t>6/25 DFL States have higher than average HS Grad Rate and violent crimes reported.</t>
  </si>
  <si>
    <t>4/25 DFL States have lower than average HS Grad Rate and violent crimes reported.</t>
  </si>
  <si>
    <t>9/25 GOP States have lower than average HS Grad Rate and higher than average violent crimes reported.</t>
  </si>
  <si>
    <t>7/25 GOP States have lower than average HS Grad Rate and violent crimes reported.</t>
  </si>
  <si>
    <t>9/25 GOP States have higher than average HS Grad Rate and lower than average violent crimes reported.</t>
  </si>
  <si>
    <t>I would like to prove that Democratic states have less poverty and score higher on ACT tests than Republican States</t>
  </si>
  <si>
    <t>3/25 DFL states scored lower than average on their ACT test and have higher than average poverty rates.</t>
  </si>
  <si>
    <t>3/25 DFL states scored lower than average on their ACT test and have lower than average poverty rates.</t>
  </si>
  <si>
    <t>15/25 GOP states scored lower than average on their ACT test and have higher than average poverty rates.</t>
  </si>
  <si>
    <t>4/25 GOP states scored lower than average on their ACT test and have lower than average poverty rates.</t>
  </si>
  <si>
    <t>2/25 GOP states scored higher than average on their ACT test and have higher than average poverty rates.</t>
  </si>
  <si>
    <t>4/25 GOP states scored higher than average on their ACT test and have lower than average poverty rates.</t>
  </si>
  <si>
    <t>I would like to prove that Democratic States have higher HS Grad Rates and lower violent crimes reported than Republican states.</t>
  </si>
  <si>
    <t>standard deviation</t>
  </si>
  <si>
    <t>Z scores</t>
  </si>
  <si>
    <t>P Values</t>
  </si>
  <si>
    <t>I would like to prove that Democratic states are more likely to actually vote, and have a higher average High School Graduation rate.</t>
  </si>
  <si>
    <t>15/25 DFL states have higher than average HS Grad rates, and a higher average rate of actually voting.</t>
  </si>
  <si>
    <t>6/25 DFL states have lower than average HS Grad rates, and lower than average rate of actually voting.</t>
  </si>
  <si>
    <t>3/25 DFL states have higher than average HS Grad rates and lower than average rate of actually voting.</t>
  </si>
  <si>
    <t>1/25 DFL states have lower than average HS Grad rates and higher than average rate of actually voting.</t>
  </si>
  <si>
    <t>11/25 GOP states have lower than average HS Grad rates and lower than average rates of actually voting</t>
  </si>
  <si>
    <t>5/25 GOP states have higher than average HS Grad rates and lower than average rate of actually voting.</t>
  </si>
  <si>
    <t>4/25 GOP states have higher than average HS Grad rates, and a higher average rate of actually voting.</t>
  </si>
  <si>
    <t>5/25 GOP states have lower than average HS Grad rates and higher than average rate of actually voting.</t>
  </si>
  <si>
    <t>Voted above</t>
  </si>
  <si>
    <t>As you can see above, there is some evidence that would lead us to believe that the states that voted Democratic in majority are more likely to have higher than average high school graduation rates, and lower than average violent crimes reported.  There are 12 DFL states that had top marks in these two categories, and only 9 GOP states that could report the same.  In contrast, there were only 3 DFL states that had lower than average high school graduation rates, and higher than average violent crimes reported, while 9 GOP states reported the same information.  Despite this information, no state had any P-value at .05 or lower, therefore we can determine that none of this information has any significant difference, and my hypothesis can not be proven right or wrong.</t>
  </si>
  <si>
    <t xml:space="preserve">Stated above you can see evidence that would lead us to believe states that voted Democratic in majority scored higher on their ACT tests, and have lower than average poverty rates.  We see that 15 DFL states can report this information, while only 4 GOP states could say the same.  In contrast 3 DFL states scored lower on their ACT tests and have higher than average poverty rates, while 15 GOP states could report the same information.  We have several states with P-values under .01, telling us that there is overwhelming evidence that this data is significantly different, and also Kansas with a P-value of .0217, telling us that there is a really good chance that this data is significantly different.  With this information, I can safely say that my hypothesis was correct, Democratic states DO have less poverty and score higher on their ACT tests. </t>
  </si>
  <si>
    <t>15/25 DFL states scored higher than average on their ACT tests, have lower than average poverty rates.</t>
  </si>
  <si>
    <t>4/25 DFL states scored higher than average on their ACT tests, but have higher than average poverty rates.</t>
  </si>
  <si>
    <t>Stated above you can see evidence that would lead us to believe states that voted Democratic in majority have higher than average HS Grad rates, and a higher than average rate of actually voting.  We see that 15 DFL states can report this information, while only 4 GOP states could say the same. In contrast 6 DFL states could report lower than average HS Grad rates and lower than average rate of actually voting, while 11 GOP states could report the same information.  Mississippi has the only P-value under .05, which is .0417, which would say that the data supporting Mississippi in this study is most likely significantly different, however as a whole the majority of the states do not have any significant data to support my hypothesis.  With this considered, I cannot safely say anything about the results of my hypothesis, and can only report that it cannot be proven nor disproven.</t>
  </si>
  <si>
    <t xml:space="preserve">With 95% confidence, we can say that between 38.81% and 66.49% of Minnesota voted Democratic in 2012.  We can say with 95% confidence that between 31.17% and 58.75% of Minnesota voted Republican in 2012.  We can say with 95% confidence that Minnesota's voting population is between 2,605,556 and 5,504,444 people.  We can say with 95% confidence that between 60.92% and 85.48% of Minnesotans voted in 2012.  We can say with 95% confidence that between 4,600 and 20,810 violent crimes were reported in in Minnesota in 2013.  We can say with 95% confidence that between 91.2% and 99.23% of Minnesotans graduate high-school.  We can say with 95% confidence that between 76,538 and 185,852 property crimes were reported in 2013.  We can say with 95% confidence that between 2.13% and 19.27% of Minnesotans live in poverty.  We can say with 95% confidence that Minnesotans score between 1743 and 1817 on their SAT's, and between 22.6 and 23.4 on their ACT's.  </t>
  </si>
  <si>
    <t>For my paragraph, I had actually written what was pretty much the introduction to my Project analysis…then my mouse went crazy and I ended up losing my work with no way of undoing what was done.  I had not saved for a while, and I couldn't bring myself to re-start.  I will not re-write all of it.  Instead you can find a different version in my project analysis.</t>
  </si>
  <si>
    <t>For my project I had initially no idea on what I should do, I had an idea that maybe I could find some correlation between large amounts of crime, low amounts of education and the rate of re-election of our incumbent politicians.  I had expected to find a diamond in the rough, and prove that our voting system was broken and had been infiltrated by high-school drop-outs and criminals.  I actually found that nothing, not even the number of people actually voting, was correlated with the incumbency re-election rate.  So I scrapped that idea, not willing to delete my binary incumbency data, but going on a new road anyways.  One night I randomly thought of ACT/SAT scores, and thought that this could possibly correlate with my toilsome incumbency data...alas this too was not correlated.  I wonder what actually is correlated with the percentage of our wise, good-hearted politicians being re-elected.  Anyways, now that that horse finally died I found that I actually had rounded up quite a large amount of data that was actually correlated, but I was asking the wrong question.  Rounding up all that data was actually quite easy, once you knew what to look for.  Mostly I found my information on census.gov, and other .org or .gov sites, I took a lot of political information from politico.com as they have a real-time election result page.</t>
  </si>
  <si>
    <t xml:space="preserve">So essentially I decided to find out which state would be the safest, smartest, and have the most promise for my family.  I found which states had the most poverty, unemployment, education, crime, and active voter-ship (which to me indicates an active/healthy community), I divided these variables into our political dichotomy and spun my terrible incumbency data into the mix.  When organizing my project I tried to make it as user-friendly and fast as possible...I thought of many ways of improving the flow of the project after I had finished making everything, I would like to know the p-value associated with God's humor.  Anyways, so I started studying which of my variables could possibly help influence and, dare I say, predict how a state would do with SAT and ACT test scores.  </t>
  </si>
  <si>
    <t xml:space="preserve">For interesting descriptive statistics I didn’t find much, but for one I was surprised to find that the mean of GOP voters was 50% and DFL voters 48%, while the median of each is 48% and 50% respectively.  I shouldn’t be too surprised as each have a CV of .2 and over.  My other surprise came with my incumbency data, I did not realize how many states have a 100% re-election rate, I wouldn’t be surprised to find out how long this trend has been going on.  </t>
  </si>
  <si>
    <t>I found many interesting correlations, the paradox between Democratic/Republican voters, ACT and SAT scores was thrilling.  I have some speculation as to why ACT scores increase as DFL voters increase, and how ACT scores decrease as Republican voters increase.  Or how SAT scores increase as Republican voters increase, and decrease as Democratic voters increase.  However that niche remains speculation, and in the interests of this project, a mystery.  There are some close calls, some other variables were almost correlated with voting choices, but not close enough to speak more of.  Next we have Unemployment, it has a moderate positive correlation with population size, which isn’t a surprise, however it was interesting to find a moderate negative correlation with the rate of high school graduation, it wasn’t very surprising, but interesting anyways.  Another interesting item was the moderate positive correlation between percentage of people actually voting and high school graduates.  I should have known that the graduation rates would have a possible connection with the rate of voter-ship, still very interesting.  The number of violent crimes reported having a considerable negative correlation with the rate of high school graduates was a surprise, but it looks likely that the more education we have, the less violence we have (reported).  Also, the more education we have the less poverty we have, and property crimes reported.  Education just means less crime, less poverty, less unemployment, and more activism, that was very interesting to find out.</t>
  </si>
  <si>
    <t xml:space="preserve">For my hypothesis tests, I was absolutely sure I could prove that Democratic states were better to live in.  I found it very interesting to find that despite all my data, correlations, and easy to see information stating how bad some of the “red” states were (like Texas), my hypothesis were still unable to be proven due to P-values of too much value.  I was interested to find that some Democratic states had such low education and high reports of violent crime (Illinois) but I guess Chicago does that to a state.  It was interesting to find that my hypothesis about ACT scores, Poverty and how a state voted turned out to be so easily proven.  From this perspective it seems like it really makes a difference on how people vote, but this could also reflect how educated people make educated decisions (if only more people voted for a third party, that would make an amazing study).   </t>
  </si>
  <si>
    <t xml:space="preserve">I began my regression analysis by using the step-analysis excel file, and I found that I had multiple interesting r-sq.  So I made multiple regressions, and displayed them in the regressions tab.  I had initially planned on making an analysis for each, however I quickly found how much time this would take and was relieved to find I only needed to analyze one.  I was interested to find that three independent variables were correlated enough to be predictors for ACT scores.  I was thrilled to have such interesting data to rummage through.  For further description of this analysis, I encourage you to read the analysis found here.  </t>
  </si>
  <si>
    <t>In conclusion, it seems obvious that our country needs more education to help deter poverty.  We also need a more multi-faceted decision making system to break the dead-lock we always seem to be in.  We are all in the same crashing airplane fighting over who should be flying, it’s easy to see that with more education we would be able to see how foolish that image is.  I has been my pleasure to present this for you, I sincerely hope it was worth the time.</t>
  </si>
  <si>
    <t xml:space="preserve">In this regression analysis we can see that our findings account for 56.17% of impact on our dependent variable by studying three independent variables of significant predictive value: Voted GOP (2012), Poverty Rate (2013) and Average Combined SAT Score (2013).  56.17% is interesting as it is above 20%.  We see that for every 29 Republican voters in Minnesota we have 3.79 less points on an ACT test.  For every 28 Minnesotans living in poverty we have 25.17 less points on an ACT test, and for every 26.4 SAT points in Minnesota we have .25% less points on an ACT test.  Our P-values on Voted GOP (2012) and Average Combined SAT Score (2013) are .01 and .03 meaning there is overwhelming evidence that there is a significant difference for the first, and strong evidence that there is a significant difference in the second.  There is still a missing 44% of the impact when considering what affects and could cause high or low ACT scores.  They could possibly be found in percentage of divorce data, or availability of education data, or possibly even gang-affiliated crime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</si>
</sst>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4" formatCode="_(&quot;$&quot;* #,##0.00_);_(&quot;$&quot;* \(#,##0.00\);_(&quot;$&quot;* &quot;-&quot;??_);_(@_)"/>
    <numFmt numFmtId="43" formatCode="_(* #,##0.00_);_(* \(#,##0.00\);_(* &quot;-&quot;??_);_(@_)"/>
    <numFmt numFmtId="164" formatCode="0.0"/>
    <numFmt numFmtId="165" formatCode="0.0%"/>
    <numFmt numFmtId="166" formatCode="0.0000"/>
    <numFmt numFmtId="167" formatCode="_(* #,##0.00000_);_(* \(#,##0.00000\);_(* &quot;-&quot;??_);_(@_)"/>
    <numFmt numFmtId="168" formatCode="_(&quot;$&quot;* #,##0.000000_);_(&quot;$&quot;* \(#,##0.000000\);_(&quot;$&quot;* &quot;-&quot;??_);_(@_)"/>
    <numFmt numFmtId="169" formatCode="_(* #,##0.0000_);_(* \(#,##0.0000\);_(* &quot;-&quot;??_);_(@_)"/>
    <numFmt numFmtId="170" formatCode="0\ "/>
    <numFmt numFmtId="171" formatCode="#,##0.000000\ ;\-#,##0.000000\ "/>
    <numFmt numFmtId="172" formatCode="#,##0.00000\ ;\-#,##0.00000\ "/>
    <numFmt numFmtId="173" formatCode="#,##0.00\ ;\-#,##0.00\ "/>
    <numFmt numFmtId="174" formatCode="#,##0.0000\ ;\-#,##0.0000\ "/>
    <numFmt numFmtId="175" formatCode="0_);\(0\)"/>
    <numFmt numFmtId="176" formatCode="#,##0.000\ ;\-#,##0.000\ "/>
    <numFmt numFmtId="177" formatCode="#,##0.0000\ ;\-#,##0.0000\ \ \ "/>
    <numFmt numFmtId="178" formatCode="0\ \ \ "/>
    <numFmt numFmtId="179" formatCode="0.0\ \ \ "/>
    <numFmt numFmtId="180" formatCode=";;;"/>
    <numFmt numFmtId="181" formatCode="#,##0.0\ ;\-#,##0.0\ \ \ "/>
    <numFmt numFmtId="182" formatCode="#,##0.0\ ;\-#,##0.0\ "/>
    <numFmt numFmtId="183" formatCode="#,##0\ ;\-#,##0\ \ \ "/>
    <numFmt numFmtId="184" formatCode="#,##0\ ;\-#,##0\ "/>
    <numFmt numFmtId="185" formatCode="#,##0.000\ ;\-#,##0.000\ \ \ "/>
    <numFmt numFmtId="186" formatCode="0.0_);\(0.0\)"/>
    <numFmt numFmtId="187" formatCode="m/d;@"/>
    <numFmt numFmtId="188" formatCode="0.0000_);\(0.0000\)"/>
    <numFmt numFmtId="189" formatCode="0.00_);\(0.00\)"/>
    <numFmt numFmtId="190" formatCode="#,##0.0000"/>
  </numFmts>
  <fonts count="50">
    <font>
      <sz val="11"/>
      <color theme="1"/>
      <name val="Calibri"/>
      <family val="2"/>
      <scheme val="minor"/>
    </font>
    <font>
      <sz val="11"/>
      <name val="Calibri"/>
      <family val="2"/>
      <scheme val="minor"/>
    </font>
    <font>
      <sz val="12"/>
      <name val="Courier New"/>
      <family val="3"/>
    </font>
    <font>
      <sz val="11"/>
      <color theme="1"/>
      <name val="Calibri"/>
      <family val="2"/>
      <scheme val="minor"/>
    </font>
    <font>
      <u/>
      <sz val="11"/>
      <color theme="10"/>
      <name val="Calibri"/>
      <family val="2"/>
      <scheme val="minor"/>
    </font>
    <font>
      <sz val="12"/>
      <name val="Courier New"/>
      <family val="3"/>
    </font>
    <font>
      <u/>
      <sz val="12"/>
      <color indexed="12"/>
      <name val="Courier New"/>
      <family val="3"/>
    </font>
    <font>
      <b/>
      <sz val="11"/>
      <color theme="1"/>
      <name val="Calibri"/>
      <family val="2"/>
      <scheme val="minor"/>
    </font>
    <font>
      <b/>
      <u/>
      <sz val="18"/>
      <color theme="0"/>
      <name val="Arial"/>
      <family val="2"/>
    </font>
    <font>
      <i/>
      <sz val="11"/>
      <color theme="1"/>
      <name val="Calibri"/>
      <family val="2"/>
      <scheme val="minor"/>
    </font>
    <font>
      <sz val="11"/>
      <color rgb="FFDD0806"/>
      <name val="Calibri"/>
      <family val="2"/>
      <scheme val="minor"/>
    </font>
    <font>
      <sz val="11"/>
      <color rgb="FF0000D4"/>
      <name val="Calibri"/>
      <family val="2"/>
      <scheme val="minor"/>
    </font>
    <font>
      <sz val="11"/>
      <color rgb="FF000000"/>
      <name val="Calibri"/>
      <family val="2"/>
      <scheme val="minor"/>
    </font>
    <font>
      <b/>
      <sz val="11"/>
      <color rgb="FF0000D4"/>
      <name val="Calibri"/>
      <family val="2"/>
      <scheme val="minor"/>
    </font>
    <font>
      <b/>
      <sz val="11"/>
      <color rgb="FFDD0806"/>
      <name val="Calibri"/>
      <family val="2"/>
      <scheme val="minor"/>
    </font>
    <font>
      <sz val="9"/>
      <color rgb="FF333333"/>
      <name val="Verdona"/>
    </font>
    <font>
      <vertAlign val="superscript"/>
      <sz val="11"/>
      <name val="Calibri"/>
      <family val="2"/>
    </font>
    <font>
      <vertAlign val="superscript"/>
      <sz val="11"/>
      <color indexed="8"/>
      <name val="Calibri"/>
      <family val="2"/>
    </font>
    <font>
      <sz val="11"/>
      <color theme="1"/>
      <name val="Calibri"/>
      <family val="2"/>
      <scheme val="minor"/>
    </font>
    <font>
      <sz val="12"/>
      <color theme="1"/>
      <name val="Times New Roman"/>
      <family val="1"/>
    </font>
    <font>
      <b/>
      <sz val="12"/>
      <name val="Times New Roman"/>
      <family val="1"/>
    </font>
    <font>
      <sz val="12"/>
      <color rgb="FF000000"/>
      <name val="Times New Roman"/>
      <family val="1"/>
    </font>
    <font>
      <b/>
      <sz val="13"/>
      <color theme="3"/>
      <name val="Calibri"/>
      <family val="2"/>
      <scheme val="minor"/>
    </font>
    <font>
      <sz val="10"/>
      <color theme="1"/>
      <name val="Arial"/>
      <family val="2"/>
    </font>
    <font>
      <sz val="12"/>
      <color theme="1"/>
      <name val="Arial"/>
      <family val="2"/>
    </font>
    <font>
      <i/>
      <sz val="10"/>
      <color theme="1"/>
      <name val="Arial"/>
      <family val="2"/>
    </font>
    <font>
      <i/>
      <sz val="8"/>
      <color theme="1"/>
      <name val="Arial"/>
      <family val="2"/>
    </font>
    <font>
      <b/>
      <i/>
      <sz val="10"/>
      <color theme="1"/>
      <name val="Arial"/>
      <family val="2"/>
    </font>
    <font>
      <sz val="12"/>
      <name val="Arial Narrow"/>
      <family val="2"/>
    </font>
    <font>
      <sz val="12"/>
      <color theme="1"/>
      <name val="Arial Narrow"/>
      <family val="2"/>
    </font>
    <font>
      <b/>
      <sz val="12"/>
      <color theme="0"/>
      <name val="Arial Narrow"/>
      <family val="2"/>
    </font>
    <font>
      <u/>
      <sz val="18"/>
      <color theme="10"/>
      <name val="Arial Narrow"/>
      <family val="2"/>
    </font>
    <font>
      <sz val="18"/>
      <color theme="3"/>
      <name val="Calibri Light"/>
      <family val="2"/>
      <scheme val="major"/>
    </font>
    <font>
      <sz val="10"/>
      <name val="Arial"/>
      <family val="2"/>
    </font>
    <font>
      <b/>
      <sz val="18"/>
      <color theme="0"/>
      <name val="Calibri Light"/>
      <family val="2"/>
      <scheme val="major"/>
    </font>
    <font>
      <b/>
      <sz val="13"/>
      <color theme="0"/>
      <name val="Calibri"/>
      <family val="2"/>
      <scheme val="minor"/>
    </font>
    <font>
      <b/>
      <u/>
      <sz val="18"/>
      <color theme="0"/>
      <name val="Calibri Light"/>
      <family val="2"/>
      <scheme val="major"/>
    </font>
    <font>
      <b/>
      <u/>
      <sz val="12"/>
      <color theme="1"/>
      <name val="Times New Roman"/>
      <family val="1"/>
    </font>
    <font>
      <b/>
      <i/>
      <sz val="12"/>
      <color theme="1"/>
      <name val="Times New Roman"/>
      <family val="1"/>
    </font>
    <font>
      <u/>
      <sz val="12"/>
      <color theme="1"/>
      <name val="Times New Roman"/>
      <family val="1"/>
    </font>
    <font>
      <sz val="11"/>
      <color theme="0"/>
      <name val="Calibri"/>
      <family val="2"/>
      <scheme val="minor"/>
    </font>
    <font>
      <b/>
      <u/>
      <sz val="14"/>
      <color theme="0"/>
      <name val="Calibri"/>
      <family val="2"/>
      <scheme val="minor"/>
    </font>
    <font>
      <b/>
      <u/>
      <sz val="14"/>
      <color theme="0"/>
      <name val="Arial Narrow"/>
      <family val="2"/>
    </font>
    <font>
      <u/>
      <sz val="18"/>
      <color theme="10"/>
      <name val="Calibri"/>
      <family val="2"/>
      <scheme val="minor"/>
    </font>
    <font>
      <b/>
      <sz val="12"/>
      <color theme="1"/>
      <name val="Arial Narrow"/>
      <family val="2"/>
    </font>
    <font>
      <b/>
      <sz val="11"/>
      <color theme="0"/>
      <name val="Calibri"/>
      <family val="2"/>
      <scheme val="minor"/>
    </font>
    <font>
      <b/>
      <i/>
      <sz val="11"/>
      <color theme="0"/>
      <name val="Calibri"/>
      <family val="2"/>
      <scheme val="minor"/>
    </font>
    <font>
      <b/>
      <sz val="16"/>
      <color theme="0"/>
      <name val="Arial Narrow"/>
      <family val="2"/>
    </font>
    <font>
      <b/>
      <sz val="14"/>
      <color theme="0"/>
      <name val="Calibri"/>
      <family val="2"/>
      <scheme val="minor"/>
    </font>
    <font>
      <sz val="12"/>
      <color theme="1"/>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8F8F8"/>
        <bgColor indexed="64"/>
      </patternFill>
    </fill>
    <fill>
      <patternFill patternType="solid">
        <fgColor rgb="FFF0F0F0"/>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9"/>
        <bgColor theme="9"/>
      </patternFill>
    </fill>
    <fill>
      <patternFill patternType="solid">
        <fgColor theme="9" tint="-0.499984740745262"/>
        <bgColor indexed="64"/>
      </patternFill>
    </fill>
    <fill>
      <patternFill patternType="solid">
        <fgColor theme="9" tint="-0.499984740745262"/>
        <bgColor theme="0" tint="-0.14999847407452621"/>
      </patternFill>
    </fill>
    <fill>
      <patternFill patternType="solid">
        <fgColor theme="4" tint="0.79998168889431442"/>
        <bgColor indexed="64"/>
      </patternFill>
    </fill>
    <fill>
      <patternFill patternType="solid">
        <fgColor theme="0"/>
        <bgColor indexed="64"/>
      </patternFill>
    </fill>
    <fill>
      <patternFill patternType="solid">
        <fgColor theme="1"/>
        <bgColor indexed="64"/>
      </patternFill>
    </fill>
    <fill>
      <patternFill patternType="solid">
        <fgColor theme="9"/>
      </patternFill>
    </fill>
    <fill>
      <patternFill patternType="solid">
        <fgColor theme="4"/>
      </patternFill>
    </fill>
    <fill>
      <patternFill patternType="solid">
        <fgColor theme="0"/>
        <bgColor theme="0" tint="-0.14999847407452621"/>
      </patternFill>
    </fill>
    <fill>
      <patternFill patternType="solid">
        <fgColor theme="4" tint="0.39997558519241921"/>
        <bgColor indexed="64"/>
      </patternFill>
    </fill>
    <fill>
      <patternFill patternType="solid">
        <fgColor rgb="FFFF4343"/>
        <bgColor indexed="64"/>
      </patternFill>
    </fill>
    <fill>
      <patternFill patternType="solid">
        <fgColor theme="4" tint="0.39997558519241921"/>
        <bgColor theme="0" tint="-0.14999847407452621"/>
      </patternFill>
    </fill>
    <fill>
      <patternFill patternType="solid">
        <fgColor rgb="FFFC3E3E"/>
        <bgColor indexed="64"/>
      </patternFill>
    </fill>
    <fill>
      <patternFill patternType="solid">
        <fgColor theme="0"/>
        <bgColor theme="9"/>
      </patternFill>
    </fill>
  </fills>
  <borders count="64">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rgb="FF000000"/>
      </top>
      <bottom/>
      <diagonal/>
    </border>
    <border>
      <left/>
      <right/>
      <top/>
      <bottom style="medium">
        <color rgb="FF000000"/>
      </bottom>
      <diagonal/>
    </border>
    <border>
      <left/>
      <right/>
      <top/>
      <bottom style="double">
        <color indexed="64"/>
      </bottom>
      <diagonal/>
    </border>
    <border>
      <left style="medium">
        <color rgb="FF000000"/>
      </left>
      <right style="medium">
        <color rgb="FF000000"/>
      </right>
      <top style="medium">
        <color rgb="FF000000"/>
      </top>
      <bottom style="medium">
        <color rgb="FF000000"/>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theme="1"/>
      </top>
      <bottom style="double">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tint="0.499984740745262"/>
      </bottom>
      <diagonal/>
    </border>
    <border>
      <left/>
      <right/>
      <top style="thin">
        <color indexed="64"/>
      </top>
      <bottom/>
      <diagonal/>
    </border>
    <border>
      <left/>
      <right/>
      <top style="thin">
        <color indexed="64"/>
      </top>
      <bottom style="hair">
        <color indexed="64"/>
      </bottom>
      <diagonal/>
    </border>
    <border>
      <left/>
      <right/>
      <top/>
      <bottom style="hair">
        <color indexed="64"/>
      </bottom>
      <diagonal/>
    </border>
    <border>
      <left/>
      <right/>
      <top style="thin">
        <color indexed="64"/>
      </top>
      <bottom style="thin">
        <color indexed="64"/>
      </bottom>
      <diagonal/>
    </border>
    <border>
      <left/>
      <right/>
      <top style="medium">
        <color indexed="64"/>
      </top>
      <bottom style="thick">
        <color theme="4" tint="0.499984740745262"/>
      </bottom>
      <diagonal/>
    </border>
    <border>
      <left style="medium">
        <color indexed="64"/>
      </left>
      <right/>
      <top/>
      <bottom style="thick">
        <color theme="4" tint="0.499984740745262"/>
      </bottom>
      <diagonal/>
    </border>
    <border>
      <left style="medium">
        <color theme="4" tint="0.39994506668294322"/>
      </left>
      <right style="medium">
        <color theme="4" tint="0.39994506668294322"/>
      </right>
      <top style="thick">
        <color theme="4" tint="0.499984740745262"/>
      </top>
      <bottom style="medium">
        <color theme="4" tint="0.39994506668294322"/>
      </bottom>
      <diagonal/>
    </border>
    <border>
      <left style="medium">
        <color theme="4" tint="0.39994506668294322"/>
      </left>
      <right style="medium">
        <color indexed="64"/>
      </right>
      <top style="thick">
        <color theme="4" tint="0.499984740745262"/>
      </top>
      <bottom style="medium">
        <color theme="4" tint="0.39994506668294322"/>
      </bottom>
      <diagonal/>
    </border>
    <border>
      <left style="medium">
        <color theme="4" tint="0.39994506668294322"/>
      </left>
      <right style="medium">
        <color theme="4" tint="0.39994506668294322"/>
      </right>
      <top style="medium">
        <color theme="4" tint="0.39994506668294322"/>
      </top>
      <bottom style="medium">
        <color indexed="64"/>
      </bottom>
      <diagonal/>
    </border>
    <border>
      <left style="medium">
        <color theme="4" tint="0.39994506668294322"/>
      </left>
      <right style="medium">
        <color indexed="64"/>
      </right>
      <top style="medium">
        <color theme="4" tint="0.39994506668294322"/>
      </top>
      <bottom style="medium">
        <color indexed="64"/>
      </bottom>
      <diagonal/>
    </border>
    <border>
      <left style="medium">
        <color theme="4" tint="0.39994506668294322"/>
      </left>
      <right style="medium">
        <color theme="4" tint="0.39994506668294322"/>
      </right>
      <top style="thick">
        <color theme="4" tint="0.499984740745262"/>
      </top>
      <bottom style="medium">
        <color indexed="64"/>
      </bottom>
      <diagonal/>
    </border>
    <border>
      <left style="medium">
        <color theme="4" tint="0.39994506668294322"/>
      </left>
      <right style="medium">
        <color auto="1"/>
      </right>
      <top style="thick">
        <color theme="4" tint="0.499984740745262"/>
      </top>
      <bottom style="medium">
        <color indexed="64"/>
      </bottom>
      <diagonal/>
    </border>
    <border>
      <left style="medium">
        <color indexed="64"/>
      </left>
      <right/>
      <top style="medium">
        <color indexed="64"/>
      </top>
      <bottom style="medium">
        <color indexed="64"/>
      </bottom>
      <diagonal/>
    </border>
    <border>
      <left style="medium">
        <color indexed="64"/>
      </left>
      <right/>
      <top style="thick">
        <color theme="4" tint="0.59996337778862885"/>
      </top>
      <bottom style="medium">
        <color indexed="64"/>
      </bottom>
      <diagonal/>
    </border>
    <border>
      <left/>
      <right/>
      <top style="thick">
        <color theme="4" tint="0.59996337778862885"/>
      </top>
      <bottom style="medium">
        <color indexed="64"/>
      </bottom>
      <diagonal/>
    </border>
    <border>
      <left/>
      <right style="medium">
        <color indexed="64"/>
      </right>
      <top style="thick">
        <color theme="4" tint="0.59996337778862885"/>
      </top>
      <bottom style="medium">
        <color indexed="64"/>
      </bottom>
      <diagonal/>
    </border>
    <border>
      <left style="medium">
        <color theme="4" tint="0.39994506668294322"/>
      </left>
      <right/>
      <top style="thick">
        <color theme="4" tint="0.499984740745262"/>
      </top>
      <bottom style="medium">
        <color indexed="64"/>
      </bottom>
      <diagonal/>
    </border>
    <border>
      <left/>
      <right style="medium">
        <color theme="4" tint="0.39994506668294322"/>
      </right>
      <top style="thick">
        <color theme="4" tint="0.499984740745262"/>
      </top>
      <bottom style="medium">
        <color indexed="64"/>
      </bottom>
      <diagonal/>
    </border>
    <border>
      <left style="double">
        <color theme="3" tint="0.59996337778862885"/>
      </left>
      <right style="medium">
        <color theme="4" tint="0.39994506668294322"/>
      </right>
      <top style="thick">
        <color theme="4" tint="0.499984740745262"/>
      </top>
      <bottom style="medium">
        <color theme="4" tint="0.39994506668294322"/>
      </bottom>
      <diagonal/>
    </border>
    <border>
      <left style="double">
        <color theme="3" tint="0.59996337778862885"/>
      </left>
      <right style="medium">
        <color theme="4" tint="0.39994506668294322"/>
      </right>
      <top style="medium">
        <color theme="4" tint="0.39994506668294322"/>
      </top>
      <bottom style="medium">
        <color indexed="64"/>
      </bottom>
      <diagonal/>
    </border>
    <border>
      <left style="double">
        <color theme="4" tint="0.499984740745262"/>
      </left>
      <right style="medium">
        <color theme="4" tint="0.39994506668294322"/>
      </right>
      <top style="thick">
        <color theme="4" tint="0.499984740745262"/>
      </top>
      <bottom style="medium">
        <color theme="4" tint="0.39994506668294322"/>
      </bottom>
      <diagonal/>
    </border>
    <border>
      <left style="double">
        <color theme="4" tint="0.499984740745262"/>
      </left>
      <right style="medium">
        <color theme="4" tint="0.39994506668294322"/>
      </right>
      <top style="medium">
        <color theme="4" tint="0.39994506668294322"/>
      </top>
      <bottom style="medium">
        <color indexed="64"/>
      </bottom>
      <diagonal/>
    </border>
    <border>
      <left style="double">
        <color theme="4" tint="0.39991454817346722"/>
      </left>
      <right style="medium">
        <color theme="4" tint="0.39994506668294322"/>
      </right>
      <top style="thick">
        <color theme="4" tint="0.499984740745262"/>
      </top>
      <bottom style="medium">
        <color indexed="64"/>
      </bottom>
      <diagonal/>
    </border>
    <border>
      <left/>
      <right/>
      <top/>
      <bottom style="medium">
        <color theme="1"/>
      </bottom>
      <diagonal/>
    </border>
    <border>
      <left style="medium">
        <color indexed="64"/>
      </left>
      <right/>
      <top style="double">
        <color indexed="64"/>
      </top>
      <bottom/>
      <diagonal/>
    </border>
    <border>
      <left/>
      <right/>
      <top style="double">
        <color indexed="64"/>
      </top>
      <bottom/>
      <diagonal/>
    </border>
    <border>
      <left/>
      <right style="thick">
        <color indexed="64"/>
      </right>
      <top style="double">
        <color indexed="64"/>
      </top>
      <bottom/>
      <diagonal/>
    </border>
    <border>
      <left/>
      <right style="thick">
        <color indexed="64"/>
      </right>
      <top/>
      <bottom/>
      <diagonal/>
    </border>
    <border>
      <left style="medium">
        <color indexed="64"/>
      </left>
      <right/>
      <top/>
      <bottom style="double">
        <color indexed="64"/>
      </bottom>
      <diagonal/>
    </border>
    <border>
      <left/>
      <right style="thick">
        <color indexed="64"/>
      </right>
      <top/>
      <bottom style="double">
        <color indexed="64"/>
      </bottom>
      <diagonal/>
    </border>
    <border>
      <left/>
      <right style="medium">
        <color theme="1"/>
      </right>
      <top/>
      <bottom style="double">
        <color indexed="64"/>
      </bottom>
      <diagonal/>
    </border>
    <border>
      <left style="thick">
        <color auto="1"/>
      </left>
      <right style="thick">
        <color auto="1"/>
      </right>
      <top style="thick">
        <color auto="1"/>
      </top>
      <bottom style="thick">
        <color auto="1"/>
      </bottom>
      <diagonal/>
    </border>
  </borders>
  <cellStyleXfs count="14">
    <xf numFmtId="0" fontId="0" fillId="0" borderId="0"/>
    <xf numFmtId="0" fontId="2"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xf numFmtId="0" fontId="6" fillId="0" borderId="0" applyNumberFormat="0" applyFill="0" applyBorder="0" applyAlignment="0" applyProtection="0">
      <alignment vertical="top"/>
      <protection locked="0"/>
    </xf>
    <xf numFmtId="3" fontId="5" fillId="0" borderId="0"/>
    <xf numFmtId="43" fontId="3" fillId="0" borderId="0" applyFont="0" applyFill="0" applyBorder="0" applyAlignment="0" applyProtection="0"/>
    <xf numFmtId="44" fontId="3" fillId="0" borderId="0" applyFont="0" applyFill="0" applyBorder="0" applyAlignment="0" applyProtection="0"/>
    <xf numFmtId="0" fontId="9" fillId="0" borderId="12" applyFont="0" applyFill="0" applyBorder="0" applyAlignment="0">
      <alignment horizontal="center" wrapText="1"/>
    </xf>
    <xf numFmtId="0" fontId="22" fillId="0" borderId="31" applyNumberFormat="0" applyFill="0" applyAlignment="0" applyProtection="0"/>
    <xf numFmtId="0" fontId="32" fillId="0" borderId="0" applyNumberFormat="0" applyFill="0" applyBorder="0" applyAlignment="0" applyProtection="0"/>
    <xf numFmtId="0" fontId="40" fillId="17" borderId="0" applyNumberFormat="0" applyBorder="0" applyAlignment="0" applyProtection="0"/>
    <xf numFmtId="0" fontId="40" fillId="16" borderId="0" applyNumberFormat="0" applyBorder="0" applyAlignment="0" applyProtection="0"/>
  </cellStyleXfs>
  <cellXfs count="482">
    <xf numFmtId="0" fontId="0" fillId="0" borderId="0" xfId="0"/>
    <xf numFmtId="0" fontId="0" fillId="0" borderId="0" xfId="0" applyAlignment="1">
      <alignment horizontal="center"/>
    </xf>
    <xf numFmtId="9" fontId="0" fillId="0" borderId="0" xfId="2" applyFont="1"/>
    <xf numFmtId="0" fontId="4" fillId="0" borderId="0" xfId="3"/>
    <xf numFmtId="0" fontId="0" fillId="2" borderId="0" xfId="0" applyFill="1"/>
    <xf numFmtId="0" fontId="0" fillId="3" borderId="0" xfId="0" applyFill="1"/>
    <xf numFmtId="0" fontId="0" fillId="4" borderId="0" xfId="0" applyFill="1"/>
    <xf numFmtId="0" fontId="0" fillId="0" borderId="0" xfId="0" applyAlignment="1">
      <alignment horizontal="center" vertical="center"/>
    </xf>
    <xf numFmtId="0" fontId="4" fillId="0" borderId="0" xfId="3" applyAlignment="1">
      <alignment horizontal="center" vertical="center"/>
    </xf>
    <xf numFmtId="0" fontId="0" fillId="0" borderId="10" xfId="0" applyBorder="1" applyAlignment="1">
      <alignment vertical="center" wrapText="1"/>
    </xf>
    <xf numFmtId="3" fontId="0" fillId="0" borderId="10" xfId="0" applyNumberFormat="1" applyBorder="1" applyAlignment="1">
      <alignment vertical="center" wrapText="1"/>
    </xf>
    <xf numFmtId="10" fontId="10" fillId="0" borderId="10" xfId="0" applyNumberFormat="1" applyFont="1" applyBorder="1" applyAlignment="1">
      <alignment vertical="center" wrapText="1"/>
    </xf>
    <xf numFmtId="3" fontId="10" fillId="0" borderId="10" xfId="0" applyNumberFormat="1" applyFont="1" applyBorder="1" applyAlignment="1">
      <alignment vertical="center" wrapText="1"/>
    </xf>
    <xf numFmtId="0" fontId="10" fillId="0" borderId="10" xfId="0" applyFont="1" applyBorder="1" applyAlignment="1">
      <alignment vertical="center" wrapText="1"/>
    </xf>
    <xf numFmtId="0" fontId="11" fillId="0" borderId="10" xfId="0" applyFont="1" applyBorder="1" applyAlignment="1">
      <alignment vertical="center" wrapText="1"/>
    </xf>
    <xf numFmtId="0" fontId="7" fillId="0" borderId="10" xfId="0" applyFont="1" applyBorder="1" applyAlignment="1">
      <alignment vertical="center" wrapText="1"/>
    </xf>
    <xf numFmtId="0" fontId="0" fillId="6" borderId="10" xfId="0" applyFill="1" applyBorder="1" applyAlignment="1">
      <alignment vertical="center" wrapText="1"/>
    </xf>
    <xf numFmtId="3" fontId="0" fillId="6" borderId="10" xfId="0" applyNumberFormat="1" applyFill="1" applyBorder="1" applyAlignment="1">
      <alignment vertical="center" wrapText="1"/>
    </xf>
    <xf numFmtId="10" fontId="11" fillId="6" borderId="10" xfId="0" applyNumberFormat="1" applyFont="1" applyFill="1" applyBorder="1" applyAlignment="1">
      <alignment vertical="center" wrapText="1"/>
    </xf>
    <xf numFmtId="3" fontId="11" fillId="6" borderId="10" xfId="0" applyNumberFormat="1" applyFont="1" applyFill="1" applyBorder="1" applyAlignment="1">
      <alignment vertical="center" wrapText="1"/>
    </xf>
    <xf numFmtId="0" fontId="11" fillId="6" borderId="10" xfId="0" applyFont="1" applyFill="1" applyBorder="1" applyAlignment="1">
      <alignment vertical="center" wrapText="1"/>
    </xf>
    <xf numFmtId="0" fontId="12" fillId="6" borderId="10" xfId="0" applyFont="1" applyFill="1" applyBorder="1" applyAlignment="1">
      <alignment vertical="center" wrapText="1"/>
    </xf>
    <xf numFmtId="0" fontId="4" fillId="6" borderId="10" xfId="3" applyFill="1" applyBorder="1" applyAlignment="1">
      <alignment vertical="center" wrapText="1"/>
    </xf>
    <xf numFmtId="0" fontId="0" fillId="7" borderId="10" xfId="0" applyFill="1" applyBorder="1" applyAlignment="1">
      <alignment vertical="center" wrapText="1"/>
    </xf>
    <xf numFmtId="3" fontId="0" fillId="7" borderId="10" xfId="0" applyNumberFormat="1" applyFill="1" applyBorder="1" applyAlignment="1">
      <alignment vertical="center" wrapText="1"/>
    </xf>
    <xf numFmtId="10" fontId="10" fillId="7" borderId="10" xfId="0" applyNumberFormat="1" applyFont="1" applyFill="1" applyBorder="1" applyAlignment="1">
      <alignment vertical="center" wrapText="1"/>
    </xf>
    <xf numFmtId="3" fontId="10" fillId="7" borderId="10" xfId="0" applyNumberFormat="1" applyFont="1" applyFill="1" applyBorder="1" applyAlignment="1">
      <alignment vertical="center" wrapText="1"/>
    </xf>
    <xf numFmtId="0" fontId="10" fillId="7" borderId="10" xfId="0" applyFont="1" applyFill="1" applyBorder="1" applyAlignment="1">
      <alignment vertical="center" wrapText="1"/>
    </xf>
    <xf numFmtId="0" fontId="12" fillId="7" borderId="10" xfId="0" applyFont="1" applyFill="1" applyBorder="1" applyAlignment="1">
      <alignment vertical="center" wrapText="1"/>
    </xf>
    <xf numFmtId="0" fontId="4" fillId="7" borderId="10" xfId="3" applyFill="1" applyBorder="1" applyAlignment="1">
      <alignment vertical="center" wrapText="1"/>
    </xf>
    <xf numFmtId="10" fontId="10" fillId="6" borderId="10" xfId="0" applyNumberFormat="1" applyFont="1" applyFill="1" applyBorder="1" applyAlignment="1">
      <alignment vertical="center" wrapText="1"/>
    </xf>
    <xf numFmtId="3" fontId="10" fillId="6" borderId="10" xfId="0" applyNumberFormat="1" applyFont="1" applyFill="1" applyBorder="1" applyAlignment="1">
      <alignment vertical="center" wrapText="1"/>
    </xf>
    <xf numFmtId="0" fontId="10" fillId="6" borderId="10" xfId="0" applyFont="1" applyFill="1" applyBorder="1" applyAlignment="1">
      <alignment vertical="center" wrapText="1"/>
    </xf>
    <xf numFmtId="10" fontId="11" fillId="7" borderId="10" xfId="0" applyNumberFormat="1" applyFont="1" applyFill="1" applyBorder="1" applyAlignment="1">
      <alignment vertical="center" wrapText="1"/>
    </xf>
    <xf numFmtId="3" fontId="11" fillId="7" borderId="10" xfId="0" applyNumberFormat="1" applyFont="1" applyFill="1" applyBorder="1" applyAlignment="1">
      <alignment vertical="center" wrapText="1"/>
    </xf>
    <xf numFmtId="0" fontId="11" fillId="7" borderId="10" xfId="0" applyFont="1" applyFill="1" applyBorder="1" applyAlignment="1">
      <alignment vertical="center" wrapText="1"/>
    </xf>
    <xf numFmtId="0" fontId="13" fillId="0" borderId="10" xfId="0" applyFont="1" applyBorder="1" applyAlignment="1">
      <alignment vertical="center" wrapText="1"/>
    </xf>
    <xf numFmtId="0" fontId="14" fillId="0" borderId="10" xfId="0" applyFont="1" applyBorder="1" applyAlignment="1">
      <alignment vertical="center" wrapText="1"/>
    </xf>
    <xf numFmtId="0" fontId="15" fillId="0" borderId="0" xfId="0" applyFont="1"/>
    <xf numFmtId="0" fontId="4" fillId="0" borderId="0" xfId="3" applyAlignment="1">
      <alignment vertical="center"/>
    </xf>
    <xf numFmtId="43" fontId="0" fillId="5" borderId="0" xfId="7" applyFont="1" applyFill="1" applyAlignment="1">
      <alignment horizontal="center"/>
    </xf>
    <xf numFmtId="43" fontId="0" fillId="0" borderId="0" xfId="7" applyFont="1" applyAlignment="1">
      <alignment horizontal="center"/>
    </xf>
    <xf numFmtId="43" fontId="1" fillId="5" borderId="0" xfId="7" applyFont="1" applyFill="1" applyAlignment="1">
      <alignment horizontal="center"/>
    </xf>
    <xf numFmtId="43" fontId="1" fillId="0" borderId="0" xfId="7" applyFont="1" applyAlignment="1">
      <alignment horizontal="center"/>
    </xf>
    <xf numFmtId="0" fontId="0" fillId="0" borderId="0" xfId="0" applyAlignment="1">
      <alignment wrapText="1"/>
    </xf>
    <xf numFmtId="0" fontId="0" fillId="0" borderId="14" xfId="0" applyFill="1" applyBorder="1"/>
    <xf numFmtId="3" fontId="0" fillId="0" borderId="14" xfId="0" applyNumberFormat="1" applyFill="1" applyBorder="1"/>
    <xf numFmtId="3" fontId="0" fillId="0" borderId="4" xfId="0" applyNumberFormat="1" applyFill="1" applyBorder="1"/>
    <xf numFmtId="164" fontId="0" fillId="0" borderId="14" xfId="0" applyNumberFormat="1" applyFill="1" applyBorder="1"/>
    <xf numFmtId="3" fontId="0" fillId="0" borderId="3" xfId="0" applyNumberFormat="1" applyFill="1" applyBorder="1"/>
    <xf numFmtId="164" fontId="0" fillId="0" borderId="4" xfId="0" applyNumberFormat="1" applyFill="1" applyBorder="1"/>
    <xf numFmtId="164" fontId="0" fillId="0" borderId="3" xfId="0" applyNumberFormat="1" applyFill="1" applyBorder="1"/>
    <xf numFmtId="0" fontId="0" fillId="0" borderId="16" xfId="0" applyFill="1" applyBorder="1"/>
    <xf numFmtId="3" fontId="0" fillId="0" borderId="16" xfId="0" applyNumberFormat="1" applyFill="1" applyBorder="1"/>
    <xf numFmtId="3" fontId="0" fillId="0" borderId="2" xfId="0" applyNumberFormat="1" applyFill="1" applyBorder="1"/>
    <xf numFmtId="164" fontId="0" fillId="0" borderId="16" xfId="0" applyNumberFormat="1" applyFill="1" applyBorder="1"/>
    <xf numFmtId="3" fontId="0" fillId="0" borderId="1" xfId="0" applyNumberFormat="1" applyFill="1" applyBorder="1"/>
    <xf numFmtId="164" fontId="0" fillId="0" borderId="2" xfId="0" applyNumberFormat="1" applyFill="1" applyBorder="1"/>
    <xf numFmtId="164" fontId="0" fillId="0" borderId="1" xfId="0" applyNumberFormat="1" applyFill="1" applyBorder="1"/>
    <xf numFmtId="3" fontId="0" fillId="0" borderId="13" xfId="0" applyNumberFormat="1" applyFont="1" applyFill="1" applyBorder="1" applyAlignment="1" applyProtection="1">
      <alignment horizontal="center" wrapText="1"/>
    </xf>
    <xf numFmtId="164" fontId="0" fillId="0" borderId="13" xfId="0" applyNumberFormat="1" applyFill="1" applyBorder="1" applyAlignment="1" applyProtection="1">
      <alignment horizontal="center" wrapText="1"/>
    </xf>
    <xf numFmtId="164" fontId="1" fillId="0" borderId="13" xfId="0" applyNumberFormat="1" applyFont="1" applyFill="1" applyBorder="1" applyAlignment="1" applyProtection="1">
      <alignment horizontal="center" wrapText="1"/>
    </xf>
    <xf numFmtId="0" fontId="0" fillId="0" borderId="0" xfId="0" applyFill="1"/>
    <xf numFmtId="3" fontId="0" fillId="0" borderId="0" xfId="0" applyNumberFormat="1" applyFill="1"/>
    <xf numFmtId="164" fontId="0" fillId="0" borderId="0" xfId="0" applyNumberFormat="1" applyFill="1"/>
    <xf numFmtId="0" fontId="0" fillId="0" borderId="15" xfId="0" applyFill="1" applyBorder="1"/>
    <xf numFmtId="3" fontId="0" fillId="0" borderId="15" xfId="0" applyNumberFormat="1" applyFill="1" applyBorder="1"/>
    <xf numFmtId="3" fontId="0" fillId="0" borderId="6" xfId="0" applyNumberFormat="1" applyFill="1" applyBorder="1"/>
    <xf numFmtId="164" fontId="0" fillId="0" borderId="15" xfId="0" applyNumberFormat="1" applyFill="1" applyBorder="1"/>
    <xf numFmtId="3" fontId="0" fillId="0" borderId="5" xfId="0" applyNumberFormat="1" applyFill="1" applyBorder="1"/>
    <xf numFmtId="164" fontId="0" fillId="0" borderId="6" xfId="0" applyNumberFormat="1" applyFill="1" applyBorder="1"/>
    <xf numFmtId="164" fontId="0" fillId="0" borderId="5" xfId="0" applyNumberFormat="1" applyFill="1" applyBorder="1"/>
    <xf numFmtId="0" fontId="0" fillId="0" borderId="0" xfId="0" applyFill="1" applyBorder="1"/>
    <xf numFmtId="3" fontId="0" fillId="0" borderId="0" xfId="0" applyNumberFormat="1" applyFill="1" applyBorder="1"/>
    <xf numFmtId="164" fontId="0" fillId="0" borderId="0" xfId="0" applyNumberFormat="1" applyFill="1" applyBorder="1"/>
    <xf numFmtId="43" fontId="0" fillId="5" borderId="0" xfId="7" applyFont="1" applyFill="1" applyBorder="1" applyAlignment="1">
      <alignment horizontal="center"/>
    </xf>
    <xf numFmtId="43" fontId="0" fillId="0" borderId="0" xfId="7" applyFont="1" applyBorder="1" applyAlignment="1">
      <alignment horizontal="center"/>
    </xf>
    <xf numFmtId="0" fontId="18" fillId="0" borderId="0" xfId="0" applyFont="1" applyAlignment="1">
      <alignment vertical="center"/>
    </xf>
    <xf numFmtId="9" fontId="0" fillId="6" borderId="10" xfId="2" applyFont="1" applyFill="1" applyBorder="1" applyAlignment="1">
      <alignment vertical="center" wrapText="1"/>
    </xf>
    <xf numFmtId="166" fontId="0" fillId="0" borderId="0" xfId="0" applyNumberFormat="1"/>
    <xf numFmtId="9" fontId="0" fillId="5" borderId="0" xfId="2" applyFont="1" applyFill="1" applyAlignment="1">
      <alignment horizontal="center"/>
    </xf>
    <xf numFmtId="9" fontId="0" fillId="0" borderId="0" xfId="2" applyFont="1" applyAlignment="1">
      <alignment horizontal="center"/>
    </xf>
    <xf numFmtId="43" fontId="0" fillId="5" borderId="0" xfId="7" applyFont="1" applyFill="1" applyAlignment="1">
      <alignment horizontal="center"/>
    </xf>
    <xf numFmtId="43" fontId="0" fillId="0" borderId="0" xfId="7" applyFont="1" applyAlignment="1">
      <alignment horizontal="center"/>
    </xf>
    <xf numFmtId="0" fontId="0" fillId="0" borderId="0" xfId="0" applyAlignment="1">
      <alignment vertical="center" wrapText="1"/>
    </xf>
    <xf numFmtId="43" fontId="0" fillId="8" borderId="0" xfId="7" applyNumberFormat="1" applyFont="1" applyFill="1" applyAlignment="1">
      <alignment horizontal="center"/>
    </xf>
    <xf numFmtId="43" fontId="0" fillId="0" borderId="0" xfId="7" applyNumberFormat="1" applyFont="1" applyAlignment="1">
      <alignment horizontal="center"/>
    </xf>
    <xf numFmtId="3" fontId="19" fillId="0" borderId="0" xfId="0" applyNumberFormat="1" applyFont="1" applyAlignment="1">
      <alignment horizontal="right" indent="4"/>
    </xf>
    <xf numFmtId="3" fontId="19" fillId="0" borderId="17" xfId="0" applyNumberFormat="1" applyFont="1" applyBorder="1" applyAlignment="1">
      <alignment horizontal="right" indent="4"/>
    </xf>
    <xf numFmtId="3" fontId="20" fillId="0" borderId="0" xfId="0" applyNumberFormat="1" applyFont="1" applyFill="1" applyBorder="1" applyAlignment="1" applyProtection="1">
      <alignment horizontal="right"/>
    </xf>
    <xf numFmtId="43" fontId="7" fillId="0" borderId="0" xfId="7" applyFont="1"/>
    <xf numFmtId="49" fontId="21" fillId="0" borderId="17" xfId="0" applyNumberFormat="1" applyFont="1" applyBorder="1"/>
    <xf numFmtId="49" fontId="21" fillId="0" borderId="0" xfId="0" applyNumberFormat="1" applyFont="1"/>
    <xf numFmtId="49" fontId="21" fillId="9" borderId="0" xfId="0" applyNumberFormat="1" applyFont="1" applyFill="1"/>
    <xf numFmtId="0" fontId="0" fillId="0" borderId="0" xfId="0" applyAlignment="1"/>
    <xf numFmtId="9" fontId="0" fillId="8" borderId="0" xfId="2" applyNumberFormat="1" applyFont="1" applyFill="1"/>
    <xf numFmtId="9" fontId="0" fillId="0" borderId="0" xfId="2" applyNumberFormat="1" applyFont="1"/>
    <xf numFmtId="9" fontId="0" fillId="8" borderId="0" xfId="2" applyFont="1" applyFill="1"/>
    <xf numFmtId="0" fontId="0" fillId="0" borderId="0" xfId="0" applyAlignment="1">
      <alignment horizontal="right" wrapText="1"/>
    </xf>
    <xf numFmtId="9" fontId="0" fillId="0" borderId="0" xfId="0" applyNumberFormat="1"/>
    <xf numFmtId="0" fontId="0" fillId="0" borderId="21" xfId="0" applyBorder="1"/>
    <xf numFmtId="0" fontId="0" fillId="0" borderId="19" xfId="0" applyBorder="1"/>
    <xf numFmtId="0" fontId="0" fillId="0" borderId="22" xfId="0" applyBorder="1"/>
    <xf numFmtId="3" fontId="20" fillId="0" borderId="23" xfId="0" applyNumberFormat="1" applyFont="1" applyFill="1" applyBorder="1" applyAlignment="1" applyProtection="1">
      <alignment horizontal="right"/>
    </xf>
    <xf numFmtId="167" fontId="0" fillId="0" borderId="0" xfId="7" applyNumberFormat="1" applyFont="1" applyBorder="1"/>
    <xf numFmtId="0" fontId="0" fillId="0" borderId="0" xfId="0" applyBorder="1"/>
    <xf numFmtId="9" fontId="0" fillId="0" borderId="0" xfId="2" applyFont="1" applyBorder="1"/>
    <xf numFmtId="0" fontId="0" fillId="0" borderId="24" xfId="0" applyBorder="1"/>
    <xf numFmtId="3" fontId="20" fillId="0" borderId="25" xfId="0" applyNumberFormat="1" applyFont="1" applyFill="1" applyBorder="1" applyAlignment="1" applyProtection="1">
      <alignment horizontal="right"/>
    </xf>
    <xf numFmtId="167" fontId="0" fillId="0" borderId="11" xfId="7" applyNumberFormat="1" applyFont="1" applyBorder="1"/>
    <xf numFmtId="0" fontId="0" fillId="0" borderId="11" xfId="0" applyBorder="1"/>
    <xf numFmtId="9" fontId="0" fillId="0" borderId="11" xfId="2" applyFont="1" applyBorder="1"/>
    <xf numFmtId="0" fontId="0" fillId="0" borderId="26" xfId="0" applyBorder="1"/>
    <xf numFmtId="0" fontId="0" fillId="0" borderId="19" xfId="0" applyBorder="1" applyAlignment="1">
      <alignment wrapText="1"/>
    </xf>
    <xf numFmtId="43" fontId="0" fillId="0" borderId="22" xfId="7" applyFont="1" applyBorder="1" applyAlignment="1">
      <alignment wrapText="1"/>
    </xf>
    <xf numFmtId="9" fontId="0" fillId="0" borderId="24" xfId="2" applyFont="1" applyBorder="1"/>
    <xf numFmtId="9" fontId="0" fillId="0" borderId="26" xfId="2" applyFont="1" applyBorder="1"/>
    <xf numFmtId="9" fontId="0" fillId="0" borderId="0" xfId="0" applyNumberFormat="1" applyAlignment="1">
      <alignment vertical="center" wrapText="1"/>
    </xf>
    <xf numFmtId="0" fontId="0" fillId="0" borderId="0" xfId="0" applyAlignment="1">
      <alignment vertical="center" wrapText="1" readingOrder="1"/>
    </xf>
    <xf numFmtId="0" fontId="4" fillId="0" borderId="0" xfId="3" applyAlignment="1">
      <alignment vertical="center" wrapText="1"/>
    </xf>
    <xf numFmtId="166" fontId="0" fillId="0" borderId="0" xfId="0" applyNumberFormat="1" applyFill="1" applyBorder="1" applyAlignment="1"/>
    <xf numFmtId="166" fontId="0" fillId="0" borderId="24" xfId="0" applyNumberFormat="1" applyFill="1" applyBorder="1" applyAlignment="1"/>
    <xf numFmtId="166" fontId="0" fillId="0" borderId="11" xfId="0" applyNumberFormat="1" applyFill="1" applyBorder="1" applyAlignment="1"/>
    <xf numFmtId="1" fontId="0" fillId="0" borderId="0" xfId="0" applyNumberFormat="1" applyFill="1" applyBorder="1" applyAlignment="1"/>
    <xf numFmtId="1" fontId="0" fillId="0" borderId="26" xfId="0" applyNumberFormat="1" applyFill="1" applyBorder="1" applyAlignment="1"/>
    <xf numFmtId="0" fontId="23" fillId="0" borderId="0" xfId="0" applyFont="1"/>
    <xf numFmtId="0" fontId="24" fillId="0" borderId="0" xfId="0" applyFont="1"/>
    <xf numFmtId="0" fontId="25" fillId="0" borderId="33" xfId="0" applyFont="1" applyBorder="1" applyAlignment="1">
      <alignment horizontal="right"/>
    </xf>
    <xf numFmtId="170" fontId="23" fillId="0" borderId="0" xfId="0" applyNumberFormat="1" applyFont="1"/>
    <xf numFmtId="171" fontId="23" fillId="0" borderId="0" xfId="0" applyNumberFormat="1" applyFont="1"/>
    <xf numFmtId="172" fontId="23" fillId="0" borderId="0" xfId="0" applyNumberFormat="1" applyFont="1"/>
    <xf numFmtId="173" fontId="23" fillId="0" borderId="0" xfId="0" applyNumberFormat="1" applyFont="1"/>
    <xf numFmtId="174" fontId="23" fillId="0" borderId="0" xfId="0" applyNumberFormat="1" applyFont="1"/>
    <xf numFmtId="176" fontId="23" fillId="0" borderId="0" xfId="0" applyNumberFormat="1" applyFont="1"/>
    <xf numFmtId="177" fontId="25" fillId="0" borderId="32" xfId="0" applyNumberFormat="1" applyFont="1" applyBorder="1" applyAlignment="1">
      <alignment horizontal="right"/>
    </xf>
    <xf numFmtId="177" fontId="26" fillId="0" borderId="34" xfId="0" applyNumberFormat="1" applyFont="1" applyBorder="1" applyAlignment="1">
      <alignment horizontal="right"/>
    </xf>
    <xf numFmtId="177" fontId="25" fillId="0" borderId="34" xfId="0" applyNumberFormat="1" applyFont="1" applyBorder="1" applyAlignment="1">
      <alignment horizontal="right"/>
    </xf>
    <xf numFmtId="177" fontId="23" fillId="0" borderId="0" xfId="0" applyNumberFormat="1" applyFont="1" applyAlignment="1">
      <alignment horizontal="right"/>
    </xf>
    <xf numFmtId="177" fontId="23" fillId="0" borderId="0" xfId="0" applyNumberFormat="1" applyFont="1"/>
    <xf numFmtId="178" fontId="25" fillId="0" borderId="32" xfId="0" applyNumberFormat="1" applyFont="1" applyBorder="1" applyAlignment="1">
      <alignment horizontal="right"/>
    </xf>
    <xf numFmtId="178" fontId="25" fillId="0" borderId="34" xfId="0" applyNumberFormat="1" applyFont="1" applyBorder="1" applyAlignment="1">
      <alignment horizontal="right"/>
    </xf>
    <xf numFmtId="178" fontId="23" fillId="0" borderId="0" xfId="0" applyNumberFormat="1" applyFont="1"/>
    <xf numFmtId="179" fontId="25" fillId="0" borderId="32" xfId="0" applyNumberFormat="1" applyFont="1" applyBorder="1" applyAlignment="1">
      <alignment horizontal="right"/>
    </xf>
    <xf numFmtId="179" fontId="25" fillId="0" borderId="34" xfId="0" applyNumberFormat="1" applyFont="1" applyBorder="1" applyAlignment="1">
      <alignment horizontal="right"/>
    </xf>
    <xf numFmtId="179" fontId="23" fillId="0" borderId="0" xfId="0" applyNumberFormat="1" applyFont="1"/>
    <xf numFmtId="178" fontId="25" fillId="0" borderId="35" xfId="0" applyNumberFormat="1" applyFont="1" applyBorder="1" applyAlignment="1">
      <alignment horizontal="centerContinuous"/>
    </xf>
    <xf numFmtId="179" fontId="25" fillId="0" borderId="35" xfId="0" applyNumberFormat="1" applyFont="1" applyBorder="1" applyAlignment="1">
      <alignment horizontal="centerContinuous"/>
    </xf>
    <xf numFmtId="177" fontId="23" fillId="0" borderId="17" xfId="0" applyNumberFormat="1" applyFont="1" applyBorder="1" applyAlignment="1">
      <alignment horizontal="right"/>
    </xf>
    <xf numFmtId="177" fontId="23" fillId="0" borderId="17" xfId="0" applyNumberFormat="1" applyFont="1" applyBorder="1"/>
    <xf numFmtId="178" fontId="23" fillId="0" borderId="17" xfId="0" applyNumberFormat="1" applyFont="1" applyBorder="1"/>
    <xf numFmtId="179" fontId="23" fillId="0" borderId="17" xfId="0" applyNumberFormat="1" applyFont="1" applyBorder="1"/>
    <xf numFmtId="180" fontId="23" fillId="0" borderId="0" xfId="0" applyNumberFormat="1" applyFont="1" applyAlignment="1">
      <alignment horizontal="right"/>
    </xf>
    <xf numFmtId="180" fontId="23" fillId="0" borderId="0" xfId="0" applyNumberFormat="1" applyFont="1"/>
    <xf numFmtId="177" fontId="27" fillId="0" borderId="32" xfId="0" quotePrefix="1" applyNumberFormat="1" applyFont="1" applyBorder="1" applyAlignment="1">
      <alignment horizontal="center"/>
    </xf>
    <xf numFmtId="174" fontId="23" fillId="0" borderId="0" xfId="0" quotePrefix="1" applyNumberFormat="1" applyFont="1" applyAlignment="1">
      <alignment horizontal="right"/>
    </xf>
    <xf numFmtId="174" fontId="23" fillId="0" borderId="17" xfId="0" quotePrefix="1" applyNumberFormat="1" applyFont="1" applyBorder="1" applyAlignment="1">
      <alignment horizontal="right"/>
    </xf>
    <xf numFmtId="181" fontId="25" fillId="0" borderId="32" xfId="0" applyNumberFormat="1" applyFont="1" applyBorder="1" applyAlignment="1">
      <alignment horizontal="right"/>
    </xf>
    <xf numFmtId="181" fontId="26" fillId="0" borderId="34" xfId="0" applyNumberFormat="1" applyFont="1" applyBorder="1" applyAlignment="1">
      <alignment horizontal="right"/>
    </xf>
    <xf numFmtId="181" fontId="25" fillId="0" borderId="34" xfId="0" applyNumberFormat="1" applyFont="1" applyBorder="1" applyAlignment="1">
      <alignment horizontal="right"/>
    </xf>
    <xf numFmtId="181" fontId="23" fillId="0" borderId="0" xfId="0" applyNumberFormat="1" applyFont="1" applyAlignment="1">
      <alignment horizontal="right"/>
    </xf>
    <xf numFmtId="181" fontId="23" fillId="0" borderId="0" xfId="0" applyNumberFormat="1" applyFont="1"/>
    <xf numFmtId="181" fontId="23" fillId="0" borderId="17" xfId="0" applyNumberFormat="1" applyFont="1" applyBorder="1" applyAlignment="1">
      <alignment horizontal="right"/>
    </xf>
    <xf numFmtId="181" fontId="23" fillId="0" borderId="17" xfId="0" applyNumberFormat="1" applyFont="1" applyBorder="1"/>
    <xf numFmtId="181" fontId="27" fillId="0" borderId="32" xfId="0" quotePrefix="1" applyNumberFormat="1" applyFont="1" applyBorder="1" applyAlignment="1">
      <alignment horizontal="center"/>
    </xf>
    <xf numFmtId="182" fontId="23" fillId="0" borderId="0" xfId="0" quotePrefix="1" applyNumberFormat="1" applyFont="1" applyAlignment="1">
      <alignment horizontal="right"/>
    </xf>
    <xf numFmtId="182" fontId="23" fillId="0" borderId="17" xfId="0" quotePrefix="1" applyNumberFormat="1" applyFont="1" applyBorder="1" applyAlignment="1">
      <alignment horizontal="right"/>
    </xf>
    <xf numFmtId="183" fontId="25" fillId="0" borderId="32" xfId="0" applyNumberFormat="1" applyFont="1" applyBorder="1" applyAlignment="1">
      <alignment horizontal="right"/>
    </xf>
    <xf numFmtId="183" fontId="26" fillId="0" borderId="34" xfId="0" applyNumberFormat="1" applyFont="1" applyBorder="1" applyAlignment="1">
      <alignment horizontal="right"/>
    </xf>
    <xf numFmtId="183" fontId="25" fillId="0" borderId="34" xfId="0" applyNumberFormat="1" applyFont="1" applyBorder="1" applyAlignment="1">
      <alignment horizontal="right"/>
    </xf>
    <xf numFmtId="183" fontId="23" fillId="0" borderId="0" xfId="0" applyNumberFormat="1" applyFont="1" applyAlignment="1">
      <alignment horizontal="right"/>
    </xf>
    <xf numFmtId="183" fontId="23" fillId="0" borderId="0" xfId="0" applyNumberFormat="1" applyFont="1"/>
    <xf numFmtId="183" fontId="23" fillId="0" borderId="17" xfId="0" applyNumberFormat="1" applyFont="1" applyBorder="1" applyAlignment="1">
      <alignment horizontal="right"/>
    </xf>
    <xf numFmtId="183" fontId="23" fillId="0" borderId="17" xfId="0" applyNumberFormat="1" applyFont="1" applyBorder="1"/>
    <xf numFmtId="183" fontId="27" fillId="0" borderId="32" xfId="0" quotePrefix="1" applyNumberFormat="1" applyFont="1" applyBorder="1" applyAlignment="1">
      <alignment horizontal="center"/>
    </xf>
    <xf numFmtId="184" fontId="23" fillId="0" borderId="0" xfId="0" quotePrefix="1" applyNumberFormat="1" applyFont="1" applyAlignment="1">
      <alignment horizontal="right"/>
    </xf>
    <xf numFmtId="184" fontId="23" fillId="0" borderId="17" xfId="0" quotePrefix="1" applyNumberFormat="1" applyFont="1" applyBorder="1" applyAlignment="1">
      <alignment horizontal="right"/>
    </xf>
    <xf numFmtId="185" fontId="25" fillId="0" borderId="32" xfId="0" applyNumberFormat="1" applyFont="1" applyBorder="1" applyAlignment="1">
      <alignment horizontal="right"/>
    </xf>
    <xf numFmtId="185" fontId="26" fillId="0" borderId="34" xfId="0" applyNumberFormat="1" applyFont="1" applyBorder="1" applyAlignment="1">
      <alignment horizontal="right"/>
    </xf>
    <xf numFmtId="185" fontId="25" fillId="0" borderId="34" xfId="0" applyNumberFormat="1" applyFont="1" applyBorder="1" applyAlignment="1">
      <alignment horizontal="right"/>
    </xf>
    <xf numFmtId="185" fontId="23" fillId="0" borderId="0" xfId="0" applyNumberFormat="1" applyFont="1" applyAlignment="1">
      <alignment horizontal="right"/>
    </xf>
    <xf numFmtId="185" fontId="23" fillId="0" borderId="0" xfId="0" applyNumberFormat="1" applyFont="1"/>
    <xf numFmtId="185" fontId="23" fillId="0" borderId="17" xfId="0" applyNumberFormat="1" applyFont="1" applyBorder="1" applyAlignment="1">
      <alignment horizontal="right"/>
    </xf>
    <xf numFmtId="185" fontId="23" fillId="0" borderId="17" xfId="0" applyNumberFormat="1" applyFont="1" applyBorder="1"/>
    <xf numFmtId="185" fontId="27" fillId="0" borderId="32" xfId="0" quotePrefix="1" applyNumberFormat="1" applyFont="1" applyBorder="1" applyAlignment="1">
      <alignment horizontal="center"/>
    </xf>
    <xf numFmtId="176" fontId="23" fillId="0" borderId="0" xfId="0" quotePrefix="1" applyNumberFormat="1" applyFont="1" applyAlignment="1">
      <alignment horizontal="right"/>
    </xf>
    <xf numFmtId="176" fontId="23" fillId="0" borderId="17" xfId="0" quotePrefix="1" applyNumberFormat="1" applyFont="1" applyBorder="1" applyAlignment="1">
      <alignment horizontal="right"/>
    </xf>
    <xf numFmtId="165" fontId="28" fillId="0" borderId="0" xfId="7" applyNumberFormat="1" applyFont="1" applyBorder="1" applyAlignment="1">
      <alignment horizontal="center"/>
    </xf>
    <xf numFmtId="43" fontId="29" fillId="0" borderId="0" xfId="7" applyFont="1" applyAlignment="1">
      <alignment horizontal="center"/>
    </xf>
    <xf numFmtId="9" fontId="29" fillId="0" borderId="0" xfId="2" applyFont="1" applyAlignment="1">
      <alignment horizontal="center"/>
    </xf>
    <xf numFmtId="43" fontId="29" fillId="0" borderId="0" xfId="7" applyFont="1" applyAlignment="1">
      <alignment horizontal="center"/>
    </xf>
    <xf numFmtId="43" fontId="29" fillId="0" borderId="0" xfId="7" applyFont="1"/>
    <xf numFmtId="9" fontId="29" fillId="8" borderId="0" xfId="2" applyFont="1" applyFill="1" applyAlignment="1">
      <alignment horizontal="center"/>
    </xf>
    <xf numFmtId="175" fontId="29" fillId="8" borderId="0" xfId="7" applyNumberFormat="1" applyFont="1" applyFill="1" applyAlignment="1">
      <alignment horizontal="center"/>
    </xf>
    <xf numFmtId="175" fontId="29" fillId="0" borderId="0" xfId="7" applyNumberFormat="1" applyFont="1" applyAlignment="1">
      <alignment horizontal="center"/>
    </xf>
    <xf numFmtId="43" fontId="28" fillId="11" borderId="0" xfId="7" applyFont="1" applyFill="1" applyBorder="1" applyAlignment="1">
      <alignment horizontal="center"/>
    </xf>
    <xf numFmtId="9" fontId="29" fillId="11" borderId="0" xfId="2" applyFont="1" applyFill="1" applyBorder="1" applyAlignment="1">
      <alignment horizontal="center"/>
    </xf>
    <xf numFmtId="9" fontId="29" fillId="11" borderId="0" xfId="2" applyFont="1" applyFill="1" applyAlignment="1">
      <alignment horizontal="center"/>
    </xf>
    <xf numFmtId="43" fontId="29" fillId="11" borderId="0" xfId="7" applyFont="1" applyFill="1" applyAlignment="1">
      <alignment horizontal="center"/>
    </xf>
    <xf numFmtId="43" fontId="29" fillId="11" borderId="0" xfId="7" applyFont="1" applyFill="1" applyAlignment="1">
      <alignment horizontal="center"/>
    </xf>
    <xf numFmtId="43" fontId="29" fillId="11" borderId="0" xfId="7" applyFont="1" applyFill="1" applyBorder="1" applyAlignment="1">
      <alignment horizontal="center"/>
    </xf>
    <xf numFmtId="43" fontId="29" fillId="12" borderId="0" xfId="7" applyFont="1" applyFill="1" applyAlignment="1">
      <alignment horizontal="center"/>
    </xf>
    <xf numFmtId="43" fontId="29" fillId="0" borderId="0" xfId="7" applyFont="1" applyBorder="1" applyAlignment="1">
      <alignment horizontal="center"/>
    </xf>
    <xf numFmtId="9" fontId="29" fillId="0" borderId="0" xfId="2" applyFont="1" applyBorder="1" applyAlignment="1">
      <alignment horizontal="center"/>
    </xf>
    <xf numFmtId="43" fontId="29" fillId="0" borderId="0" xfId="7" applyFont="1" applyBorder="1" applyAlignment="1">
      <alignment horizontal="center"/>
    </xf>
    <xf numFmtId="9" fontId="29" fillId="0" borderId="0" xfId="7" applyNumberFormat="1" applyFont="1" applyBorder="1" applyAlignment="1">
      <alignment horizontal="center"/>
    </xf>
    <xf numFmtId="43" fontId="28" fillId="0" borderId="0" xfId="7" applyFont="1" applyAlignment="1">
      <alignment horizontal="center"/>
    </xf>
    <xf numFmtId="168" fontId="29" fillId="0" borderId="0" xfId="8" applyNumberFormat="1" applyFont="1" applyAlignment="1">
      <alignment horizontal="center"/>
    </xf>
    <xf numFmtId="43" fontId="29" fillId="8" borderId="0" xfId="7" applyFont="1" applyFill="1" applyBorder="1" applyAlignment="1">
      <alignment horizontal="center"/>
    </xf>
    <xf numFmtId="43" fontId="29" fillId="8" borderId="0" xfId="7" applyFont="1" applyFill="1" applyAlignment="1">
      <alignment horizontal="center"/>
    </xf>
    <xf numFmtId="186" fontId="29" fillId="8" borderId="0" xfId="7" applyNumberFormat="1" applyFont="1" applyFill="1" applyAlignment="1">
      <alignment horizontal="center"/>
    </xf>
    <xf numFmtId="186" fontId="29" fillId="0" borderId="0" xfId="7" applyNumberFormat="1" applyFont="1" applyAlignment="1">
      <alignment horizontal="center"/>
    </xf>
    <xf numFmtId="0" fontId="4" fillId="13" borderId="0" xfId="3" applyFill="1" applyBorder="1" applyAlignment="1">
      <alignment horizontal="center"/>
    </xf>
    <xf numFmtId="43" fontId="29" fillId="0" borderId="9" xfId="7" applyFont="1" applyBorder="1" applyAlignment="1">
      <alignment horizontal="left"/>
    </xf>
    <xf numFmtId="43" fontId="29" fillId="0" borderId="9" xfId="7" applyFont="1" applyBorder="1" applyAlignment="1">
      <alignment horizontal="left"/>
    </xf>
    <xf numFmtId="43" fontId="30" fillId="10" borderId="18" xfId="7" applyFont="1" applyFill="1" applyBorder="1" applyAlignment="1">
      <alignment horizontal="left"/>
    </xf>
    <xf numFmtId="0" fontId="31" fillId="0" borderId="0" xfId="3" applyFont="1"/>
    <xf numFmtId="0" fontId="0" fillId="0" borderId="25" xfId="0" applyBorder="1"/>
    <xf numFmtId="0" fontId="0" fillId="0" borderId="23" xfId="0" applyBorder="1"/>
    <xf numFmtId="0" fontId="22" fillId="0" borderId="37" xfId="10" applyBorder="1"/>
    <xf numFmtId="0" fontId="33" fillId="0" borderId="23" xfId="0" applyFont="1" applyBorder="1"/>
    <xf numFmtId="0" fontId="35" fillId="16" borderId="31" xfId="10" applyFont="1" applyFill="1"/>
    <xf numFmtId="0" fontId="29" fillId="0" borderId="0" xfId="0" applyFont="1"/>
    <xf numFmtId="4" fontId="29" fillId="0" borderId="0" xfId="0" applyNumberFormat="1" applyFont="1"/>
    <xf numFmtId="0" fontId="29" fillId="0" borderId="23" xfId="0" applyFont="1" applyBorder="1"/>
    <xf numFmtId="186" fontId="29" fillId="8" borderId="23" xfId="7" applyNumberFormat="1" applyFont="1" applyFill="1" applyBorder="1" applyAlignment="1">
      <alignment horizontal="center"/>
    </xf>
    <xf numFmtId="43" fontId="29" fillId="8" borderId="0" xfId="7" applyFont="1" applyFill="1" applyBorder="1" applyAlignment="1">
      <alignment horizontal="center"/>
    </xf>
    <xf numFmtId="43" fontId="29" fillId="0" borderId="23" xfId="7" applyNumberFormat="1" applyFont="1" applyBorder="1" applyAlignment="1">
      <alignment horizontal="center"/>
    </xf>
    <xf numFmtId="43" fontId="29" fillId="0" borderId="25" xfId="7" applyNumberFormat="1" applyFont="1" applyBorder="1" applyAlignment="1">
      <alignment horizontal="center"/>
    </xf>
    <xf numFmtId="175" fontId="29" fillId="0" borderId="23" xfId="7" applyNumberFormat="1" applyFont="1" applyBorder="1" applyAlignment="1">
      <alignment horizontal="center"/>
    </xf>
    <xf numFmtId="175" fontId="29" fillId="0" borderId="25" xfId="7" applyNumberFormat="1" applyFont="1" applyBorder="1" applyAlignment="1">
      <alignment horizontal="center"/>
    </xf>
    <xf numFmtId="0" fontId="29" fillId="0" borderId="25" xfId="0" applyFont="1" applyBorder="1"/>
    <xf numFmtId="43" fontId="8" fillId="5" borderId="0" xfId="7" applyFont="1" applyFill="1" applyAlignment="1"/>
    <xf numFmtId="9" fontId="4" fillId="13" borderId="38" xfId="3" applyNumberFormat="1" applyFill="1" applyBorder="1" applyAlignment="1">
      <alignment horizontal="center"/>
    </xf>
    <xf numFmtId="43" fontId="4" fillId="13" borderId="38" xfId="3" applyNumberFormat="1" applyFill="1" applyBorder="1" applyAlignment="1">
      <alignment horizontal="center"/>
    </xf>
    <xf numFmtId="0" fontId="4" fillId="13" borderId="38" xfId="3" applyFill="1" applyBorder="1" applyAlignment="1">
      <alignment horizontal="center"/>
    </xf>
    <xf numFmtId="0" fontId="4" fillId="13" borderId="39" xfId="3" applyFill="1" applyBorder="1" applyAlignment="1">
      <alignment horizontal="center"/>
    </xf>
    <xf numFmtId="9" fontId="4" fillId="13" borderId="40" xfId="3" applyNumberFormat="1" applyFill="1" applyBorder="1" applyAlignment="1">
      <alignment horizontal="center"/>
    </xf>
    <xf numFmtId="43" fontId="4" fillId="13" borderId="40" xfId="3" applyNumberFormat="1" applyFill="1" applyBorder="1" applyAlignment="1">
      <alignment horizontal="center"/>
    </xf>
    <xf numFmtId="0" fontId="4" fillId="13" borderId="40" xfId="3" applyFill="1" applyBorder="1" applyAlignment="1">
      <alignment horizontal="center"/>
    </xf>
    <xf numFmtId="43" fontId="7" fillId="13" borderId="40" xfId="7" applyFont="1" applyFill="1" applyBorder="1" applyAlignment="1">
      <alignment horizontal="center"/>
    </xf>
    <xf numFmtId="43" fontId="7" fillId="13" borderId="41" xfId="7" applyFont="1" applyFill="1" applyBorder="1" applyAlignment="1">
      <alignment horizontal="center"/>
    </xf>
    <xf numFmtId="165" fontId="4" fillId="13" borderId="38" xfId="3" applyNumberFormat="1" applyFill="1" applyBorder="1" applyAlignment="1">
      <alignment horizontal="center"/>
    </xf>
    <xf numFmtId="169" fontId="4" fillId="13" borderId="38" xfId="3" applyNumberFormat="1" applyFill="1" applyBorder="1" applyAlignment="1">
      <alignment horizontal="center"/>
    </xf>
    <xf numFmtId="43" fontId="4" fillId="13" borderId="42" xfId="3" applyNumberFormat="1" applyFill="1" applyBorder="1" applyAlignment="1">
      <alignment horizontal="center"/>
    </xf>
    <xf numFmtId="0" fontId="4" fillId="13" borderId="43" xfId="3" applyFill="1" applyBorder="1" applyAlignment="1">
      <alignment horizontal="center"/>
    </xf>
    <xf numFmtId="0" fontId="19" fillId="0" borderId="21" xfId="0" applyFont="1" applyBorder="1" applyAlignment="1">
      <alignment vertical="center" wrapText="1"/>
    </xf>
    <xf numFmtId="0" fontId="0" fillId="0" borderId="22" xfId="0" applyBorder="1" applyAlignment="1">
      <alignment wrapText="1"/>
    </xf>
    <xf numFmtId="0" fontId="0" fillId="0" borderId="0" xfId="0" applyAlignment="1">
      <alignment vertical="top" wrapText="1"/>
    </xf>
    <xf numFmtId="0" fontId="0" fillId="15" borderId="0" xfId="0" applyFill="1"/>
    <xf numFmtId="0" fontId="31" fillId="0" borderId="0" xfId="3" applyFont="1" applyFill="1" applyBorder="1"/>
    <xf numFmtId="0" fontId="43" fillId="0" borderId="0" xfId="3" applyFont="1" applyAlignment="1">
      <alignment horizontal="center"/>
    </xf>
    <xf numFmtId="43" fontId="30" fillId="10" borderId="18" xfId="7" applyNumberFormat="1" applyFont="1" applyFill="1" applyBorder="1" applyAlignment="1">
      <alignment horizontal="left"/>
    </xf>
    <xf numFmtId="43" fontId="30" fillId="10" borderId="18" xfId="7" applyFont="1" applyFill="1" applyBorder="1" applyAlignment="1">
      <alignment horizontal="left"/>
    </xf>
    <xf numFmtId="43" fontId="29" fillId="8" borderId="0" xfId="7" applyNumberFormat="1" applyFont="1" applyFill="1" applyAlignment="1">
      <alignment horizontal="center"/>
    </xf>
    <xf numFmtId="9" fontId="29" fillId="8" borderId="0" xfId="2" applyNumberFormat="1" applyFont="1" applyFill="1" applyAlignment="1">
      <alignment horizontal="center"/>
    </xf>
    <xf numFmtId="43" fontId="29" fillId="8" borderId="0" xfId="7" applyFont="1" applyFill="1" applyAlignment="1">
      <alignment horizontal="center"/>
    </xf>
    <xf numFmtId="43" fontId="29" fillId="8" borderId="0" xfId="7" applyFont="1" applyFill="1"/>
    <xf numFmtId="43" fontId="22" fillId="0" borderId="31" xfId="10" applyNumberFormat="1" applyAlignment="1"/>
    <xf numFmtId="43" fontId="22" fillId="14" borderId="36" xfId="10" applyNumberFormat="1" applyFill="1" applyBorder="1" applyAlignment="1"/>
    <xf numFmtId="43" fontId="0" fillId="0" borderId="0" xfId="7" applyFont="1"/>
    <xf numFmtId="43" fontId="0" fillId="0" borderId="0" xfId="7" applyFont="1"/>
    <xf numFmtId="43" fontId="4" fillId="13" borderId="50" xfId="3" applyNumberFormat="1" applyFill="1" applyBorder="1" applyAlignment="1">
      <alignment horizontal="center"/>
    </xf>
    <xf numFmtId="43" fontId="4" fillId="13" borderId="51" xfId="3" applyNumberFormat="1" applyFill="1" applyBorder="1" applyAlignment="1">
      <alignment horizontal="center"/>
    </xf>
    <xf numFmtId="43" fontId="4" fillId="13" borderId="52" xfId="3" applyNumberFormat="1" applyFill="1" applyBorder="1" applyAlignment="1">
      <alignment horizontal="center"/>
    </xf>
    <xf numFmtId="43" fontId="4" fillId="13" borderId="53" xfId="3" applyNumberFormat="1" applyFill="1" applyBorder="1" applyAlignment="1">
      <alignment horizontal="center"/>
    </xf>
    <xf numFmtId="43" fontId="4" fillId="13" borderId="54" xfId="3" applyNumberFormat="1" applyFill="1" applyBorder="1" applyAlignment="1">
      <alignment horizontal="center"/>
    </xf>
    <xf numFmtId="43" fontId="30" fillId="10" borderId="0" xfId="7" applyNumberFormat="1" applyFont="1" applyFill="1" applyBorder="1" applyAlignment="1">
      <alignment horizontal="left"/>
    </xf>
    <xf numFmtId="166" fontId="29" fillId="8" borderId="0" xfId="2" applyNumberFormat="1" applyFont="1" applyFill="1" applyAlignment="1">
      <alignment horizontal="center"/>
    </xf>
    <xf numFmtId="43" fontId="0" fillId="0" borderId="0" xfId="0" applyNumberFormat="1"/>
    <xf numFmtId="186" fontId="29" fillId="0" borderId="23" xfId="7" applyNumberFormat="1" applyFont="1" applyBorder="1" applyAlignment="1">
      <alignment horizontal="center"/>
    </xf>
    <xf numFmtId="186" fontId="29" fillId="0" borderId="25" xfId="7" applyNumberFormat="1" applyFont="1" applyBorder="1" applyAlignment="1">
      <alignment horizontal="center"/>
    </xf>
    <xf numFmtId="166" fontId="0" fillId="0" borderId="24" xfId="0" applyNumberFormat="1" applyBorder="1"/>
    <xf numFmtId="166" fontId="0" fillId="0" borderId="0" xfId="0" applyNumberFormat="1" applyBorder="1"/>
    <xf numFmtId="166" fontId="0" fillId="0" borderId="11" xfId="0" applyNumberFormat="1" applyBorder="1"/>
    <xf numFmtId="166" fontId="0" fillId="0" borderId="26" xfId="0" applyNumberFormat="1" applyBorder="1"/>
    <xf numFmtId="166" fontId="29" fillId="8" borderId="0" xfId="7" applyNumberFormat="1" applyFont="1" applyFill="1" applyAlignment="1">
      <alignment horizontal="center"/>
    </xf>
    <xf numFmtId="166" fontId="29" fillId="8" borderId="0" xfId="7" applyNumberFormat="1" applyFont="1" applyFill="1" applyBorder="1" applyAlignment="1">
      <alignment horizontal="center"/>
    </xf>
    <xf numFmtId="166" fontId="29" fillId="8" borderId="24" xfId="7" applyNumberFormat="1" applyFont="1" applyFill="1" applyBorder="1" applyAlignment="1">
      <alignment horizontal="center"/>
    </xf>
    <xf numFmtId="169" fontId="29" fillId="8" borderId="0" xfId="7" applyNumberFormat="1" applyFont="1" applyFill="1" applyAlignment="1">
      <alignment horizontal="center"/>
    </xf>
    <xf numFmtId="169" fontId="0" fillId="0" borderId="0" xfId="7" applyNumberFormat="1" applyFont="1"/>
    <xf numFmtId="43" fontId="29" fillId="14" borderId="0" xfId="7" applyNumberFormat="1" applyFont="1" applyFill="1" applyAlignment="1">
      <alignment horizontal="center"/>
    </xf>
    <xf numFmtId="9" fontId="29" fillId="14" borderId="0" xfId="2" applyNumberFormat="1" applyFont="1" applyFill="1" applyAlignment="1">
      <alignment horizontal="center"/>
    </xf>
    <xf numFmtId="166" fontId="29" fillId="18" borderId="0" xfId="2" applyNumberFormat="1" applyFont="1" applyFill="1" applyAlignment="1">
      <alignment horizontal="center"/>
    </xf>
    <xf numFmtId="43" fontId="29" fillId="14" borderId="0" xfId="7" applyFont="1" applyFill="1" applyAlignment="1">
      <alignment horizontal="center"/>
    </xf>
    <xf numFmtId="43" fontId="29" fillId="14" borderId="0" xfId="7" applyFont="1" applyFill="1"/>
    <xf numFmtId="169" fontId="29" fillId="18" borderId="0" xfId="7" applyNumberFormat="1" applyFont="1" applyFill="1" applyAlignment="1">
      <alignment horizontal="center"/>
    </xf>
    <xf numFmtId="175" fontId="29" fillId="14" borderId="0" xfId="7" applyNumberFormat="1" applyFont="1" applyFill="1" applyAlignment="1">
      <alignment horizontal="center"/>
    </xf>
    <xf numFmtId="175" fontId="29" fillId="18" borderId="0" xfId="7" applyNumberFormat="1" applyFont="1" applyFill="1" applyAlignment="1">
      <alignment horizontal="center"/>
    </xf>
    <xf numFmtId="186" fontId="29" fillId="14" borderId="0" xfId="7" applyNumberFormat="1" applyFont="1" applyFill="1" applyAlignment="1">
      <alignment horizontal="center"/>
    </xf>
    <xf numFmtId="0" fontId="0" fillId="14" borderId="0" xfId="0" applyFill="1"/>
    <xf numFmtId="0" fontId="0" fillId="0" borderId="0" xfId="0" applyFill="1"/>
    <xf numFmtId="164" fontId="0" fillId="0" borderId="0" xfId="0" applyNumberFormat="1"/>
    <xf numFmtId="1" fontId="0" fillId="0" borderId="0" xfId="0" applyNumberFormat="1"/>
    <xf numFmtId="3" fontId="29" fillId="8" borderId="0" xfId="7" applyNumberFormat="1" applyFont="1" applyFill="1" applyAlignment="1">
      <alignment horizontal="center"/>
    </xf>
    <xf numFmtId="3" fontId="29" fillId="18" borderId="0" xfId="7" applyNumberFormat="1" applyFont="1" applyFill="1" applyAlignment="1">
      <alignment horizontal="center"/>
    </xf>
    <xf numFmtId="3" fontId="29" fillId="8" borderId="0" xfId="7" applyNumberFormat="1" applyFont="1" applyFill="1"/>
    <xf numFmtId="3" fontId="29" fillId="18" borderId="0" xfId="7" applyNumberFormat="1" applyFont="1" applyFill="1"/>
    <xf numFmtId="9" fontId="29" fillId="0" borderId="0" xfId="2" applyNumberFormat="1" applyFont="1" applyAlignment="1">
      <alignment horizontal="center"/>
    </xf>
    <xf numFmtId="0" fontId="31" fillId="0" borderId="0" xfId="3" applyFont="1" applyAlignment="1">
      <alignment wrapText="1"/>
    </xf>
    <xf numFmtId="0" fontId="29" fillId="0" borderId="0" xfId="0" applyFont="1" applyAlignment="1">
      <alignment vertical="top"/>
    </xf>
    <xf numFmtId="0" fontId="29" fillId="0" borderId="0" xfId="0" applyFont="1" applyAlignment="1">
      <alignment horizontal="center" vertical="top"/>
    </xf>
    <xf numFmtId="13" fontId="29" fillId="8" borderId="23" xfId="7" applyNumberFormat="1" applyFont="1" applyFill="1" applyBorder="1" applyAlignment="1">
      <alignment horizontal="center"/>
    </xf>
    <xf numFmtId="186" fontId="29" fillId="8" borderId="0" xfId="7" applyNumberFormat="1" applyFont="1" applyFill="1" applyBorder="1" applyAlignment="1">
      <alignment horizontal="left"/>
    </xf>
    <xf numFmtId="13" fontId="29" fillId="0" borderId="0" xfId="0" applyNumberFormat="1" applyFont="1" applyAlignment="1">
      <alignment horizontal="center" vertical="top"/>
    </xf>
    <xf numFmtId="13" fontId="29" fillId="0" borderId="0" xfId="0" applyNumberFormat="1" applyFont="1" applyAlignment="1">
      <alignment horizontal="center"/>
    </xf>
    <xf numFmtId="43" fontId="29" fillId="8" borderId="0" xfId="7" applyNumberFormat="1" applyFont="1" applyFill="1"/>
    <xf numFmtId="43" fontId="29" fillId="0" borderId="0" xfId="7" applyNumberFormat="1" applyFont="1"/>
    <xf numFmtId="188" fontId="29" fillId="8" borderId="23" xfId="7" applyNumberFormat="1" applyFont="1" applyFill="1" applyBorder="1" applyAlignment="1">
      <alignment horizontal="center"/>
    </xf>
    <xf numFmtId="166" fontId="0" fillId="0" borderId="0" xfId="0" applyNumberFormat="1" applyAlignment="1">
      <alignment horizontal="center"/>
    </xf>
    <xf numFmtId="0" fontId="29" fillId="19" borderId="0" xfId="0" applyFont="1" applyFill="1"/>
    <xf numFmtId="4" fontId="29" fillId="19" borderId="0" xfId="0" applyNumberFormat="1" applyFont="1" applyFill="1"/>
    <xf numFmtId="0" fontId="29" fillId="20" borderId="0" xfId="0" applyFont="1" applyFill="1"/>
    <xf numFmtId="4" fontId="29" fillId="20" borderId="0" xfId="0" applyNumberFormat="1" applyFont="1" applyFill="1"/>
    <xf numFmtId="0" fontId="44" fillId="5" borderId="0" xfId="0" applyFont="1" applyFill="1" applyBorder="1" applyAlignment="1">
      <alignment horizontal="center"/>
    </xf>
    <xf numFmtId="4" fontId="44" fillId="5" borderId="0" xfId="0" applyNumberFormat="1" applyFont="1" applyFill="1" applyBorder="1" applyAlignment="1">
      <alignment horizontal="center"/>
    </xf>
    <xf numFmtId="43" fontId="30" fillId="10" borderId="9" xfId="7" applyNumberFormat="1" applyFont="1" applyFill="1" applyBorder="1" applyAlignment="1">
      <alignment horizontal="left"/>
    </xf>
    <xf numFmtId="0" fontId="7" fillId="5" borderId="0" xfId="0" applyFont="1" applyFill="1" applyBorder="1" applyAlignment="1">
      <alignment horizontal="center"/>
    </xf>
    <xf numFmtId="0" fontId="30" fillId="5" borderId="0" xfId="0" applyFont="1" applyFill="1" applyBorder="1" applyAlignment="1">
      <alignment horizontal="center"/>
    </xf>
    <xf numFmtId="13" fontId="29" fillId="19" borderId="23" xfId="7" applyNumberFormat="1" applyFont="1" applyFill="1" applyBorder="1" applyAlignment="1">
      <alignment horizontal="left"/>
    </xf>
    <xf numFmtId="43" fontId="29" fillId="21" borderId="0" xfId="7" applyFont="1" applyFill="1" applyBorder="1"/>
    <xf numFmtId="43" fontId="29" fillId="21" borderId="0" xfId="7" applyFont="1" applyFill="1" applyBorder="1" applyAlignment="1">
      <alignment horizontal="center"/>
    </xf>
    <xf numFmtId="166" fontId="29" fillId="21" borderId="0" xfId="7" applyNumberFormat="1" applyFont="1" applyFill="1" applyBorder="1" applyAlignment="1">
      <alignment horizontal="center"/>
    </xf>
    <xf numFmtId="166" fontId="29" fillId="21" borderId="24" xfId="7" applyNumberFormat="1" applyFont="1" applyFill="1" applyBorder="1" applyAlignment="1">
      <alignment horizontal="center"/>
    </xf>
    <xf numFmtId="13" fontId="29" fillId="19" borderId="0" xfId="0" applyNumberFormat="1" applyFont="1" applyFill="1" applyAlignment="1">
      <alignment horizontal="left"/>
    </xf>
    <xf numFmtId="0" fontId="29" fillId="19" borderId="0" xfId="0" applyFont="1" applyFill="1" applyAlignment="1">
      <alignment horizontal="left"/>
    </xf>
    <xf numFmtId="0" fontId="29" fillId="22" borderId="0" xfId="0" applyFont="1" applyFill="1"/>
    <xf numFmtId="0" fontId="46" fillId="5" borderId="20" xfId="0" applyFont="1" applyFill="1" applyBorder="1" applyAlignment="1">
      <alignment horizontal="center" wrapText="1"/>
    </xf>
    <xf numFmtId="0" fontId="45" fillId="5" borderId="29" xfId="0" applyFont="1" applyFill="1" applyBorder="1" applyAlignment="1">
      <alignment wrapText="1"/>
    </xf>
    <xf numFmtId="0" fontId="45" fillId="5" borderId="30" xfId="0" applyFont="1" applyFill="1" applyBorder="1" applyAlignment="1">
      <alignment wrapText="1"/>
    </xf>
    <xf numFmtId="0" fontId="45" fillId="5" borderId="27" xfId="0" applyFont="1" applyFill="1" applyBorder="1"/>
    <xf numFmtId="0" fontId="45" fillId="5" borderId="28" xfId="0" applyFont="1" applyFill="1" applyBorder="1"/>
    <xf numFmtId="0" fontId="0" fillId="5" borderId="0" xfId="0" applyFill="1" applyBorder="1"/>
    <xf numFmtId="0" fontId="0" fillId="5" borderId="23" xfId="0" applyFill="1" applyBorder="1"/>
    <xf numFmtId="0" fontId="0" fillId="5" borderId="24" xfId="0" applyFill="1" applyBorder="1"/>
    <xf numFmtId="0" fontId="0" fillId="5" borderId="0" xfId="0" applyFill="1"/>
    <xf numFmtId="43" fontId="47" fillId="10" borderId="18" xfId="7" applyNumberFormat="1" applyFont="1" applyFill="1" applyBorder="1" applyAlignment="1">
      <alignment horizontal="center"/>
    </xf>
    <xf numFmtId="169" fontId="47" fillId="10" borderId="18" xfId="7" applyNumberFormat="1" applyFont="1" applyFill="1" applyBorder="1" applyAlignment="1">
      <alignment horizontal="center"/>
    </xf>
    <xf numFmtId="43" fontId="29" fillId="0" borderId="0" xfId="7" applyNumberFormat="1" applyFont="1" applyBorder="1" applyAlignment="1">
      <alignment horizontal="center"/>
    </xf>
    <xf numFmtId="43" fontId="29" fillId="8" borderId="0" xfId="7" applyNumberFormat="1" applyFont="1" applyFill="1" applyBorder="1" applyAlignment="1">
      <alignment horizontal="center"/>
    </xf>
    <xf numFmtId="9" fontId="29" fillId="0" borderId="0" xfId="2" applyNumberFormat="1" applyFont="1" applyBorder="1" applyAlignment="1">
      <alignment horizontal="center"/>
    </xf>
    <xf numFmtId="189" fontId="29" fillId="8" borderId="23" xfId="7" applyNumberFormat="1" applyFont="1" applyFill="1" applyBorder="1" applyAlignment="1">
      <alignment horizontal="center"/>
    </xf>
    <xf numFmtId="9" fontId="29" fillId="8" borderId="56" xfId="2" applyNumberFormat="1" applyFont="1" applyFill="1" applyBorder="1" applyAlignment="1">
      <alignment horizontal="center"/>
    </xf>
    <xf numFmtId="9" fontId="29" fillId="8" borderId="57" xfId="2" applyNumberFormat="1" applyFont="1" applyFill="1" applyBorder="1" applyAlignment="1">
      <alignment horizontal="center"/>
    </xf>
    <xf numFmtId="43" fontId="29" fillId="8" borderId="57" xfId="7" applyNumberFormat="1" applyFont="1" applyFill="1" applyBorder="1" applyAlignment="1">
      <alignment horizontal="center"/>
    </xf>
    <xf numFmtId="43" fontId="29" fillId="8" borderId="57" xfId="7" applyNumberFormat="1" applyFont="1" applyFill="1" applyBorder="1"/>
    <xf numFmtId="175" fontId="29" fillId="8" borderId="57" xfId="7" applyNumberFormat="1" applyFont="1" applyFill="1" applyBorder="1" applyAlignment="1">
      <alignment horizontal="center"/>
    </xf>
    <xf numFmtId="186" fontId="29" fillId="8" borderId="58" xfId="7" applyNumberFormat="1" applyFont="1" applyFill="1" applyBorder="1" applyAlignment="1">
      <alignment horizontal="center"/>
    </xf>
    <xf numFmtId="9" fontId="29" fillId="0" borderId="23" xfId="2" applyNumberFormat="1" applyFont="1" applyBorder="1" applyAlignment="1">
      <alignment horizontal="center"/>
    </xf>
    <xf numFmtId="43" fontId="29" fillId="0" borderId="0" xfId="7" applyNumberFormat="1" applyFont="1" applyBorder="1"/>
    <xf numFmtId="175" fontId="29" fillId="0" borderId="0" xfId="7" applyNumberFormat="1" applyFont="1" applyBorder="1" applyAlignment="1">
      <alignment horizontal="center"/>
    </xf>
    <xf numFmtId="186" fontId="29" fillId="0" borderId="59" xfId="7" applyNumberFormat="1" applyFont="1" applyBorder="1" applyAlignment="1">
      <alignment horizontal="center"/>
    </xf>
    <xf numFmtId="9" fontId="29" fillId="8" borderId="23" xfId="2" applyNumberFormat="1" applyFont="1" applyFill="1" applyBorder="1" applyAlignment="1">
      <alignment horizontal="center"/>
    </xf>
    <xf numFmtId="9" fontId="29" fillId="8" borderId="0" xfId="2" applyNumberFormat="1" applyFont="1" applyFill="1" applyBorder="1" applyAlignment="1">
      <alignment horizontal="center"/>
    </xf>
    <xf numFmtId="43" fontId="29" fillId="8" borderId="0" xfId="7" applyNumberFormat="1" applyFont="1" applyFill="1" applyBorder="1"/>
    <xf numFmtId="175" fontId="29" fillId="8" borderId="0" xfId="7" applyNumberFormat="1" applyFont="1" applyFill="1" applyBorder="1" applyAlignment="1">
      <alignment horizontal="center"/>
    </xf>
    <xf numFmtId="186" fontId="29" fillId="8" borderId="59" xfId="7" applyNumberFormat="1" applyFont="1" applyFill="1" applyBorder="1" applyAlignment="1">
      <alignment horizontal="center"/>
    </xf>
    <xf numFmtId="9" fontId="29" fillId="0" borderId="60" xfId="2" applyNumberFormat="1" applyFont="1" applyBorder="1" applyAlignment="1">
      <alignment horizontal="center"/>
    </xf>
    <xf numFmtId="9" fontId="29" fillId="0" borderId="9" xfId="2" applyNumberFormat="1" applyFont="1" applyBorder="1" applyAlignment="1">
      <alignment horizontal="center"/>
    </xf>
    <xf numFmtId="43" fontId="29" fillId="0" borderId="9" xfId="7" applyNumberFormat="1" applyFont="1" applyBorder="1" applyAlignment="1">
      <alignment horizontal="center"/>
    </xf>
    <xf numFmtId="43" fontId="29" fillId="0" borderId="9" xfId="7" applyNumberFormat="1" applyFont="1" applyBorder="1"/>
    <xf numFmtId="175" fontId="29" fillId="0" borderId="9" xfId="7" applyNumberFormat="1" applyFont="1" applyBorder="1" applyAlignment="1">
      <alignment horizontal="center"/>
    </xf>
    <xf numFmtId="186" fontId="29" fillId="0" borderId="61" xfId="7" applyNumberFormat="1" applyFont="1" applyBorder="1" applyAlignment="1">
      <alignment horizontal="center"/>
    </xf>
    <xf numFmtId="9" fontId="29" fillId="0" borderId="0" xfId="0" applyNumberFormat="1" applyFont="1"/>
    <xf numFmtId="175" fontId="29" fillId="0" borderId="0" xfId="7" applyNumberFormat="1" applyFont="1"/>
    <xf numFmtId="164" fontId="29" fillId="0" borderId="0" xfId="0" applyNumberFormat="1" applyFont="1"/>
    <xf numFmtId="2" fontId="29" fillId="0" borderId="0" xfId="0" applyNumberFormat="1" applyFont="1" applyAlignment="1">
      <alignment horizontal="left" indent="2"/>
    </xf>
    <xf numFmtId="43" fontId="29" fillId="18" borderId="0" xfId="7" applyNumberFormat="1" applyFont="1" applyFill="1" applyAlignment="1">
      <alignment horizontal="center"/>
    </xf>
    <xf numFmtId="0" fontId="29" fillId="14" borderId="0" xfId="0" applyFont="1" applyFill="1"/>
    <xf numFmtId="43" fontId="30" fillId="23" borderId="9" xfId="7" applyNumberFormat="1" applyFont="1" applyFill="1" applyBorder="1" applyAlignment="1">
      <alignment horizontal="left"/>
    </xf>
    <xf numFmtId="190" fontId="29" fillId="0" borderId="0" xfId="7" applyNumberFormat="1" applyFont="1"/>
    <xf numFmtId="166" fontId="29" fillId="0" borderId="0" xfId="0" applyNumberFormat="1" applyFont="1"/>
    <xf numFmtId="43" fontId="30" fillId="10" borderId="62" xfId="7" applyNumberFormat="1" applyFont="1" applyFill="1" applyBorder="1" applyAlignment="1">
      <alignment horizontal="left"/>
    </xf>
    <xf numFmtId="0" fontId="31" fillId="5" borderId="21" xfId="3" applyFont="1" applyFill="1" applyBorder="1"/>
    <xf numFmtId="0" fontId="31" fillId="5" borderId="23" xfId="3" applyFont="1" applyFill="1" applyBorder="1"/>
    <xf numFmtId="0" fontId="7" fillId="5" borderId="24" xfId="0" applyFont="1" applyFill="1" applyBorder="1" applyAlignment="1">
      <alignment horizontal="center"/>
    </xf>
    <xf numFmtId="0" fontId="29" fillId="5" borderId="25" xfId="0" applyFont="1" applyFill="1" applyBorder="1"/>
    <xf numFmtId="43" fontId="30" fillId="10" borderId="11" xfId="7" applyNumberFormat="1" applyFont="1" applyFill="1" applyBorder="1" applyAlignment="1">
      <alignment horizontal="left"/>
    </xf>
    <xf numFmtId="0" fontId="44" fillId="5" borderId="11" xfId="0" applyFont="1" applyFill="1" applyBorder="1" applyAlignment="1">
      <alignment horizontal="center"/>
    </xf>
    <xf numFmtId="4" fontId="44" fillId="5" borderId="11" xfId="0" applyNumberFormat="1" applyFont="1" applyFill="1" applyBorder="1" applyAlignment="1">
      <alignment horizontal="center"/>
    </xf>
    <xf numFmtId="0" fontId="30" fillId="5" borderId="11" xfId="0" applyFont="1" applyFill="1" applyBorder="1" applyAlignment="1">
      <alignment horizontal="center"/>
    </xf>
    <xf numFmtId="0" fontId="7" fillId="5" borderId="26" xfId="0" applyFont="1" applyFill="1" applyBorder="1" applyAlignment="1">
      <alignment horizontal="center"/>
    </xf>
    <xf numFmtId="43" fontId="30" fillId="10" borderId="9" xfId="7" applyNumberFormat="1" applyFont="1" applyFill="1" applyBorder="1" applyAlignment="1">
      <alignment horizontal="center"/>
    </xf>
    <xf numFmtId="165" fontId="44" fillId="5" borderId="0" xfId="0" applyNumberFormat="1" applyFont="1" applyFill="1" applyBorder="1" applyAlignment="1">
      <alignment horizontal="center"/>
    </xf>
    <xf numFmtId="165" fontId="44" fillId="5" borderId="11" xfId="0" applyNumberFormat="1" applyFont="1" applyFill="1" applyBorder="1" applyAlignment="1">
      <alignment horizontal="center"/>
    </xf>
    <xf numFmtId="165" fontId="30" fillId="10" borderId="9" xfId="7" applyNumberFormat="1" applyFont="1" applyFill="1" applyBorder="1" applyAlignment="1">
      <alignment horizontal="left"/>
    </xf>
    <xf numFmtId="165" fontId="29" fillId="8" borderId="0" xfId="2" applyNumberFormat="1" applyFont="1" applyFill="1" applyAlignment="1">
      <alignment horizontal="center"/>
    </xf>
    <xf numFmtId="165" fontId="29" fillId="0" borderId="0" xfId="2" applyNumberFormat="1" applyFont="1" applyAlignment="1">
      <alignment horizontal="center"/>
    </xf>
    <xf numFmtId="165" fontId="29" fillId="21" borderId="0" xfId="7" applyNumberFormat="1" applyFont="1" applyFill="1" applyBorder="1" applyAlignment="1">
      <alignment horizontal="center"/>
    </xf>
    <xf numFmtId="165" fontId="29" fillId="19" borderId="0" xfId="0" applyNumberFormat="1" applyFont="1" applyFill="1"/>
    <xf numFmtId="165" fontId="29" fillId="22" borderId="0" xfId="0" applyNumberFormat="1" applyFont="1" applyFill="1"/>
    <xf numFmtId="165" fontId="29" fillId="0" borderId="0" xfId="0" applyNumberFormat="1" applyFont="1"/>
    <xf numFmtId="188" fontId="29" fillId="8" borderId="0" xfId="7" applyNumberFormat="1" applyFont="1" applyFill="1" applyAlignment="1">
      <alignment horizontal="center"/>
    </xf>
    <xf numFmtId="188" fontId="49" fillId="14" borderId="0" xfId="0" applyNumberFormat="1" applyFont="1" applyFill="1"/>
    <xf numFmtId="188" fontId="29" fillId="14" borderId="0" xfId="7" applyNumberFormat="1" applyFont="1" applyFill="1" applyAlignment="1">
      <alignment horizontal="center"/>
    </xf>
    <xf numFmtId="0" fontId="0" fillId="0" borderId="0" xfId="0" applyAlignment="1">
      <alignment vertical="top"/>
    </xf>
    <xf numFmtId="0" fontId="0" fillId="0" borderId="0" xfId="0" applyAlignment="1">
      <alignment horizontal="left" vertical="top" wrapText="1"/>
    </xf>
    <xf numFmtId="0" fontId="0" fillId="0" borderId="63" xfId="0" applyBorder="1"/>
    <xf numFmtId="43" fontId="22" fillId="0" borderId="31" xfId="10" applyNumberFormat="1" applyAlignment="1">
      <alignment horizontal="center"/>
    </xf>
    <xf numFmtId="9" fontId="4" fillId="13" borderId="48" xfId="3" applyNumberFormat="1" applyFill="1" applyBorder="1" applyAlignment="1">
      <alignment horizontal="center"/>
    </xf>
    <xf numFmtId="9" fontId="4" fillId="13" borderId="49" xfId="3" applyNumberFormat="1" applyFill="1" applyBorder="1" applyAlignment="1">
      <alignment horizontal="center"/>
    </xf>
    <xf numFmtId="0" fontId="0" fillId="0" borderId="55" xfId="0" applyBorder="1" applyAlignment="1">
      <alignment horizontal="left" vertical="top" wrapText="1"/>
    </xf>
    <xf numFmtId="0" fontId="0" fillId="0" borderId="0" xfId="0" applyAlignment="1">
      <alignment horizontal="left" vertical="top" wrapText="1"/>
    </xf>
    <xf numFmtId="0" fontId="37" fillId="0" borderId="0" xfId="0" applyFont="1" applyAlignment="1">
      <alignment horizontal="center" vertical="center" wrapText="1"/>
    </xf>
    <xf numFmtId="0" fontId="31" fillId="0" borderId="0" xfId="3" applyFont="1" applyAlignment="1">
      <alignment horizontal="center" wrapText="1"/>
    </xf>
    <xf numFmtId="0" fontId="38" fillId="0" borderId="21" xfId="0" applyFont="1" applyBorder="1" applyAlignment="1">
      <alignment horizontal="center" vertical="center" wrapText="1"/>
    </xf>
    <xf numFmtId="0" fontId="38" fillId="0" borderId="19" xfId="0" applyFont="1" applyBorder="1" applyAlignment="1">
      <alignment horizontal="center" vertical="center" wrapText="1"/>
    </xf>
    <xf numFmtId="0" fontId="38" fillId="0" borderId="22" xfId="0" applyFont="1" applyBorder="1" applyAlignment="1">
      <alignment horizontal="center" vertical="center" wrapText="1"/>
    </xf>
    <xf numFmtId="0" fontId="19" fillId="0" borderId="23" xfId="0" applyFont="1" applyBorder="1" applyAlignment="1">
      <alignment horizontal="left" vertical="top" wrapText="1"/>
    </xf>
    <xf numFmtId="0" fontId="38" fillId="0" borderId="0" xfId="0" applyFont="1" applyBorder="1" applyAlignment="1">
      <alignment horizontal="left" vertical="top" wrapText="1"/>
    </xf>
    <xf numFmtId="0" fontId="38" fillId="0" borderId="24" xfId="0" applyFont="1" applyBorder="1" applyAlignment="1">
      <alignment horizontal="left" vertical="top" wrapText="1"/>
    </xf>
    <xf numFmtId="0" fontId="38" fillId="0" borderId="23"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24" xfId="0" applyFont="1" applyBorder="1" applyAlignment="1">
      <alignment horizontal="center" vertical="center" wrapText="1"/>
    </xf>
    <xf numFmtId="0" fontId="42" fillId="17" borderId="45" xfId="3" applyFont="1" applyFill="1" applyBorder="1" applyAlignment="1">
      <alignment horizontal="center" wrapText="1"/>
    </xf>
    <xf numFmtId="0" fontId="42" fillId="17" borderId="46" xfId="3" applyFont="1" applyFill="1" applyBorder="1" applyAlignment="1">
      <alignment horizontal="center" wrapText="1"/>
    </xf>
    <xf numFmtId="0" fontId="42" fillId="17" borderId="47" xfId="3" applyFont="1" applyFill="1" applyBorder="1" applyAlignment="1">
      <alignment horizontal="center" wrapText="1"/>
    </xf>
    <xf numFmtId="0" fontId="41" fillId="17" borderId="45" xfId="3" applyFont="1" applyFill="1" applyBorder="1" applyAlignment="1">
      <alignment horizontal="center" vertical="center" wrapText="1"/>
    </xf>
    <xf numFmtId="0" fontId="41" fillId="17" borderId="46" xfId="3" applyFont="1" applyFill="1" applyBorder="1" applyAlignment="1">
      <alignment horizontal="center" vertical="center" wrapText="1"/>
    </xf>
    <xf numFmtId="0" fontId="41" fillId="17" borderId="47" xfId="3" applyFont="1" applyFill="1" applyBorder="1" applyAlignment="1">
      <alignment horizontal="center" vertical="center" wrapText="1"/>
    </xf>
    <xf numFmtId="0" fontId="42" fillId="17" borderId="45" xfId="3" applyFont="1" applyFill="1" applyBorder="1" applyAlignment="1">
      <alignment horizontal="center" vertical="center" wrapText="1"/>
    </xf>
    <xf numFmtId="0" fontId="42" fillId="17" borderId="46" xfId="3" applyFont="1" applyFill="1" applyBorder="1" applyAlignment="1">
      <alignment horizontal="center" vertical="center" wrapText="1"/>
    </xf>
    <xf numFmtId="0" fontId="42" fillId="17" borderId="47" xfId="3" applyFont="1" applyFill="1" applyBorder="1" applyAlignment="1">
      <alignment horizontal="center" vertical="center" wrapText="1"/>
    </xf>
    <xf numFmtId="0" fontId="42" fillId="17" borderId="45" xfId="12" applyFont="1" applyBorder="1" applyAlignment="1">
      <alignment horizontal="center" vertical="center" wrapText="1"/>
    </xf>
    <xf numFmtId="0" fontId="42" fillId="17" borderId="46" xfId="12" applyFont="1" applyBorder="1" applyAlignment="1">
      <alignment horizontal="center" vertical="center" wrapText="1"/>
    </xf>
    <xf numFmtId="0" fontId="42" fillId="17" borderId="47" xfId="12" applyFont="1" applyBorder="1" applyAlignment="1">
      <alignment horizontal="center" vertical="center" wrapText="1"/>
    </xf>
    <xf numFmtId="0" fontId="41" fillId="17" borderId="25" xfId="12" applyFont="1" applyBorder="1" applyAlignment="1">
      <alignment horizontal="center" vertical="center" wrapText="1"/>
    </xf>
    <xf numFmtId="0" fontId="41" fillId="17" borderId="11" xfId="12" applyFont="1" applyBorder="1" applyAlignment="1">
      <alignment horizontal="center" vertical="center" wrapText="1"/>
    </xf>
    <xf numFmtId="0" fontId="41" fillId="17" borderId="26" xfId="12" applyFont="1" applyBorder="1" applyAlignment="1">
      <alignment horizontal="center" vertical="center" wrapText="1"/>
    </xf>
    <xf numFmtId="0" fontId="44" fillId="0" borderId="55" xfId="0" applyFont="1" applyBorder="1" applyAlignment="1">
      <alignment horizontal="center"/>
    </xf>
    <xf numFmtId="166" fontId="48" fillId="16" borderId="0" xfId="13" applyNumberFormat="1" applyFont="1" applyAlignment="1">
      <alignment horizontal="center"/>
    </xf>
    <xf numFmtId="0" fontId="48" fillId="16" borderId="0" xfId="13" applyFont="1" applyAlignment="1">
      <alignment horizontal="center"/>
    </xf>
    <xf numFmtId="0" fontId="44" fillId="0" borderId="56" xfId="0" applyFont="1" applyBorder="1" applyAlignment="1">
      <alignment horizontal="center"/>
    </xf>
    <xf numFmtId="0" fontId="44" fillId="0" borderId="57" xfId="0" applyFont="1" applyBorder="1" applyAlignment="1">
      <alignment horizontal="center"/>
    </xf>
    <xf numFmtId="0" fontId="29" fillId="20" borderId="0" xfId="0" applyFont="1" applyFill="1" applyAlignment="1">
      <alignment horizontal="left" wrapText="1"/>
    </xf>
    <xf numFmtId="0" fontId="29" fillId="20" borderId="0" xfId="0" applyFont="1" applyFill="1" applyAlignment="1">
      <alignment horizontal="left"/>
    </xf>
    <xf numFmtId="0" fontId="29" fillId="0" borderId="0" xfId="0" applyFont="1" applyAlignment="1">
      <alignment horizontal="left" vertical="top" wrapText="1"/>
    </xf>
    <xf numFmtId="0" fontId="30" fillId="5" borderId="19" xfId="0" applyFont="1" applyFill="1" applyBorder="1" applyAlignment="1">
      <alignment horizontal="center" wrapText="1"/>
    </xf>
    <xf numFmtId="0" fontId="30" fillId="5" borderId="22" xfId="0" applyFont="1" applyFill="1" applyBorder="1" applyAlignment="1">
      <alignment horizontal="center" wrapText="1"/>
    </xf>
    <xf numFmtId="0" fontId="29" fillId="19" borderId="0" xfId="0" applyFont="1" applyFill="1" applyAlignment="1">
      <alignment horizontal="left" vertical="top" wrapText="1"/>
    </xf>
    <xf numFmtId="0" fontId="29" fillId="19" borderId="0" xfId="0" applyFont="1" applyFill="1" applyAlignment="1">
      <alignment horizontal="left"/>
    </xf>
    <xf numFmtId="187" fontId="29" fillId="19" borderId="0" xfId="0" applyNumberFormat="1" applyFont="1" applyFill="1" applyAlignment="1">
      <alignment horizontal="left"/>
    </xf>
    <xf numFmtId="13" fontId="29" fillId="21" borderId="23" xfId="7" applyNumberFormat="1" applyFont="1" applyFill="1" applyBorder="1" applyAlignment="1">
      <alignment horizontal="left" vertical="top"/>
    </xf>
    <xf numFmtId="13" fontId="29" fillId="21" borderId="0" xfId="7" applyNumberFormat="1" applyFont="1" applyFill="1" applyBorder="1" applyAlignment="1">
      <alignment horizontal="left" vertical="top"/>
    </xf>
    <xf numFmtId="13" fontId="29" fillId="21" borderId="24" xfId="7" applyNumberFormat="1" applyFont="1" applyFill="1" applyBorder="1" applyAlignment="1">
      <alignment horizontal="left" vertical="top"/>
    </xf>
    <xf numFmtId="0" fontId="0" fillId="0" borderId="44"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21" xfId="0" applyBorder="1" applyAlignment="1">
      <alignment horizontal="left" vertical="top" wrapText="1"/>
    </xf>
    <xf numFmtId="0" fontId="0" fillId="0" borderId="19"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1" xfId="0" applyBorder="1" applyAlignment="1">
      <alignment horizontal="left" vertical="top" wrapText="1"/>
    </xf>
    <xf numFmtId="0" fontId="0" fillId="0" borderId="26" xfId="0" applyBorder="1" applyAlignment="1">
      <alignment horizontal="left" vertical="top" wrapText="1"/>
    </xf>
    <xf numFmtId="0" fontId="0" fillId="0" borderId="21" xfId="0" applyBorder="1" applyAlignment="1">
      <alignment horizontal="center" vertical="top" wrapText="1"/>
    </xf>
    <xf numFmtId="0" fontId="0" fillId="0" borderId="19" xfId="0" applyBorder="1" applyAlignment="1">
      <alignment horizontal="center" vertical="top" wrapText="1"/>
    </xf>
    <xf numFmtId="0" fontId="0" fillId="0" borderId="22" xfId="0" applyBorder="1" applyAlignment="1">
      <alignment horizontal="center" vertical="top" wrapText="1"/>
    </xf>
    <xf numFmtId="0" fontId="0" fillId="0" borderId="25" xfId="0" applyBorder="1" applyAlignment="1">
      <alignment horizontal="center" vertical="top" wrapText="1"/>
    </xf>
    <xf numFmtId="0" fontId="0" fillId="0" borderId="11" xfId="0" applyBorder="1" applyAlignment="1">
      <alignment horizontal="center" vertical="top" wrapText="1"/>
    </xf>
    <xf numFmtId="0" fontId="0" fillId="0" borderId="26" xfId="0" applyBorder="1" applyAlignment="1">
      <alignment horizontal="center" vertical="top" wrapText="1"/>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wrapText="1"/>
    </xf>
    <xf numFmtId="0" fontId="34" fillId="5" borderId="21" xfId="11" applyFont="1" applyFill="1" applyBorder="1" applyAlignment="1">
      <alignment horizontal="center"/>
    </xf>
    <xf numFmtId="0" fontId="34" fillId="5" borderId="19" xfId="11" applyFont="1" applyFill="1" applyBorder="1" applyAlignment="1">
      <alignment horizontal="center"/>
    </xf>
    <xf numFmtId="0" fontId="34" fillId="5" borderId="22" xfId="11" applyFont="1" applyFill="1" applyBorder="1" applyAlignment="1">
      <alignment horizontal="center"/>
    </xf>
    <xf numFmtId="0" fontId="22" fillId="0" borderId="31" xfId="10" applyAlignment="1">
      <alignment horizontal="center"/>
    </xf>
    <xf numFmtId="0" fontId="22" fillId="0" borderId="0" xfId="10" applyBorder="1" applyAlignment="1">
      <alignment horizontal="center"/>
    </xf>
    <xf numFmtId="0" fontId="36" fillId="16" borderId="0" xfId="11" applyFont="1" applyFill="1" applyAlignment="1">
      <alignment horizontal="center"/>
    </xf>
    <xf numFmtId="0" fontId="0" fillId="0" borderId="0" xfId="0" applyAlignment="1">
      <alignment horizontal="left" vertical="center" wrapText="1" indent="1"/>
    </xf>
    <xf numFmtId="0" fontId="4" fillId="0" borderId="0" xfId="3" applyAlignment="1">
      <alignment horizontal="left" vertical="center" wrapText="1" indent="1"/>
    </xf>
    <xf numFmtId="0" fontId="0" fillId="0" borderId="0" xfId="0" applyAlignment="1">
      <alignment vertical="center" wrapText="1"/>
    </xf>
    <xf numFmtId="0" fontId="0" fillId="0" borderId="7" xfId="0" applyBorder="1" applyAlignment="1">
      <alignment vertical="center" wrapText="1"/>
    </xf>
    <xf numFmtId="0" fontId="7" fillId="0" borderId="0" xfId="0" applyFont="1" applyAlignment="1">
      <alignment vertical="center" wrapText="1"/>
    </xf>
    <xf numFmtId="0" fontId="0" fillId="0" borderId="8" xfId="0" applyBorder="1" applyAlignment="1">
      <alignment vertical="center" wrapText="1"/>
    </xf>
    <xf numFmtId="0" fontId="0" fillId="0" borderId="0" xfId="0" applyFill="1"/>
    <xf numFmtId="3" fontId="0" fillId="0" borderId="15" xfId="0" applyNumberFormat="1" applyFont="1" applyFill="1" applyBorder="1" applyAlignment="1" applyProtection="1">
      <alignment horizontal="left" wrapText="1"/>
    </xf>
    <xf numFmtId="3" fontId="0" fillId="0" borderId="16" xfId="0" applyNumberFormat="1" applyFont="1" applyFill="1" applyBorder="1" applyAlignment="1" applyProtection="1">
      <alignment horizontal="left" wrapText="1"/>
    </xf>
    <xf numFmtId="3" fontId="0" fillId="0" borderId="15" xfId="0" applyNumberFormat="1" applyFont="1" applyFill="1" applyBorder="1" applyAlignment="1" applyProtection="1">
      <alignment horizontal="center" wrapText="1"/>
    </xf>
    <xf numFmtId="3" fontId="0" fillId="0" borderId="16" xfId="0" applyNumberFormat="1" applyFont="1" applyFill="1" applyBorder="1" applyAlignment="1" applyProtection="1">
      <alignment horizontal="center" wrapText="1"/>
    </xf>
    <xf numFmtId="0" fontId="0" fillId="0" borderId="13" xfId="0" applyNumberFormat="1" applyFill="1" applyBorder="1" applyAlignment="1" applyProtection="1">
      <alignment horizontal="center"/>
    </xf>
    <xf numFmtId="0" fontId="0" fillId="0" borderId="13" xfId="0" applyNumberFormat="1" applyFont="1" applyFill="1" applyBorder="1" applyAlignment="1" applyProtection="1">
      <alignment horizontal="center"/>
    </xf>
    <xf numFmtId="0" fontId="0" fillId="0" borderId="0" xfId="0" applyAlignment="1">
      <alignment vertical="center" wrapText="1" readingOrder="1"/>
    </xf>
  </cellXfs>
  <cellStyles count="14">
    <cellStyle name="Accent1" xfId="12" builtinId="29"/>
    <cellStyle name="Accent6" xfId="13" builtinId="49"/>
    <cellStyle name="Comma" xfId="7" builtinId="3"/>
    <cellStyle name="Currency" xfId="8" builtinId="4"/>
    <cellStyle name="Heading 2" xfId="10" builtinId="17"/>
    <cellStyle name="Hyperlink" xfId="3" builtinId="8"/>
    <cellStyle name="Hyperlink 2" xfId="5"/>
    <cellStyle name="Normal" xfId="0" builtinId="0"/>
    <cellStyle name="Normal 2" xfId="1"/>
    <cellStyle name="Normal 3" xfId="4"/>
    <cellStyle name="Normal 4" xfId="6"/>
    <cellStyle name="Percent" xfId="2" builtinId="5"/>
    <cellStyle name="Style 1" xfId="9"/>
    <cellStyle name="Title" xfId="11" builtinId="15"/>
  </cellStyles>
  <dxfs count="81">
    <dxf>
      <border>
        <left style="thin">
          <color theme="7"/>
        </left>
        <right style="thin">
          <color theme="7"/>
        </right>
        <top style="thin">
          <color theme="7"/>
        </top>
        <bottom style="thin">
          <color theme="7"/>
        </bottom>
        <vertical/>
        <horizontal/>
      </border>
    </dxf>
    <dxf>
      <border>
        <left style="thin">
          <color theme="7"/>
        </left>
        <right style="thin">
          <color theme="7"/>
        </right>
        <top style="thin">
          <color theme="7"/>
        </top>
        <bottom style="thin">
          <color theme="7"/>
        </bottom>
        <vertical/>
        <horizontal/>
      </border>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numFmt numFmtId="167" formatCode="_(* #,##0.00000_);_(* \(#,##0.00000\);_(* &quot;-&quot;??_);_(@_)"/>
      <alignment horizontal="center" vertical="bottom" textRotation="0" wrapText="0" indent="0" justifyLastLine="0" shrinkToFit="0" readingOrder="0"/>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numFmt numFmtId="167" formatCode="_(* #,##0.00000_);_(* \(#,##0.0000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Arial Narrow"/>
        <scheme val="none"/>
      </font>
      <numFmt numFmtId="170" formatCode="0\ "/>
      <alignment horizontal="center" vertical="bottom" textRotation="0" wrapText="0" indent="0" justifyLastLine="0" shrinkToFit="0" readingOrder="0"/>
    </dxf>
    <dxf>
      <font>
        <strike val="0"/>
        <outline val="0"/>
        <shadow val="0"/>
        <u val="none"/>
        <vertAlign val="baseline"/>
        <sz val="12"/>
        <name val="Arial Narrow"/>
        <scheme val="none"/>
      </font>
      <numFmt numFmtId="167" formatCode="_(* #,##0.00000_);_(* \(#,##0.00000\);_(* &quot;-&quot;??_);_(@_)"/>
      <alignment horizontal="center" vertical="bottom" textRotation="0" wrapText="0" indent="0" justifyLastLine="0" shrinkToFit="0" readingOrder="0"/>
    </dxf>
    <dxf>
      <font>
        <strike val="0"/>
        <outline val="0"/>
        <shadow val="0"/>
        <u val="none"/>
        <vertAlign val="baseline"/>
        <sz val="12"/>
        <color auto="1"/>
        <name val="Arial Narrow"/>
        <scheme val="none"/>
      </font>
      <numFmt numFmtId="165" formatCode="0.0%"/>
      <alignment horizontal="center" vertical="bottom" textRotation="0" wrapText="0" indent="0" justifyLastLine="0" shrinkToFit="0" readingOrder="0"/>
      <border diagonalUp="0" diagonalDown="0" outline="0">
        <left style="thin">
          <color indexed="64"/>
        </left>
        <right/>
        <top/>
        <bottom/>
      </border>
    </dxf>
    <dxf>
      <font>
        <strike val="0"/>
        <outline val="0"/>
        <shadow val="0"/>
        <u val="none"/>
        <vertAlign val="baseline"/>
        <sz val="12"/>
        <name val="Arial Narrow"/>
        <scheme val="none"/>
      </font>
    </dxf>
    <dxf>
      <font>
        <strike val="0"/>
        <outline val="0"/>
        <shadow val="0"/>
        <u val="none"/>
        <vertAlign val="baseline"/>
        <sz val="12"/>
        <name val="Arial Narrow"/>
        <scheme val="none"/>
      </font>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alignment horizontal="center" vertical="bottom" textRotation="0" wrapText="0" indent="0" justifyLastLine="0" shrinkToFit="0" readingOrder="0"/>
    </dxf>
    <dxf>
      <font>
        <strike val="0"/>
        <outline val="0"/>
        <shadow val="0"/>
        <u val="none"/>
        <vertAlign val="baseline"/>
        <sz val="12"/>
        <name val="Arial Narrow"/>
        <scheme val="none"/>
      </font>
      <alignment horizontal="left" vertical="bottom" textRotation="0" wrapText="0" indent="0" justifyLastLine="0" shrinkToFit="0" readingOrder="0"/>
    </dxf>
  </dxfs>
  <tableStyles count="0" defaultTableStyle="TableStyleMedium2" defaultPivotStyle="PivotStyleLight16"/>
  <colors>
    <mruColors>
      <color rgb="FFFC3E3E"/>
      <color rgb="FFFF4343"/>
      <color rgb="FFFD73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'DFL FD'!$B$6:$B$17</c:f>
              <c:numCache>
                <c:formatCode>#,##0.0000\ ;\-#,##0.0000\ </c:formatCode>
                <c:ptCount val="12"/>
                <c:pt idx="0">
                  <c:v>0.2</c:v>
                </c:pt>
                <c:pt idx="1">
                  <c:v>0.25</c:v>
                </c:pt>
                <c:pt idx="2">
                  <c:v>0.3</c:v>
                </c:pt>
                <c:pt idx="3">
                  <c:v>0.35</c:v>
                </c:pt>
                <c:pt idx="4">
                  <c:v>0.4</c:v>
                </c:pt>
                <c:pt idx="5">
                  <c:v>0.45</c:v>
                </c:pt>
                <c:pt idx="6">
                  <c:v>0.5</c:v>
                </c:pt>
                <c:pt idx="7">
                  <c:v>0.55000000000000004</c:v>
                </c:pt>
                <c:pt idx="8">
                  <c:v>0.6</c:v>
                </c:pt>
                <c:pt idx="9">
                  <c:v>0.65</c:v>
                </c:pt>
                <c:pt idx="10">
                  <c:v>0.7</c:v>
                </c:pt>
                <c:pt idx="11" formatCode=";;;">
                  <c:v>0.74999900000000019</c:v>
                </c:pt>
              </c:numCache>
            </c:numRef>
          </c:cat>
          <c:val>
            <c:numRef>
              <c:f>'DFL FD'!$H$6:$H$17</c:f>
              <c:numCache>
                <c:formatCode>0.0\ \ \ </c:formatCode>
                <c:ptCount val="12"/>
                <c:pt idx="0">
                  <c:v>2</c:v>
                </c:pt>
                <c:pt idx="1">
                  <c:v>2</c:v>
                </c:pt>
                <c:pt idx="2">
                  <c:v>4</c:v>
                </c:pt>
                <c:pt idx="3">
                  <c:v>18</c:v>
                </c:pt>
                <c:pt idx="4">
                  <c:v>18</c:v>
                </c:pt>
                <c:pt idx="5">
                  <c:v>6</c:v>
                </c:pt>
                <c:pt idx="6">
                  <c:v>24</c:v>
                </c:pt>
                <c:pt idx="7">
                  <c:v>12</c:v>
                </c:pt>
                <c:pt idx="8">
                  <c:v>10</c:v>
                </c:pt>
                <c:pt idx="9">
                  <c:v>2</c:v>
                </c:pt>
                <c:pt idx="10">
                  <c:v>2</c:v>
                </c:pt>
              </c:numCache>
            </c:numRef>
          </c:val>
        </c:ser>
        <c:dLbls>
          <c:showLegendKey val="0"/>
          <c:showVal val="0"/>
          <c:showCatName val="0"/>
          <c:showSerName val="0"/>
          <c:showPercent val="0"/>
          <c:showBubbleSize val="0"/>
        </c:dLbls>
        <c:gapWidth val="0"/>
        <c:axId val="244526936"/>
        <c:axId val="244524584"/>
      </c:barChart>
      <c:catAx>
        <c:axId val="244526936"/>
        <c:scaling>
          <c:orientation val="minMax"/>
        </c:scaling>
        <c:delete val="0"/>
        <c:axPos val="b"/>
        <c:title>
          <c:tx>
            <c:rich>
              <a:bodyPr/>
              <a:lstStyle/>
              <a:p>
                <a:pPr>
                  <a:defRPr sz="1000" b="0" i="0">
                    <a:latin typeface="Arial"/>
                    <a:ea typeface="Arial"/>
                    <a:cs typeface="Arial"/>
                  </a:defRPr>
                </a:pPr>
                <a:r>
                  <a:rPr lang="en-US"/>
                  <a:t> 2012 DFL </a:t>
                </a:r>
              </a:p>
            </c:rich>
          </c:tx>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244524584"/>
        <c:crosses val="autoZero"/>
        <c:auto val="1"/>
        <c:lblAlgn val="ctr"/>
        <c:lblOffset val="100"/>
        <c:noMultiLvlLbl val="0"/>
      </c:catAx>
      <c:valAx>
        <c:axId val="24452458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244526936"/>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'Poverty Rate FD'!$B$6:$B$13</c:f>
              <c:numCache>
                <c:formatCode>#,##0.000\ ;\-#,##0.000\ </c:formatCode>
                <c:ptCount val="8"/>
                <c:pt idx="0">
                  <c:v>0.08</c:v>
                </c:pt>
                <c:pt idx="1">
                  <c:v>0.1</c:v>
                </c:pt>
                <c:pt idx="2">
                  <c:v>0.12</c:v>
                </c:pt>
                <c:pt idx="3">
                  <c:v>0.14000000000000001</c:v>
                </c:pt>
                <c:pt idx="4">
                  <c:v>0.16</c:v>
                </c:pt>
                <c:pt idx="5">
                  <c:v>0.18</c:v>
                </c:pt>
                <c:pt idx="6">
                  <c:v>0.2</c:v>
                </c:pt>
                <c:pt idx="7" formatCode=";;;">
                  <c:v>0.21998999999999996</c:v>
                </c:pt>
              </c:numCache>
            </c:numRef>
          </c:cat>
          <c:val>
            <c:numRef>
              <c:f>'Poverty Rate FD'!$H$6:$H$13</c:f>
              <c:numCache>
                <c:formatCode>0.0\ \ \ </c:formatCode>
                <c:ptCount val="8"/>
                <c:pt idx="0">
                  <c:v>4</c:v>
                </c:pt>
                <c:pt idx="1">
                  <c:v>28.000000000000004</c:v>
                </c:pt>
                <c:pt idx="2">
                  <c:v>18</c:v>
                </c:pt>
                <c:pt idx="3">
                  <c:v>22</c:v>
                </c:pt>
                <c:pt idx="4">
                  <c:v>16</c:v>
                </c:pt>
                <c:pt idx="5">
                  <c:v>6</c:v>
                </c:pt>
                <c:pt idx="6">
                  <c:v>6</c:v>
                </c:pt>
              </c:numCache>
            </c:numRef>
          </c:val>
        </c:ser>
        <c:dLbls>
          <c:showLegendKey val="0"/>
          <c:showVal val="0"/>
          <c:showCatName val="0"/>
          <c:showSerName val="0"/>
          <c:showPercent val="0"/>
          <c:showBubbleSize val="0"/>
        </c:dLbls>
        <c:gapWidth val="0"/>
        <c:axId val="350445928"/>
        <c:axId val="350445144"/>
      </c:barChart>
      <c:catAx>
        <c:axId val="350445928"/>
        <c:scaling>
          <c:orientation val="minMax"/>
        </c:scaling>
        <c:delete val="0"/>
        <c:axPos val="b"/>
        <c:title>
          <c:tx>
            <c:rich>
              <a:bodyPr/>
              <a:lstStyle/>
              <a:p>
                <a:pPr>
                  <a:defRPr sz="1000" b="0" i="0">
                    <a:latin typeface="Arial"/>
                    <a:ea typeface="Arial"/>
                    <a:cs typeface="Arial"/>
                  </a:defRPr>
                </a:pPr>
                <a:r>
                  <a:rPr lang="en-US"/>
                  <a:t> Poverty Rate (2013) </a:t>
                </a:r>
              </a:p>
            </c:rich>
          </c:tx>
          <c:overlay val="0"/>
        </c:title>
        <c:numFmt formatCode="#,##0.000\ ;\-#,##0.000\ " sourceLinked="0"/>
        <c:majorTickMark val="none"/>
        <c:minorTickMark val="none"/>
        <c:tickLblPos val="nextTo"/>
        <c:txPr>
          <a:bodyPr rot="-2700000" vert="horz"/>
          <a:lstStyle/>
          <a:p>
            <a:pPr>
              <a:defRPr sz="1000" b="0" i="0">
                <a:latin typeface="Arial"/>
                <a:ea typeface="Arial"/>
                <a:cs typeface="Arial"/>
              </a:defRPr>
            </a:pPr>
            <a:endParaRPr lang="en-US"/>
          </a:p>
        </c:txPr>
        <c:crossAx val="350445144"/>
        <c:crosses val="autoZero"/>
        <c:auto val="1"/>
        <c:lblAlgn val="ctr"/>
        <c:lblOffset val="100"/>
        <c:noMultiLvlLbl val="0"/>
      </c:catAx>
      <c:valAx>
        <c:axId val="35044514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5044592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'SAT Scores FD'!$B$6:$B$16</c:f>
              <c:numCache>
                <c:formatCode>#,##0\ ;\-#,##0\ </c:formatCode>
                <c:ptCount val="11"/>
                <c:pt idx="0">
                  <c:v>1350</c:v>
                </c:pt>
                <c:pt idx="1">
                  <c:v>1400</c:v>
                </c:pt>
                <c:pt idx="2">
                  <c:v>1450</c:v>
                </c:pt>
                <c:pt idx="3">
                  <c:v>1500</c:v>
                </c:pt>
                <c:pt idx="4">
                  <c:v>1550</c:v>
                </c:pt>
                <c:pt idx="5">
                  <c:v>1600</c:v>
                </c:pt>
                <c:pt idx="6">
                  <c:v>1650</c:v>
                </c:pt>
                <c:pt idx="7">
                  <c:v>1700</c:v>
                </c:pt>
                <c:pt idx="8">
                  <c:v>1750</c:v>
                </c:pt>
                <c:pt idx="9">
                  <c:v>1800</c:v>
                </c:pt>
                <c:pt idx="10" formatCode=";;;">
                  <c:v>1849.99</c:v>
                </c:pt>
              </c:numCache>
            </c:numRef>
          </c:cat>
          <c:val>
            <c:numRef>
              <c:f>'SAT Scores FD'!$H$6:$H$16</c:f>
              <c:numCache>
                <c:formatCode>0.0\ \ \ </c:formatCode>
                <c:ptCount val="11"/>
                <c:pt idx="0">
                  <c:v>6</c:v>
                </c:pt>
                <c:pt idx="1">
                  <c:v>4</c:v>
                </c:pt>
                <c:pt idx="2">
                  <c:v>22</c:v>
                </c:pt>
                <c:pt idx="3">
                  <c:v>16</c:v>
                </c:pt>
                <c:pt idx="4">
                  <c:v>8</c:v>
                </c:pt>
                <c:pt idx="5">
                  <c:v>6</c:v>
                </c:pt>
                <c:pt idx="6">
                  <c:v>10</c:v>
                </c:pt>
                <c:pt idx="7">
                  <c:v>8</c:v>
                </c:pt>
                <c:pt idx="8">
                  <c:v>18</c:v>
                </c:pt>
                <c:pt idx="9">
                  <c:v>2</c:v>
                </c:pt>
              </c:numCache>
            </c:numRef>
          </c:val>
        </c:ser>
        <c:dLbls>
          <c:showLegendKey val="0"/>
          <c:showVal val="0"/>
          <c:showCatName val="0"/>
          <c:showSerName val="0"/>
          <c:showPercent val="0"/>
          <c:showBubbleSize val="0"/>
        </c:dLbls>
        <c:gapWidth val="0"/>
        <c:axId val="350448280"/>
        <c:axId val="350452200"/>
      </c:barChart>
      <c:catAx>
        <c:axId val="350448280"/>
        <c:scaling>
          <c:orientation val="minMax"/>
        </c:scaling>
        <c:delete val="0"/>
        <c:axPos val="b"/>
        <c:title>
          <c:tx>
            <c:rich>
              <a:bodyPr/>
              <a:lstStyle/>
              <a:p>
                <a:pPr>
                  <a:defRPr sz="1000" b="0" i="0">
                    <a:latin typeface="Arial"/>
                    <a:ea typeface="Arial"/>
                    <a:cs typeface="Arial"/>
                  </a:defRPr>
                </a:pPr>
                <a:r>
                  <a:rPr lang="en-US"/>
                  <a:t> Average Combined SAT Score (2013) </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50452200"/>
        <c:crosses val="autoZero"/>
        <c:auto val="1"/>
        <c:lblAlgn val="ctr"/>
        <c:lblOffset val="100"/>
        <c:noMultiLvlLbl val="0"/>
      </c:catAx>
      <c:valAx>
        <c:axId val="350452200"/>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50448280"/>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'ACT Scores FD'!$B$6:$B$13</c:f>
              <c:numCache>
                <c:formatCode>#,##0.0\ ;\-#,##0.0\ </c:formatCode>
                <c:ptCount val="8"/>
                <c:pt idx="0">
                  <c:v>18</c:v>
                </c:pt>
                <c:pt idx="1">
                  <c:v>19</c:v>
                </c:pt>
                <c:pt idx="2">
                  <c:v>20</c:v>
                </c:pt>
                <c:pt idx="3">
                  <c:v>21</c:v>
                </c:pt>
                <c:pt idx="4">
                  <c:v>22</c:v>
                </c:pt>
                <c:pt idx="5">
                  <c:v>23</c:v>
                </c:pt>
                <c:pt idx="6">
                  <c:v>24</c:v>
                </c:pt>
                <c:pt idx="7" formatCode=";;;">
                  <c:v>24.998999999999999</c:v>
                </c:pt>
              </c:numCache>
            </c:numRef>
          </c:cat>
          <c:val>
            <c:numRef>
              <c:f>'ACT Scores FD'!$H$6:$H$13</c:f>
              <c:numCache>
                <c:formatCode>0.0\ \ \ </c:formatCode>
                <c:ptCount val="8"/>
                <c:pt idx="0">
                  <c:v>4</c:v>
                </c:pt>
                <c:pt idx="1">
                  <c:v>16</c:v>
                </c:pt>
                <c:pt idx="2">
                  <c:v>24</c:v>
                </c:pt>
                <c:pt idx="3">
                  <c:v>20</c:v>
                </c:pt>
                <c:pt idx="4">
                  <c:v>20</c:v>
                </c:pt>
                <c:pt idx="5">
                  <c:v>12</c:v>
                </c:pt>
                <c:pt idx="6">
                  <c:v>4</c:v>
                </c:pt>
              </c:numCache>
            </c:numRef>
          </c:val>
        </c:ser>
        <c:dLbls>
          <c:showLegendKey val="0"/>
          <c:showVal val="0"/>
          <c:showCatName val="0"/>
          <c:showSerName val="0"/>
          <c:showPercent val="0"/>
          <c:showBubbleSize val="0"/>
        </c:dLbls>
        <c:gapWidth val="0"/>
        <c:axId val="350449848"/>
        <c:axId val="350447104"/>
      </c:barChart>
      <c:catAx>
        <c:axId val="350449848"/>
        <c:scaling>
          <c:orientation val="minMax"/>
        </c:scaling>
        <c:delete val="0"/>
        <c:axPos val="b"/>
        <c:title>
          <c:tx>
            <c:rich>
              <a:bodyPr/>
              <a:lstStyle/>
              <a:p>
                <a:pPr>
                  <a:defRPr sz="1000" b="0" i="0">
                    <a:latin typeface="Arial"/>
                    <a:ea typeface="Arial"/>
                    <a:cs typeface="Arial"/>
                  </a:defRPr>
                </a:pPr>
                <a:r>
                  <a:rPr lang="en-US"/>
                  <a:t> Average ACT Scores (2013) </a:t>
                </a:r>
              </a:p>
            </c:rich>
          </c:tx>
          <c:overlay val="0"/>
        </c:title>
        <c:numFmt formatCode="#,##0.0\ ;\-#,##0.0\ " sourceLinked="0"/>
        <c:majorTickMark val="none"/>
        <c:minorTickMark val="none"/>
        <c:tickLblPos val="nextTo"/>
        <c:txPr>
          <a:bodyPr rot="-2700000" vert="horz"/>
          <a:lstStyle/>
          <a:p>
            <a:pPr>
              <a:defRPr sz="1000" b="0" i="0">
                <a:latin typeface="Arial"/>
                <a:ea typeface="Arial"/>
                <a:cs typeface="Arial"/>
              </a:defRPr>
            </a:pPr>
            <a:endParaRPr lang="en-US"/>
          </a:p>
        </c:txPr>
        <c:crossAx val="350447104"/>
        <c:crosses val="autoZero"/>
        <c:auto val="1"/>
        <c:lblAlgn val="ctr"/>
        <c:lblOffset val="100"/>
        <c:noMultiLvlLbl val="0"/>
      </c:catAx>
      <c:valAx>
        <c:axId val="35044710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5044984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ChartDataSheet_!$B$4:$B$16</c:f>
              <c:numCache>
                <c:formatCode>General</c:formatCode>
                <c:ptCount val="13"/>
                <c:pt idx="0">
                  <c:v>0.2467</c:v>
                </c:pt>
                <c:pt idx="1">
                  <c:v>0.40047500000000003</c:v>
                </c:pt>
                <c:pt idx="2">
                  <c:v>0.40047500000000003</c:v>
                </c:pt>
                <c:pt idx="3">
                  <c:v>0.50239999999999996</c:v>
                </c:pt>
                <c:pt idx="4">
                  <c:v>0.50239999999999996</c:v>
                </c:pt>
                <c:pt idx="5">
                  <c:v>0.50239999999999996</c:v>
                </c:pt>
                <c:pt idx="6">
                  <c:v>0.55410000000000004</c:v>
                </c:pt>
                <c:pt idx="7">
                  <c:v>0.55410000000000004</c:v>
                </c:pt>
                <c:pt idx="8">
                  <c:v>0.70550000000000002</c:v>
                </c:pt>
                <c:pt idx="9">
                  <c:v>0.55410000000000004</c:v>
                </c:pt>
                <c:pt idx="10">
                  <c:v>0.55410000000000004</c:v>
                </c:pt>
                <c:pt idx="11">
                  <c:v>0.40047500000000003</c:v>
                </c:pt>
                <c:pt idx="12">
                  <c:v>0.40047500000000003</c:v>
                </c:pt>
              </c:numCache>
            </c:numRef>
          </c:xVal>
          <c:yVal>
            <c:numRef>
              <c:f>ChartDataSheet_!$A$4:$A$16</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449064"/>
        <c:axId val="350446712"/>
      </c:scatterChart>
      <c:valAx>
        <c:axId val="350449064"/>
        <c:scaling>
          <c:orientation val="minMax"/>
          <c:min val="0.20000000000000015"/>
        </c:scaling>
        <c:delete val="0"/>
        <c:axPos val="b"/>
        <c:title>
          <c:tx>
            <c:rich>
              <a:bodyPr/>
              <a:lstStyle/>
              <a:p>
                <a:pPr>
                  <a:defRPr sz="1000" b="0" i="0">
                    <a:latin typeface="Arial"/>
                    <a:ea typeface="Arial"/>
                    <a:cs typeface="Arial"/>
                  </a:defRPr>
                </a:pPr>
                <a:r>
                  <a:rPr lang="en-US"/>
                  <a:t> 2012 DFL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446712"/>
        <c:crosses val="autoZero"/>
        <c:crossBetween val="midCat"/>
      </c:valAx>
      <c:valAx>
        <c:axId val="350446712"/>
        <c:scaling>
          <c:orientation val="minMax"/>
        </c:scaling>
        <c:delete val="1"/>
        <c:axPos val="l"/>
        <c:numFmt formatCode="General" sourceLinked="1"/>
        <c:majorTickMark val="out"/>
        <c:minorTickMark val="none"/>
        <c:tickLblPos val="nextTo"/>
        <c:crossAx val="350449064"/>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ChartDataSheet_!$B$27:$B$39</c:f>
              <c:numCache>
                <c:formatCode>General</c:formatCode>
                <c:ptCount val="13"/>
                <c:pt idx="0">
                  <c:v>0.27838931485609514</c:v>
                </c:pt>
                <c:pt idx="1">
                  <c:v>0.41307188813925799</c:v>
                </c:pt>
                <c:pt idx="2">
                  <c:v>0.41307188813925799</c:v>
                </c:pt>
                <c:pt idx="3">
                  <c:v>0.48314794546357703</c:v>
                </c:pt>
                <c:pt idx="4">
                  <c:v>0.48314794546357703</c:v>
                </c:pt>
                <c:pt idx="5">
                  <c:v>0.48314794546357703</c:v>
                </c:pt>
                <c:pt idx="6">
                  <c:v>0.5786312783877442</c:v>
                </c:pt>
                <c:pt idx="7">
                  <c:v>0.5786312783877442</c:v>
                </c:pt>
                <c:pt idx="8">
                  <c:v>0.72546605267514386</c:v>
                </c:pt>
                <c:pt idx="9">
                  <c:v>0.5786312783877442</c:v>
                </c:pt>
                <c:pt idx="10">
                  <c:v>0.5786312783877442</c:v>
                </c:pt>
                <c:pt idx="11">
                  <c:v>0.41307188813925799</c:v>
                </c:pt>
                <c:pt idx="12">
                  <c:v>0.41307188813925799</c:v>
                </c:pt>
              </c:numCache>
            </c:numRef>
          </c:xVal>
          <c:yVal>
            <c:numRef>
              <c:f>ChartDataSheet_!$A$27:$A$39</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451416"/>
        <c:axId val="350446320"/>
      </c:scatterChart>
      <c:valAx>
        <c:axId val="350451416"/>
        <c:scaling>
          <c:orientation val="minMax"/>
          <c:min val="0.20000000000000015"/>
        </c:scaling>
        <c:delete val="0"/>
        <c:axPos val="b"/>
        <c:title>
          <c:tx>
            <c:rich>
              <a:bodyPr/>
              <a:lstStyle/>
              <a:p>
                <a:pPr>
                  <a:defRPr sz="1000" b="0" i="0">
                    <a:latin typeface="Arial"/>
                    <a:ea typeface="Arial"/>
                    <a:cs typeface="Arial"/>
                  </a:defRPr>
                </a:pPr>
                <a:r>
                  <a:rPr lang="en-US"/>
                  <a:t> 2012 GOP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446320"/>
        <c:crosses val="autoZero"/>
        <c:crossBetween val="midCat"/>
      </c:valAx>
      <c:valAx>
        <c:axId val="350446320"/>
        <c:scaling>
          <c:orientation val="minMax"/>
        </c:scaling>
        <c:delete val="1"/>
        <c:axPos val="l"/>
        <c:numFmt formatCode="General" sourceLinked="1"/>
        <c:majorTickMark val="out"/>
        <c:minorTickMark val="none"/>
        <c:tickLblPos val="nextTo"/>
        <c:crossAx val="350451416"/>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ChartDataSheet_!$B$50:$B$62</c:f>
              <c:numCache>
                <c:formatCode>General</c:formatCode>
                <c:ptCount val="13"/>
                <c:pt idx="0">
                  <c:v>2.8000000000000001E-2</c:v>
                </c:pt>
                <c:pt idx="1">
                  <c:v>4.8250000000000001E-2</c:v>
                </c:pt>
                <c:pt idx="2">
                  <c:v>4.8250000000000001E-2</c:v>
                </c:pt>
                <c:pt idx="3">
                  <c:v>5.8499999999999996E-2</c:v>
                </c:pt>
                <c:pt idx="4">
                  <c:v>5.8499999999999996E-2</c:v>
                </c:pt>
                <c:pt idx="5">
                  <c:v>5.8499999999999996E-2</c:v>
                </c:pt>
                <c:pt idx="6">
                  <c:v>6.6000000000000003E-2</c:v>
                </c:pt>
                <c:pt idx="7">
                  <c:v>6.6000000000000003E-2</c:v>
                </c:pt>
                <c:pt idx="8">
                  <c:v>0.08</c:v>
                </c:pt>
                <c:pt idx="9">
                  <c:v>6.6000000000000003E-2</c:v>
                </c:pt>
                <c:pt idx="10">
                  <c:v>6.6000000000000003E-2</c:v>
                </c:pt>
                <c:pt idx="11">
                  <c:v>4.8250000000000001E-2</c:v>
                </c:pt>
                <c:pt idx="12">
                  <c:v>4.8250000000000001E-2</c:v>
                </c:pt>
              </c:numCache>
            </c:numRef>
          </c:xVal>
          <c:yVal>
            <c:numRef>
              <c:f>ChartDataSheet_!$A$50:$A$62</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450240"/>
        <c:axId val="350450632"/>
      </c:scatterChart>
      <c:valAx>
        <c:axId val="350450240"/>
        <c:scaling>
          <c:orientation val="minMax"/>
          <c:min val="1.9999999999999997E-2"/>
        </c:scaling>
        <c:delete val="0"/>
        <c:axPos val="b"/>
        <c:title>
          <c:tx>
            <c:rich>
              <a:bodyPr/>
              <a:lstStyle/>
              <a:p>
                <a:pPr>
                  <a:defRPr sz="1000" b="0" i="0">
                    <a:latin typeface="Arial"/>
                    <a:ea typeface="Arial"/>
                    <a:cs typeface="Arial"/>
                  </a:defRPr>
                </a:pPr>
                <a:r>
                  <a:rPr lang="en-US"/>
                  <a:t> 2013 Unemployment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450632"/>
        <c:crosses val="autoZero"/>
        <c:crossBetween val="midCat"/>
      </c:valAx>
      <c:valAx>
        <c:axId val="350450632"/>
        <c:scaling>
          <c:orientation val="minMax"/>
        </c:scaling>
        <c:delete val="1"/>
        <c:axPos val="l"/>
        <c:numFmt formatCode="General" sourceLinked="1"/>
        <c:majorTickMark val="out"/>
        <c:minorTickMark val="none"/>
        <c:tickLblPos val="nextTo"/>
        <c:crossAx val="350450240"/>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ChartDataSheet_!$B$73:$B$85</c:f>
              <c:numCache>
                <c:formatCode>General</c:formatCode>
                <c:ptCount val="13"/>
                <c:pt idx="0">
                  <c:v>427000</c:v>
                </c:pt>
                <c:pt idx="1">
                  <c:v>1391250</c:v>
                </c:pt>
                <c:pt idx="2">
                  <c:v>1391250</c:v>
                </c:pt>
                <c:pt idx="3">
                  <c:v>3306000</c:v>
                </c:pt>
                <c:pt idx="4">
                  <c:v>3306000</c:v>
                </c:pt>
                <c:pt idx="5">
                  <c:v>3306000</c:v>
                </c:pt>
                <c:pt idx="6">
                  <c:v>5215000</c:v>
                </c:pt>
                <c:pt idx="7">
                  <c:v>5215000</c:v>
                </c:pt>
                <c:pt idx="8">
                  <c:v>9847000</c:v>
                </c:pt>
                <c:pt idx="9">
                  <c:v>5215000</c:v>
                </c:pt>
                <c:pt idx="10">
                  <c:v>5215000</c:v>
                </c:pt>
                <c:pt idx="11">
                  <c:v>1391250</c:v>
                </c:pt>
                <c:pt idx="12">
                  <c:v>1391250</c:v>
                </c:pt>
              </c:numCache>
            </c:numRef>
          </c:xVal>
          <c:yVal>
            <c:numRef>
              <c:f>ChartDataSheet_!$A$73:$A$85</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ser>
          <c:idx val="1"/>
          <c:order val="1"/>
          <c:spPr>
            <a:ln w="12700">
              <a:solidFill>
                <a:srgbClr val="000000"/>
              </a:solidFill>
              <a:prstDash val="sysDash"/>
            </a:ln>
          </c:spPr>
          <c:marker>
            <c:symbol val="none"/>
          </c:marker>
          <c:xVal>
            <c:numRef>
              <c:f>ChartDataSheet_!$B$90:$B$91</c:f>
              <c:numCache>
                <c:formatCode>General</c:formatCode>
                <c:ptCount val="2"/>
                <c:pt idx="0">
                  <c:v>10950625</c:v>
                </c:pt>
                <c:pt idx="1">
                  <c:v>10950625</c:v>
                </c:pt>
              </c:numCache>
            </c:numRef>
          </c:xVal>
          <c:yVal>
            <c:numRef>
              <c:f>ChartDataSheet_!$A$90:$A$91</c:f>
              <c:numCache>
                <c:formatCode>General</c:formatCode>
                <c:ptCount val="2"/>
                <c:pt idx="0">
                  <c:v>1</c:v>
                </c:pt>
                <c:pt idx="1">
                  <c:v>3</c:v>
                </c:pt>
              </c:numCache>
            </c:numRef>
          </c:yVal>
          <c:smooth val="0"/>
        </c:ser>
        <c:ser>
          <c:idx val="2"/>
          <c:order val="2"/>
          <c:spPr>
            <a:ln w="12700">
              <a:solidFill>
                <a:srgbClr val="000000"/>
              </a:solidFill>
              <a:prstDash val="sysDash"/>
            </a:ln>
          </c:spPr>
          <c:marker>
            <c:symbol val="none"/>
          </c:marker>
          <c:xVal>
            <c:numRef>
              <c:f>ChartDataSheet_!$B$92:$B$93</c:f>
              <c:numCache>
                <c:formatCode>General</c:formatCode>
                <c:ptCount val="2"/>
                <c:pt idx="0">
                  <c:v>16686250</c:v>
                </c:pt>
                <c:pt idx="1">
                  <c:v>16686250</c:v>
                </c:pt>
              </c:numCache>
            </c:numRef>
          </c:xVal>
          <c:yVal>
            <c:numRef>
              <c:f>ChartDataSheet_!$A$92:$A$93</c:f>
              <c:numCache>
                <c:formatCode>General</c:formatCode>
                <c:ptCount val="2"/>
                <c:pt idx="0">
                  <c:v>1</c:v>
                </c:pt>
                <c:pt idx="1">
                  <c:v>3</c:v>
                </c:pt>
              </c:numCache>
            </c:numRef>
          </c:yVal>
          <c:smooth val="0"/>
        </c:ser>
        <c:ser>
          <c:idx val="3"/>
          <c:order val="3"/>
          <c:spPr>
            <a:ln w="19050">
              <a:noFill/>
            </a:ln>
            <a:effectLst/>
          </c:spPr>
          <c:marker>
            <c:symbol val="circle"/>
            <c:size val="4"/>
            <c:spPr>
              <a:noFill/>
              <a:ln>
                <a:solidFill>
                  <a:srgbClr val="000000"/>
                </a:solidFill>
                <a:prstDash val="solid"/>
              </a:ln>
            </c:spPr>
          </c:marker>
          <c:xVal>
            <c:numRef>
              <c:f>ChartDataSheet_!$B$94:$B$97</c:f>
              <c:numCache>
                <c:formatCode>General</c:formatCode>
                <c:ptCount val="4"/>
                <c:pt idx="0">
                  <c:v>28357000</c:v>
                </c:pt>
                <c:pt idx="1">
                  <c:v>15034000</c:v>
                </c:pt>
                <c:pt idx="2">
                  <c:v>15066000</c:v>
                </c:pt>
                <c:pt idx="3">
                  <c:v>18642000</c:v>
                </c:pt>
              </c:numCache>
            </c:numRef>
          </c:xVal>
          <c:yVal>
            <c:numRef>
              <c:f>ChartDataSheet_!$A$94:$A$97</c:f>
              <c:numCache>
                <c:formatCode>General</c:formatCode>
                <c:ptCount val="4"/>
                <c:pt idx="0">
                  <c:v>1.8</c:v>
                </c:pt>
                <c:pt idx="1">
                  <c:v>1.8</c:v>
                </c:pt>
                <c:pt idx="2">
                  <c:v>1.8</c:v>
                </c:pt>
                <c:pt idx="3">
                  <c:v>1.8</c:v>
                </c:pt>
              </c:numCache>
            </c:numRef>
          </c:yVal>
          <c:smooth val="0"/>
        </c:ser>
        <c:dLbls>
          <c:showLegendKey val="0"/>
          <c:showVal val="0"/>
          <c:showCatName val="0"/>
          <c:showSerName val="0"/>
          <c:showPercent val="0"/>
          <c:showBubbleSize val="0"/>
        </c:dLbls>
        <c:axId val="350451024"/>
        <c:axId val="350752176"/>
      </c:scatterChart>
      <c:valAx>
        <c:axId val="350451024"/>
        <c:scaling>
          <c:orientation val="minMax"/>
        </c:scaling>
        <c:delete val="0"/>
        <c:axPos val="b"/>
        <c:title>
          <c:tx>
            <c:rich>
              <a:bodyPr/>
              <a:lstStyle/>
              <a:p>
                <a:pPr>
                  <a:defRPr sz="1000" b="0" i="0">
                    <a:latin typeface="Arial"/>
                    <a:ea typeface="Arial"/>
                    <a:cs typeface="Arial"/>
                  </a:defRPr>
                </a:pPr>
                <a:r>
                  <a:rPr lang="en-US"/>
                  <a:t> Total Voting Population (2012)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2176"/>
        <c:crosses val="autoZero"/>
        <c:crossBetween val="midCat"/>
      </c:valAx>
      <c:valAx>
        <c:axId val="350752176"/>
        <c:scaling>
          <c:orientation val="minMax"/>
        </c:scaling>
        <c:delete val="1"/>
        <c:axPos val="l"/>
        <c:numFmt formatCode="General" sourceLinked="1"/>
        <c:majorTickMark val="out"/>
        <c:minorTickMark val="none"/>
        <c:tickLblPos val="nextTo"/>
        <c:crossAx val="350451024"/>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ChartDataSheet_!$B$100:$B$112</c:f>
              <c:numCache>
                <c:formatCode>General</c:formatCode>
                <c:ptCount val="13"/>
                <c:pt idx="0">
                  <c:v>0.47799999999999998</c:v>
                </c:pt>
                <c:pt idx="1">
                  <c:v>0.59</c:v>
                </c:pt>
                <c:pt idx="2">
                  <c:v>0.59</c:v>
                </c:pt>
                <c:pt idx="3">
                  <c:v>0.626</c:v>
                </c:pt>
                <c:pt idx="4">
                  <c:v>0.626</c:v>
                </c:pt>
                <c:pt idx="5">
                  <c:v>0.626</c:v>
                </c:pt>
                <c:pt idx="6">
                  <c:v>0.66675000000000006</c:v>
                </c:pt>
                <c:pt idx="7">
                  <c:v>0.66675000000000006</c:v>
                </c:pt>
                <c:pt idx="8">
                  <c:v>0.745</c:v>
                </c:pt>
                <c:pt idx="9">
                  <c:v>0.66675000000000006</c:v>
                </c:pt>
                <c:pt idx="10">
                  <c:v>0.66675000000000006</c:v>
                </c:pt>
                <c:pt idx="11">
                  <c:v>0.59</c:v>
                </c:pt>
                <c:pt idx="12">
                  <c:v>0.59</c:v>
                </c:pt>
              </c:numCache>
            </c:numRef>
          </c:xVal>
          <c:yVal>
            <c:numRef>
              <c:f>ChartDataSheet_!$A$100:$A$112</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758056"/>
        <c:axId val="350754136"/>
      </c:scatterChart>
      <c:valAx>
        <c:axId val="350758056"/>
        <c:scaling>
          <c:orientation val="minMax"/>
          <c:min val="0.40000000000000013"/>
        </c:scaling>
        <c:delete val="0"/>
        <c:axPos val="b"/>
        <c:title>
          <c:tx>
            <c:rich>
              <a:bodyPr/>
              <a:lstStyle/>
              <a:p>
                <a:pPr>
                  <a:defRPr sz="1000" b="0" i="0">
                    <a:latin typeface="Arial"/>
                    <a:ea typeface="Arial"/>
                    <a:cs typeface="Arial"/>
                  </a:defRPr>
                </a:pPr>
                <a:r>
                  <a:rPr lang="en-US"/>
                  <a:t> % Actually Voted (2012)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4136"/>
        <c:crosses val="autoZero"/>
        <c:crossBetween val="midCat"/>
      </c:valAx>
      <c:valAx>
        <c:axId val="350754136"/>
        <c:scaling>
          <c:orientation val="minMax"/>
        </c:scaling>
        <c:delete val="1"/>
        <c:axPos val="l"/>
        <c:numFmt formatCode="General" sourceLinked="1"/>
        <c:majorTickMark val="out"/>
        <c:minorTickMark val="none"/>
        <c:tickLblPos val="nextTo"/>
        <c:crossAx val="350758056"/>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ChartDataSheet_!$B$123:$B$135</c:f>
              <c:numCache>
                <c:formatCode>General</c:formatCode>
                <c:ptCount val="13"/>
                <c:pt idx="0">
                  <c:v>759</c:v>
                </c:pt>
                <c:pt idx="1">
                  <c:v>5064.75</c:v>
                </c:pt>
                <c:pt idx="2">
                  <c:v>5064.75</c:v>
                </c:pt>
                <c:pt idx="3">
                  <c:v>16083</c:v>
                </c:pt>
                <c:pt idx="4">
                  <c:v>16083</c:v>
                </c:pt>
                <c:pt idx="5">
                  <c:v>16083</c:v>
                </c:pt>
                <c:pt idx="6">
                  <c:v>27650</c:v>
                </c:pt>
                <c:pt idx="7">
                  <c:v>27650</c:v>
                </c:pt>
                <c:pt idx="8">
                  <c:v>48974</c:v>
                </c:pt>
                <c:pt idx="9">
                  <c:v>27650</c:v>
                </c:pt>
                <c:pt idx="10">
                  <c:v>27650</c:v>
                </c:pt>
                <c:pt idx="11">
                  <c:v>5064.75</c:v>
                </c:pt>
                <c:pt idx="12">
                  <c:v>5064.75</c:v>
                </c:pt>
              </c:numCache>
            </c:numRef>
          </c:xVal>
          <c:yVal>
            <c:numRef>
              <c:f>ChartDataSheet_!$A$123:$A$135</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ser>
          <c:idx val="1"/>
          <c:order val="1"/>
          <c:spPr>
            <a:ln w="12700">
              <a:solidFill>
                <a:srgbClr val="000000"/>
              </a:solidFill>
              <a:prstDash val="sysDash"/>
            </a:ln>
          </c:spPr>
          <c:marker>
            <c:symbol val="none"/>
          </c:marker>
          <c:xVal>
            <c:numRef>
              <c:f>ChartDataSheet_!$B$140:$B$141</c:f>
              <c:numCache>
                <c:formatCode>General</c:formatCode>
                <c:ptCount val="2"/>
                <c:pt idx="0">
                  <c:v>61527.875</c:v>
                </c:pt>
                <c:pt idx="1">
                  <c:v>61527.875</c:v>
                </c:pt>
              </c:numCache>
            </c:numRef>
          </c:xVal>
          <c:yVal>
            <c:numRef>
              <c:f>ChartDataSheet_!$A$140:$A$141</c:f>
              <c:numCache>
                <c:formatCode>General</c:formatCode>
                <c:ptCount val="2"/>
                <c:pt idx="0">
                  <c:v>1</c:v>
                </c:pt>
                <c:pt idx="1">
                  <c:v>3</c:v>
                </c:pt>
              </c:numCache>
            </c:numRef>
          </c:yVal>
          <c:smooth val="0"/>
        </c:ser>
        <c:ser>
          <c:idx val="2"/>
          <c:order val="2"/>
          <c:spPr>
            <a:ln w="12700">
              <a:solidFill>
                <a:srgbClr val="000000"/>
              </a:solidFill>
              <a:prstDash val="sysDash"/>
            </a:ln>
          </c:spPr>
          <c:marker>
            <c:symbol val="none"/>
          </c:marker>
          <c:xVal>
            <c:numRef>
              <c:f>ChartDataSheet_!$B$142:$B$143</c:f>
              <c:numCache>
                <c:formatCode>General</c:formatCode>
                <c:ptCount val="2"/>
                <c:pt idx="0">
                  <c:v>95405.75</c:v>
                </c:pt>
                <c:pt idx="1">
                  <c:v>95405.75</c:v>
                </c:pt>
              </c:numCache>
            </c:numRef>
          </c:xVal>
          <c:yVal>
            <c:numRef>
              <c:f>ChartDataSheet_!$A$142:$A$143</c:f>
              <c:numCache>
                <c:formatCode>General</c:formatCode>
                <c:ptCount val="2"/>
                <c:pt idx="0">
                  <c:v>1</c:v>
                </c:pt>
                <c:pt idx="1">
                  <c:v>3</c:v>
                </c:pt>
              </c:numCache>
            </c:numRef>
          </c:yVal>
          <c:smooth val="0"/>
        </c:ser>
        <c:ser>
          <c:idx val="3"/>
          <c:order val="3"/>
          <c:spPr>
            <a:ln w="19050">
              <a:noFill/>
            </a:ln>
            <a:effectLst/>
          </c:spPr>
          <c:marker>
            <c:symbol val="circle"/>
            <c:size val="4"/>
            <c:spPr>
              <a:noFill/>
              <a:ln>
                <a:solidFill>
                  <a:srgbClr val="000000"/>
                </a:solidFill>
                <a:prstDash val="solid"/>
              </a:ln>
            </c:spPr>
          </c:marker>
          <c:xVal>
            <c:numRef>
              <c:f>ChartDataSheet_!$B$144:$B$147</c:f>
              <c:numCache>
                <c:formatCode>General</c:formatCode>
                <c:ptCount val="4"/>
                <c:pt idx="0">
                  <c:v>154129</c:v>
                </c:pt>
                <c:pt idx="1">
                  <c:v>91986</c:v>
                </c:pt>
                <c:pt idx="2">
                  <c:v>77372</c:v>
                </c:pt>
                <c:pt idx="3">
                  <c:v>107998</c:v>
                </c:pt>
              </c:numCache>
            </c:numRef>
          </c:xVal>
          <c:yVal>
            <c:numRef>
              <c:f>ChartDataSheet_!$A$144:$A$147</c:f>
              <c:numCache>
                <c:formatCode>General</c:formatCode>
                <c:ptCount val="4"/>
                <c:pt idx="0">
                  <c:v>1.8</c:v>
                </c:pt>
                <c:pt idx="1">
                  <c:v>1.8</c:v>
                </c:pt>
                <c:pt idx="2">
                  <c:v>1.8</c:v>
                </c:pt>
                <c:pt idx="3">
                  <c:v>1.8</c:v>
                </c:pt>
              </c:numCache>
            </c:numRef>
          </c:yVal>
          <c:smooth val="0"/>
        </c:ser>
        <c:dLbls>
          <c:showLegendKey val="0"/>
          <c:showVal val="0"/>
          <c:showCatName val="0"/>
          <c:showSerName val="0"/>
          <c:showPercent val="0"/>
          <c:showBubbleSize val="0"/>
        </c:dLbls>
        <c:axId val="350756880"/>
        <c:axId val="350757272"/>
      </c:scatterChart>
      <c:valAx>
        <c:axId val="350756880"/>
        <c:scaling>
          <c:orientation val="minMax"/>
        </c:scaling>
        <c:delete val="0"/>
        <c:axPos val="b"/>
        <c:title>
          <c:tx>
            <c:rich>
              <a:bodyPr/>
              <a:lstStyle/>
              <a:p>
                <a:pPr>
                  <a:defRPr sz="1000" b="0" i="0">
                    <a:latin typeface="Arial"/>
                    <a:ea typeface="Arial"/>
                    <a:cs typeface="Arial"/>
                  </a:defRPr>
                </a:pPr>
                <a:r>
                  <a:rPr lang="en-US"/>
                  <a:t> Reported Violent Crimes (2012)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7272"/>
        <c:crosses val="autoZero"/>
        <c:crossBetween val="midCat"/>
      </c:valAx>
      <c:valAx>
        <c:axId val="350757272"/>
        <c:scaling>
          <c:orientation val="minMax"/>
        </c:scaling>
        <c:delete val="1"/>
        <c:axPos val="l"/>
        <c:numFmt formatCode="General" sourceLinked="1"/>
        <c:majorTickMark val="out"/>
        <c:minorTickMark val="none"/>
        <c:tickLblPos val="nextTo"/>
        <c:crossAx val="350756880"/>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ChartDataSheet_!$B$150:$B$162</c:f>
              <c:numCache>
                <c:formatCode>General</c:formatCode>
                <c:ptCount val="13"/>
                <c:pt idx="0">
                  <c:v>0</c:v>
                </c:pt>
                <c:pt idx="1">
                  <c:v>0.42500000000000004</c:v>
                </c:pt>
                <c:pt idx="2">
                  <c:v>0.42500000000000004</c:v>
                </c:pt>
                <c:pt idx="3">
                  <c:v>0.66666666666666663</c:v>
                </c:pt>
                <c:pt idx="4">
                  <c:v>0.66666666666666663</c:v>
                </c:pt>
                <c:pt idx="5">
                  <c:v>0.66666666666666663</c:v>
                </c:pt>
                <c:pt idx="6">
                  <c:v>1</c:v>
                </c:pt>
                <c:pt idx="7">
                  <c:v>1</c:v>
                </c:pt>
                <c:pt idx="8">
                  <c:v>1</c:v>
                </c:pt>
                <c:pt idx="9">
                  <c:v>1</c:v>
                </c:pt>
                <c:pt idx="10">
                  <c:v>1</c:v>
                </c:pt>
                <c:pt idx="11">
                  <c:v>0.42500000000000004</c:v>
                </c:pt>
                <c:pt idx="12">
                  <c:v>0.42500000000000004</c:v>
                </c:pt>
              </c:numCache>
            </c:numRef>
          </c:xVal>
          <c:yVal>
            <c:numRef>
              <c:f>ChartDataSheet_!$A$150:$A$162</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752568"/>
        <c:axId val="350754920"/>
      </c:scatterChart>
      <c:valAx>
        <c:axId val="350752568"/>
        <c:scaling>
          <c:orientation val="minMax"/>
        </c:scaling>
        <c:delete val="0"/>
        <c:axPos val="b"/>
        <c:title>
          <c:tx>
            <c:rich>
              <a:bodyPr/>
              <a:lstStyle/>
              <a:p>
                <a:pPr>
                  <a:defRPr sz="1000" b="0" i="0">
                    <a:latin typeface="Arial"/>
                    <a:ea typeface="Arial"/>
                    <a:cs typeface="Arial"/>
                  </a:defRPr>
                </a:pPr>
                <a:r>
                  <a:rPr lang="en-US"/>
                  <a:t> % Incumbents Reelected in 2014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4920"/>
        <c:crosses val="autoZero"/>
        <c:crossBetween val="midCat"/>
      </c:valAx>
      <c:valAx>
        <c:axId val="350754920"/>
        <c:scaling>
          <c:orientation val="minMax"/>
        </c:scaling>
        <c:delete val="1"/>
        <c:axPos val="l"/>
        <c:numFmt formatCode="General" sourceLinked="1"/>
        <c:majorTickMark val="out"/>
        <c:minorTickMark val="none"/>
        <c:tickLblPos val="nextTo"/>
        <c:crossAx val="350752568"/>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'GOP FD'!$B$6:$B$16</c:f>
              <c:numCache>
                <c:formatCode>#,##0.0000\ ;\-#,##0.0000\ </c:formatCode>
                <c:ptCount val="11"/>
                <c:pt idx="0">
                  <c:v>0.25</c:v>
                </c:pt>
                <c:pt idx="1">
                  <c:v>0.3</c:v>
                </c:pt>
                <c:pt idx="2">
                  <c:v>0.35</c:v>
                </c:pt>
                <c:pt idx="3">
                  <c:v>0.4</c:v>
                </c:pt>
                <c:pt idx="4">
                  <c:v>0.45</c:v>
                </c:pt>
                <c:pt idx="5">
                  <c:v>0.5</c:v>
                </c:pt>
                <c:pt idx="6">
                  <c:v>0.55000000000000004</c:v>
                </c:pt>
                <c:pt idx="7">
                  <c:v>0.6</c:v>
                </c:pt>
                <c:pt idx="8">
                  <c:v>0.65</c:v>
                </c:pt>
                <c:pt idx="9">
                  <c:v>0.7</c:v>
                </c:pt>
                <c:pt idx="10" formatCode=";;;">
                  <c:v>0.74999900000000019</c:v>
                </c:pt>
              </c:numCache>
            </c:numRef>
          </c:cat>
          <c:val>
            <c:numRef>
              <c:f>'GOP FD'!$H$6:$H$16</c:f>
              <c:numCache>
                <c:formatCode>0.0\ \ \ </c:formatCode>
                <c:ptCount val="11"/>
                <c:pt idx="0">
                  <c:v>2</c:v>
                </c:pt>
                <c:pt idx="1">
                  <c:v>2</c:v>
                </c:pt>
                <c:pt idx="2">
                  <c:v>12</c:v>
                </c:pt>
                <c:pt idx="3">
                  <c:v>18</c:v>
                </c:pt>
                <c:pt idx="4">
                  <c:v>18</c:v>
                </c:pt>
                <c:pt idx="5">
                  <c:v>14.000000000000002</c:v>
                </c:pt>
                <c:pt idx="6">
                  <c:v>18</c:v>
                </c:pt>
                <c:pt idx="7">
                  <c:v>10</c:v>
                </c:pt>
                <c:pt idx="8">
                  <c:v>4</c:v>
                </c:pt>
                <c:pt idx="9">
                  <c:v>2</c:v>
                </c:pt>
              </c:numCache>
            </c:numRef>
          </c:val>
        </c:ser>
        <c:dLbls>
          <c:showLegendKey val="0"/>
          <c:showVal val="0"/>
          <c:showCatName val="0"/>
          <c:showSerName val="0"/>
          <c:showPercent val="0"/>
          <c:showBubbleSize val="0"/>
        </c:dLbls>
        <c:gapWidth val="0"/>
        <c:axId val="244521448"/>
        <c:axId val="244521840"/>
      </c:barChart>
      <c:catAx>
        <c:axId val="244521448"/>
        <c:scaling>
          <c:orientation val="minMax"/>
        </c:scaling>
        <c:delete val="0"/>
        <c:axPos val="b"/>
        <c:title>
          <c:tx>
            <c:rich>
              <a:bodyPr/>
              <a:lstStyle/>
              <a:p>
                <a:pPr>
                  <a:defRPr sz="1000" b="0" i="0">
                    <a:latin typeface="Arial"/>
                    <a:ea typeface="Arial"/>
                    <a:cs typeface="Arial"/>
                  </a:defRPr>
                </a:pPr>
                <a:r>
                  <a:rPr lang="en-US"/>
                  <a:t> 2012 GOP </a:t>
                </a:r>
              </a:p>
            </c:rich>
          </c:tx>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244521840"/>
        <c:crosses val="autoZero"/>
        <c:auto val="1"/>
        <c:lblAlgn val="ctr"/>
        <c:lblOffset val="100"/>
        <c:noMultiLvlLbl val="0"/>
      </c:catAx>
      <c:valAx>
        <c:axId val="244521840"/>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24452144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ChartDataSheet_!$B$173:$B$185</c:f>
              <c:numCache>
                <c:formatCode>General</c:formatCode>
                <c:ptCount val="13"/>
                <c:pt idx="0">
                  <c:v>0.79900000000000004</c:v>
                </c:pt>
                <c:pt idx="1">
                  <c:v>0.83975000000000011</c:v>
                </c:pt>
                <c:pt idx="2">
                  <c:v>0.83975000000000011</c:v>
                </c:pt>
                <c:pt idx="3">
                  <c:v>0.875</c:v>
                </c:pt>
                <c:pt idx="4">
                  <c:v>0.875</c:v>
                </c:pt>
                <c:pt idx="5">
                  <c:v>0.875</c:v>
                </c:pt>
                <c:pt idx="6">
                  <c:v>0.89800000000000002</c:v>
                </c:pt>
                <c:pt idx="7">
                  <c:v>0.89800000000000002</c:v>
                </c:pt>
                <c:pt idx="8">
                  <c:v>0.91800000000000004</c:v>
                </c:pt>
                <c:pt idx="9">
                  <c:v>0.89800000000000002</c:v>
                </c:pt>
                <c:pt idx="10">
                  <c:v>0.89800000000000002</c:v>
                </c:pt>
                <c:pt idx="11">
                  <c:v>0.83975000000000011</c:v>
                </c:pt>
                <c:pt idx="12">
                  <c:v>0.83975000000000011</c:v>
                </c:pt>
              </c:numCache>
            </c:numRef>
          </c:xVal>
          <c:yVal>
            <c:numRef>
              <c:f>ChartDataSheet_!$A$173:$A$185</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758840"/>
        <c:axId val="350752960"/>
      </c:scatterChart>
      <c:valAx>
        <c:axId val="350758840"/>
        <c:scaling>
          <c:orientation val="minMax"/>
        </c:scaling>
        <c:delete val="0"/>
        <c:axPos val="b"/>
        <c:title>
          <c:tx>
            <c:rich>
              <a:bodyPr/>
              <a:lstStyle/>
              <a:p>
                <a:pPr>
                  <a:defRPr sz="1000" b="0" i="0">
                    <a:latin typeface="Arial"/>
                    <a:ea typeface="Arial"/>
                    <a:cs typeface="Arial"/>
                  </a:defRPr>
                </a:pPr>
                <a:r>
                  <a:rPr lang="en-US"/>
                  <a:t> Average High School Graduate rate (2013)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2960"/>
        <c:crosses val="autoZero"/>
        <c:crossBetween val="midCat"/>
      </c:valAx>
      <c:valAx>
        <c:axId val="350752960"/>
        <c:scaling>
          <c:orientation val="minMax"/>
        </c:scaling>
        <c:delete val="1"/>
        <c:axPos val="l"/>
        <c:numFmt formatCode="General" sourceLinked="1"/>
        <c:majorTickMark val="out"/>
        <c:minorTickMark val="none"/>
        <c:tickLblPos val="nextTo"/>
        <c:crossAx val="350758840"/>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ChartDataSheet_!$B$196:$B$208</c:f>
              <c:numCache>
                <c:formatCode>General</c:formatCode>
                <c:ptCount val="13"/>
                <c:pt idx="0">
                  <c:v>12809</c:v>
                </c:pt>
                <c:pt idx="1">
                  <c:v>44410.75</c:v>
                </c:pt>
                <c:pt idx="2">
                  <c:v>44410.75</c:v>
                </c:pt>
                <c:pt idx="3">
                  <c:v>125872.5</c:v>
                </c:pt>
                <c:pt idx="4">
                  <c:v>125872.5</c:v>
                </c:pt>
                <c:pt idx="5">
                  <c:v>125872.5</c:v>
                </c:pt>
                <c:pt idx="6">
                  <c:v>202373.25</c:v>
                </c:pt>
                <c:pt idx="7">
                  <c:v>202373.25</c:v>
                </c:pt>
                <c:pt idx="8">
                  <c:v>358598</c:v>
                </c:pt>
                <c:pt idx="9">
                  <c:v>202373.25</c:v>
                </c:pt>
                <c:pt idx="10">
                  <c:v>202373.25</c:v>
                </c:pt>
                <c:pt idx="11">
                  <c:v>44410.75</c:v>
                </c:pt>
                <c:pt idx="12">
                  <c:v>44410.75</c:v>
                </c:pt>
              </c:numCache>
            </c:numRef>
          </c:xVal>
          <c:yVal>
            <c:numRef>
              <c:f>ChartDataSheet_!$A$196:$A$208</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ser>
          <c:idx val="1"/>
          <c:order val="1"/>
          <c:spPr>
            <a:ln w="12700">
              <a:solidFill>
                <a:srgbClr val="000000"/>
              </a:solidFill>
              <a:prstDash val="sysDash"/>
            </a:ln>
          </c:spPr>
          <c:marker>
            <c:symbol val="none"/>
          </c:marker>
          <c:xVal>
            <c:numRef>
              <c:f>ChartDataSheet_!$B$213:$B$214</c:f>
              <c:numCache>
                <c:formatCode>General</c:formatCode>
                <c:ptCount val="2"/>
                <c:pt idx="0">
                  <c:v>439317</c:v>
                </c:pt>
                <c:pt idx="1">
                  <c:v>439317</c:v>
                </c:pt>
              </c:numCache>
            </c:numRef>
          </c:xVal>
          <c:yVal>
            <c:numRef>
              <c:f>ChartDataSheet_!$A$213:$A$214</c:f>
              <c:numCache>
                <c:formatCode>General</c:formatCode>
                <c:ptCount val="2"/>
                <c:pt idx="0">
                  <c:v>1</c:v>
                </c:pt>
                <c:pt idx="1">
                  <c:v>3</c:v>
                </c:pt>
              </c:numCache>
            </c:numRef>
          </c:yVal>
          <c:smooth val="0"/>
        </c:ser>
        <c:ser>
          <c:idx val="2"/>
          <c:order val="2"/>
          <c:spPr>
            <a:ln w="12700">
              <a:solidFill>
                <a:srgbClr val="000000"/>
              </a:solidFill>
              <a:prstDash val="sysDash"/>
            </a:ln>
          </c:spPr>
          <c:marker>
            <c:symbol val="none"/>
          </c:marker>
          <c:xVal>
            <c:numRef>
              <c:f>ChartDataSheet_!$B$215:$B$216</c:f>
              <c:numCache>
                <c:formatCode>General</c:formatCode>
                <c:ptCount val="2"/>
                <c:pt idx="0">
                  <c:v>676260.75</c:v>
                </c:pt>
                <c:pt idx="1">
                  <c:v>676260.75</c:v>
                </c:pt>
              </c:numCache>
            </c:numRef>
          </c:xVal>
          <c:yVal>
            <c:numRef>
              <c:f>ChartDataSheet_!$A$215:$A$216</c:f>
              <c:numCache>
                <c:formatCode>General</c:formatCode>
                <c:ptCount val="2"/>
                <c:pt idx="0">
                  <c:v>1</c:v>
                </c:pt>
                <c:pt idx="1">
                  <c:v>3</c:v>
                </c:pt>
              </c:numCache>
            </c:numRef>
          </c:yVal>
          <c:smooth val="0"/>
        </c:ser>
        <c:ser>
          <c:idx val="3"/>
          <c:order val="3"/>
          <c:spPr>
            <a:ln w="19050">
              <a:noFill/>
            </a:ln>
            <a:effectLst/>
          </c:spPr>
          <c:marker>
            <c:symbol val="circle"/>
            <c:size val="4"/>
            <c:spPr>
              <a:noFill/>
              <a:ln>
                <a:solidFill>
                  <a:srgbClr val="000000"/>
                </a:solidFill>
                <a:prstDash val="solid"/>
              </a:ln>
            </c:spPr>
          </c:marker>
          <c:xVal>
            <c:numRef>
              <c:f>ChartDataSheet_!$B$217:$B$219</c:f>
              <c:numCache>
                <c:formatCode>General</c:formatCode>
                <c:ptCount val="3"/>
                <c:pt idx="0">
                  <c:v>1018907</c:v>
                </c:pt>
                <c:pt idx="1">
                  <c:v>607172</c:v>
                </c:pt>
                <c:pt idx="2">
                  <c:v>861734</c:v>
                </c:pt>
              </c:numCache>
            </c:numRef>
          </c:xVal>
          <c:yVal>
            <c:numRef>
              <c:f>ChartDataSheet_!$A$217:$A$219</c:f>
              <c:numCache>
                <c:formatCode>General</c:formatCode>
                <c:ptCount val="3"/>
                <c:pt idx="0">
                  <c:v>1.8</c:v>
                </c:pt>
                <c:pt idx="1">
                  <c:v>1.8</c:v>
                </c:pt>
                <c:pt idx="2">
                  <c:v>1.8</c:v>
                </c:pt>
              </c:numCache>
            </c:numRef>
          </c:yVal>
          <c:smooth val="0"/>
        </c:ser>
        <c:dLbls>
          <c:showLegendKey val="0"/>
          <c:showVal val="0"/>
          <c:showCatName val="0"/>
          <c:showSerName val="0"/>
          <c:showPercent val="0"/>
          <c:showBubbleSize val="0"/>
        </c:dLbls>
        <c:axId val="350756488"/>
        <c:axId val="350755312"/>
      </c:scatterChart>
      <c:valAx>
        <c:axId val="350756488"/>
        <c:scaling>
          <c:orientation val="minMax"/>
        </c:scaling>
        <c:delete val="0"/>
        <c:axPos val="b"/>
        <c:title>
          <c:tx>
            <c:rich>
              <a:bodyPr/>
              <a:lstStyle/>
              <a:p>
                <a:pPr>
                  <a:defRPr sz="1000" b="0" i="0">
                    <a:latin typeface="Arial"/>
                    <a:ea typeface="Arial"/>
                    <a:cs typeface="Arial"/>
                  </a:defRPr>
                </a:pPr>
                <a:r>
                  <a:rPr lang="en-US"/>
                  <a:t> Reported Property Crimes (2012)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5312"/>
        <c:crosses val="autoZero"/>
        <c:crossBetween val="midCat"/>
      </c:valAx>
      <c:valAx>
        <c:axId val="350755312"/>
        <c:scaling>
          <c:orientation val="minMax"/>
        </c:scaling>
        <c:delete val="1"/>
        <c:axPos val="l"/>
        <c:numFmt formatCode="General" sourceLinked="1"/>
        <c:majorTickMark val="out"/>
        <c:minorTickMark val="none"/>
        <c:tickLblPos val="nextTo"/>
        <c:crossAx val="350756488"/>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ChartDataSheet_!$B$222:$B$234</c:f>
              <c:numCache>
                <c:formatCode>General</c:formatCode>
                <c:ptCount val="13"/>
                <c:pt idx="0">
                  <c:v>8.3000000000000004E-2</c:v>
                </c:pt>
                <c:pt idx="1">
                  <c:v>0.11225</c:v>
                </c:pt>
                <c:pt idx="2">
                  <c:v>0.11225</c:v>
                </c:pt>
                <c:pt idx="3">
                  <c:v>0.13950000000000001</c:v>
                </c:pt>
                <c:pt idx="4">
                  <c:v>0.13950000000000001</c:v>
                </c:pt>
                <c:pt idx="5">
                  <c:v>0.13950000000000001</c:v>
                </c:pt>
                <c:pt idx="6">
                  <c:v>0.16775000000000001</c:v>
                </c:pt>
                <c:pt idx="7">
                  <c:v>0.16775000000000001</c:v>
                </c:pt>
                <c:pt idx="8">
                  <c:v>0.214</c:v>
                </c:pt>
                <c:pt idx="9">
                  <c:v>0.16775000000000001</c:v>
                </c:pt>
                <c:pt idx="10">
                  <c:v>0.16775000000000001</c:v>
                </c:pt>
                <c:pt idx="11">
                  <c:v>0.11225</c:v>
                </c:pt>
                <c:pt idx="12">
                  <c:v>0.11225</c:v>
                </c:pt>
              </c:numCache>
            </c:numRef>
          </c:xVal>
          <c:yVal>
            <c:numRef>
              <c:f>ChartDataSheet_!$A$222:$A$234</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753744"/>
        <c:axId val="350755704"/>
      </c:scatterChart>
      <c:valAx>
        <c:axId val="350753744"/>
        <c:scaling>
          <c:orientation val="minMax"/>
          <c:min val="5.0000000000000017E-2"/>
        </c:scaling>
        <c:delete val="0"/>
        <c:axPos val="b"/>
        <c:title>
          <c:tx>
            <c:rich>
              <a:bodyPr/>
              <a:lstStyle/>
              <a:p>
                <a:pPr>
                  <a:defRPr sz="1000" b="0" i="0">
                    <a:latin typeface="Arial"/>
                    <a:ea typeface="Arial"/>
                    <a:cs typeface="Arial"/>
                  </a:defRPr>
                </a:pPr>
                <a:r>
                  <a:rPr lang="en-US"/>
                  <a:t> Poverty Rate (2013)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755704"/>
        <c:crosses val="autoZero"/>
        <c:crossBetween val="midCat"/>
      </c:valAx>
      <c:valAx>
        <c:axId val="350755704"/>
        <c:scaling>
          <c:orientation val="minMax"/>
        </c:scaling>
        <c:delete val="1"/>
        <c:axPos val="l"/>
        <c:numFmt formatCode="General" sourceLinked="1"/>
        <c:majorTickMark val="out"/>
        <c:minorTickMark val="none"/>
        <c:tickLblPos val="nextTo"/>
        <c:crossAx val="350753744"/>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ChartDataSheet_!$B$245:$B$257</c:f>
              <c:numCache>
                <c:formatCode>General</c:formatCode>
                <c:ptCount val="13"/>
                <c:pt idx="0">
                  <c:v>1351</c:v>
                </c:pt>
                <c:pt idx="1">
                  <c:v>1479.25</c:v>
                </c:pt>
                <c:pt idx="2">
                  <c:v>1479.25</c:v>
                </c:pt>
                <c:pt idx="3">
                  <c:v>1552</c:v>
                </c:pt>
                <c:pt idx="4">
                  <c:v>1552</c:v>
                </c:pt>
                <c:pt idx="5">
                  <c:v>1552</c:v>
                </c:pt>
                <c:pt idx="6">
                  <c:v>1718</c:v>
                </c:pt>
                <c:pt idx="7">
                  <c:v>1718</c:v>
                </c:pt>
                <c:pt idx="8">
                  <c:v>1807</c:v>
                </c:pt>
                <c:pt idx="9">
                  <c:v>1718</c:v>
                </c:pt>
                <c:pt idx="10">
                  <c:v>1718</c:v>
                </c:pt>
                <c:pt idx="11">
                  <c:v>1479.25</c:v>
                </c:pt>
                <c:pt idx="12">
                  <c:v>1479.25</c:v>
                </c:pt>
              </c:numCache>
            </c:numRef>
          </c:xVal>
          <c:yVal>
            <c:numRef>
              <c:f>ChartDataSheet_!$A$245:$A$257</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241744"/>
        <c:axId val="350243312"/>
      </c:scatterChart>
      <c:valAx>
        <c:axId val="350241744"/>
        <c:scaling>
          <c:orientation val="minMax"/>
          <c:min val="1000"/>
        </c:scaling>
        <c:delete val="0"/>
        <c:axPos val="b"/>
        <c:title>
          <c:tx>
            <c:rich>
              <a:bodyPr/>
              <a:lstStyle/>
              <a:p>
                <a:pPr>
                  <a:defRPr sz="1000" b="0" i="0">
                    <a:latin typeface="Arial"/>
                    <a:ea typeface="Arial"/>
                    <a:cs typeface="Arial"/>
                  </a:defRPr>
                </a:pPr>
                <a:r>
                  <a:rPr lang="en-US"/>
                  <a:t> Average Combined SAT Score (2013)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243312"/>
        <c:crosses val="autoZero"/>
        <c:crossBetween val="midCat"/>
      </c:valAx>
      <c:valAx>
        <c:axId val="350243312"/>
        <c:scaling>
          <c:orientation val="minMax"/>
        </c:scaling>
        <c:delete val="1"/>
        <c:axPos val="l"/>
        <c:numFmt formatCode="General" sourceLinked="1"/>
        <c:majorTickMark val="out"/>
        <c:minorTickMark val="none"/>
        <c:tickLblPos val="nextTo"/>
        <c:crossAx val="350241744"/>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ChartDataSheet_!$B$268:$B$280</c:f>
              <c:numCache>
                <c:formatCode>General</c:formatCode>
                <c:ptCount val="13"/>
                <c:pt idx="0">
                  <c:v>18.7</c:v>
                </c:pt>
                <c:pt idx="1">
                  <c:v>20.399999999999999</c:v>
                </c:pt>
                <c:pt idx="2">
                  <c:v>20.399999999999999</c:v>
                </c:pt>
                <c:pt idx="3">
                  <c:v>21.4</c:v>
                </c:pt>
                <c:pt idx="4">
                  <c:v>21.4</c:v>
                </c:pt>
                <c:pt idx="5">
                  <c:v>21.4</c:v>
                </c:pt>
                <c:pt idx="6">
                  <c:v>22.525000000000002</c:v>
                </c:pt>
                <c:pt idx="7">
                  <c:v>22.525000000000002</c:v>
                </c:pt>
                <c:pt idx="8">
                  <c:v>24.1</c:v>
                </c:pt>
                <c:pt idx="9">
                  <c:v>22.525000000000002</c:v>
                </c:pt>
                <c:pt idx="10">
                  <c:v>22.525000000000002</c:v>
                </c:pt>
                <c:pt idx="11">
                  <c:v>20.399999999999999</c:v>
                </c:pt>
                <c:pt idx="12">
                  <c:v>20.399999999999999</c:v>
                </c:pt>
              </c:numCache>
            </c:numRef>
          </c:xVal>
          <c:yVal>
            <c:numRef>
              <c:f>ChartDataSheet_!$A$268:$A$280</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350243704"/>
        <c:axId val="350241352"/>
      </c:scatterChart>
      <c:valAx>
        <c:axId val="350243704"/>
        <c:scaling>
          <c:orientation val="minMax"/>
          <c:min val="15"/>
        </c:scaling>
        <c:delete val="0"/>
        <c:axPos val="b"/>
        <c:title>
          <c:tx>
            <c:rich>
              <a:bodyPr/>
              <a:lstStyle/>
              <a:p>
                <a:pPr>
                  <a:defRPr sz="1000" b="0" i="0">
                    <a:latin typeface="Arial"/>
                    <a:ea typeface="Arial"/>
                    <a:cs typeface="Arial"/>
                  </a:defRPr>
                </a:pPr>
                <a:r>
                  <a:rPr lang="en-US"/>
                  <a:t> Average ACT Scores (2013)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350241352"/>
        <c:crosses val="autoZero"/>
        <c:crossBetween val="midCat"/>
      </c:valAx>
      <c:valAx>
        <c:axId val="350241352"/>
        <c:scaling>
          <c:orientation val="minMax"/>
        </c:scaling>
        <c:delete val="1"/>
        <c:axPos val="l"/>
        <c:numFmt formatCode="General" sourceLinked="1"/>
        <c:majorTickMark val="out"/>
        <c:minorTickMark val="none"/>
        <c:tickLblPos val="nextTo"/>
        <c:crossAx val="350243704"/>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'Unemployment FD'!$B$6:$B$13</c:f>
              <c:numCache>
                <c:formatCode>#,##0.000\ ;\-#,##0.000\ </c:formatCode>
                <c:ptCount val="8"/>
                <c:pt idx="0">
                  <c:v>0.02</c:v>
                </c:pt>
                <c:pt idx="1">
                  <c:v>0.03</c:v>
                </c:pt>
                <c:pt idx="2">
                  <c:v>0.04</c:v>
                </c:pt>
                <c:pt idx="3">
                  <c:v>0.05</c:v>
                </c:pt>
                <c:pt idx="4">
                  <c:v>0.06</c:v>
                </c:pt>
                <c:pt idx="5">
                  <c:v>7.0000000000000007E-2</c:v>
                </c:pt>
                <c:pt idx="6">
                  <c:v>0.08</c:v>
                </c:pt>
                <c:pt idx="7" formatCode=";;;">
                  <c:v>8.9989999999999987E-2</c:v>
                </c:pt>
              </c:numCache>
            </c:numRef>
          </c:cat>
          <c:val>
            <c:numRef>
              <c:f>'Unemployment FD'!$H$6:$H$13</c:f>
              <c:numCache>
                <c:formatCode>0.0\ \ \ </c:formatCode>
                <c:ptCount val="8"/>
                <c:pt idx="0">
                  <c:v>2</c:v>
                </c:pt>
                <c:pt idx="1">
                  <c:v>8</c:v>
                </c:pt>
                <c:pt idx="2">
                  <c:v>18</c:v>
                </c:pt>
                <c:pt idx="3">
                  <c:v>24</c:v>
                </c:pt>
                <c:pt idx="4">
                  <c:v>28.000000000000004</c:v>
                </c:pt>
                <c:pt idx="5">
                  <c:v>18</c:v>
                </c:pt>
                <c:pt idx="6">
                  <c:v>2</c:v>
                </c:pt>
              </c:numCache>
            </c:numRef>
          </c:val>
        </c:ser>
        <c:dLbls>
          <c:showLegendKey val="0"/>
          <c:showVal val="0"/>
          <c:showCatName val="0"/>
          <c:showSerName val="0"/>
          <c:showPercent val="0"/>
          <c:showBubbleSize val="0"/>
        </c:dLbls>
        <c:gapWidth val="0"/>
        <c:axId val="349415456"/>
        <c:axId val="349415848"/>
      </c:barChart>
      <c:catAx>
        <c:axId val="349415456"/>
        <c:scaling>
          <c:orientation val="minMax"/>
        </c:scaling>
        <c:delete val="0"/>
        <c:axPos val="b"/>
        <c:title>
          <c:tx>
            <c:rich>
              <a:bodyPr/>
              <a:lstStyle/>
              <a:p>
                <a:pPr>
                  <a:defRPr sz="1000" b="0" i="0">
                    <a:latin typeface="Arial"/>
                    <a:ea typeface="Arial"/>
                    <a:cs typeface="Arial"/>
                  </a:defRPr>
                </a:pPr>
                <a:r>
                  <a:rPr lang="en-US"/>
                  <a:t> 2013 Unemployment </a:t>
                </a:r>
              </a:p>
            </c:rich>
          </c:tx>
          <c:overlay val="0"/>
        </c:title>
        <c:numFmt formatCode="#,##0.000\ ;\-#,##0.000\ " sourceLinked="0"/>
        <c:majorTickMark val="none"/>
        <c:minorTickMark val="none"/>
        <c:tickLblPos val="nextTo"/>
        <c:txPr>
          <a:bodyPr rot="-2700000" vert="horz"/>
          <a:lstStyle/>
          <a:p>
            <a:pPr>
              <a:defRPr sz="1000" b="0" i="0">
                <a:latin typeface="Arial"/>
                <a:ea typeface="Arial"/>
                <a:cs typeface="Arial"/>
              </a:defRPr>
            </a:pPr>
            <a:endParaRPr lang="en-US"/>
          </a:p>
        </c:txPr>
        <c:crossAx val="349415848"/>
        <c:crosses val="autoZero"/>
        <c:auto val="1"/>
        <c:lblAlgn val="ctr"/>
        <c:lblOffset val="100"/>
        <c:noMultiLvlLbl val="0"/>
      </c:catAx>
      <c:valAx>
        <c:axId val="349415848"/>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5456"/>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'Population FD'!$B$6:$B$21</c:f>
              <c:numCache>
                <c:formatCode>#,##0\ ;\-#,##0\ </c:formatCode>
                <c:ptCount val="16"/>
                <c:pt idx="0">
                  <c:v>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formatCode=";;;">
                  <c:v>29999999.990000002</c:v>
                </c:pt>
              </c:numCache>
            </c:numRef>
          </c:cat>
          <c:val>
            <c:numRef>
              <c:f>'Population FD'!$H$6:$H$21</c:f>
              <c:numCache>
                <c:formatCode>0.0\ \ \ </c:formatCode>
                <c:ptCount val="16"/>
                <c:pt idx="0">
                  <c:v>32</c:v>
                </c:pt>
                <c:pt idx="1">
                  <c:v>26</c:v>
                </c:pt>
                <c:pt idx="2">
                  <c:v>18</c:v>
                </c:pt>
                <c:pt idx="3">
                  <c:v>10</c:v>
                </c:pt>
                <c:pt idx="4">
                  <c:v>6</c:v>
                </c:pt>
                <c:pt idx="5">
                  <c:v>0</c:v>
                </c:pt>
                <c:pt idx="6">
                  <c:v>0</c:v>
                </c:pt>
                <c:pt idx="7">
                  <c:v>4</c:v>
                </c:pt>
                <c:pt idx="8">
                  <c:v>0</c:v>
                </c:pt>
                <c:pt idx="9">
                  <c:v>2</c:v>
                </c:pt>
                <c:pt idx="10">
                  <c:v>0</c:v>
                </c:pt>
                <c:pt idx="11">
                  <c:v>0</c:v>
                </c:pt>
                <c:pt idx="12">
                  <c:v>0</c:v>
                </c:pt>
                <c:pt idx="13">
                  <c:v>0</c:v>
                </c:pt>
                <c:pt idx="14">
                  <c:v>2</c:v>
                </c:pt>
              </c:numCache>
            </c:numRef>
          </c:val>
        </c:ser>
        <c:dLbls>
          <c:showLegendKey val="0"/>
          <c:showVal val="0"/>
          <c:showCatName val="0"/>
          <c:showSerName val="0"/>
          <c:showPercent val="0"/>
          <c:showBubbleSize val="0"/>
        </c:dLbls>
        <c:gapWidth val="0"/>
        <c:axId val="349416240"/>
        <c:axId val="349420552"/>
      </c:barChart>
      <c:catAx>
        <c:axId val="349416240"/>
        <c:scaling>
          <c:orientation val="minMax"/>
        </c:scaling>
        <c:delete val="0"/>
        <c:axPos val="b"/>
        <c:title>
          <c:tx>
            <c:rich>
              <a:bodyPr/>
              <a:lstStyle/>
              <a:p>
                <a:pPr>
                  <a:defRPr sz="1000" b="0" i="0">
                    <a:latin typeface="Arial"/>
                    <a:ea typeface="Arial"/>
                    <a:cs typeface="Arial"/>
                  </a:defRPr>
                </a:pPr>
                <a:r>
                  <a:rPr lang="en-US"/>
                  <a:t> Total Voting Population (2012) </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49420552"/>
        <c:crosses val="autoZero"/>
        <c:auto val="1"/>
        <c:lblAlgn val="ctr"/>
        <c:lblOffset val="100"/>
        <c:noMultiLvlLbl val="0"/>
      </c:catAx>
      <c:valAx>
        <c:axId val="349420552"/>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6240"/>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'Voted FD'!$B$6:$B$12</c:f>
              <c:numCache>
                <c:formatCode>#,##0.000\ ;\-#,##0.000\ </c:formatCode>
                <c:ptCount val="7"/>
                <c:pt idx="0">
                  <c:v>0.45</c:v>
                </c:pt>
                <c:pt idx="1">
                  <c:v>0.5</c:v>
                </c:pt>
                <c:pt idx="2">
                  <c:v>0.55000000000000004</c:v>
                </c:pt>
                <c:pt idx="3">
                  <c:v>0.6</c:v>
                </c:pt>
                <c:pt idx="4">
                  <c:v>0.65</c:v>
                </c:pt>
                <c:pt idx="5">
                  <c:v>0.7</c:v>
                </c:pt>
                <c:pt idx="6" formatCode=";;;">
                  <c:v>0.74999000000000016</c:v>
                </c:pt>
              </c:numCache>
            </c:numRef>
          </c:cat>
          <c:val>
            <c:numRef>
              <c:f>'Voted FD'!$H$6:$H$12</c:f>
              <c:numCache>
                <c:formatCode>0.0\ \ \ </c:formatCode>
                <c:ptCount val="7"/>
                <c:pt idx="0">
                  <c:v>2</c:v>
                </c:pt>
                <c:pt idx="1">
                  <c:v>8</c:v>
                </c:pt>
                <c:pt idx="2">
                  <c:v>20</c:v>
                </c:pt>
                <c:pt idx="3">
                  <c:v>36</c:v>
                </c:pt>
                <c:pt idx="4">
                  <c:v>24</c:v>
                </c:pt>
                <c:pt idx="5">
                  <c:v>10</c:v>
                </c:pt>
              </c:numCache>
            </c:numRef>
          </c:val>
        </c:ser>
        <c:dLbls>
          <c:showLegendKey val="0"/>
          <c:showVal val="0"/>
          <c:showCatName val="0"/>
          <c:showSerName val="0"/>
          <c:showPercent val="0"/>
          <c:showBubbleSize val="0"/>
        </c:dLbls>
        <c:gapWidth val="0"/>
        <c:axId val="349414280"/>
        <c:axId val="349415064"/>
      </c:barChart>
      <c:catAx>
        <c:axId val="349414280"/>
        <c:scaling>
          <c:orientation val="minMax"/>
        </c:scaling>
        <c:delete val="0"/>
        <c:axPos val="b"/>
        <c:title>
          <c:tx>
            <c:rich>
              <a:bodyPr/>
              <a:lstStyle/>
              <a:p>
                <a:pPr>
                  <a:defRPr sz="1000" b="0" i="0">
                    <a:latin typeface="Arial"/>
                    <a:ea typeface="Arial"/>
                    <a:cs typeface="Arial"/>
                  </a:defRPr>
                </a:pPr>
                <a:r>
                  <a:rPr lang="en-US"/>
                  <a:t> % Actually Voted (2012) </a:t>
                </a:r>
              </a:p>
            </c:rich>
          </c:tx>
          <c:overlay val="0"/>
        </c:title>
        <c:numFmt formatCode="#,##0.000\ ;\-#,##0.000\ " sourceLinked="0"/>
        <c:majorTickMark val="none"/>
        <c:minorTickMark val="none"/>
        <c:tickLblPos val="nextTo"/>
        <c:txPr>
          <a:bodyPr rot="-2700000" vert="horz"/>
          <a:lstStyle/>
          <a:p>
            <a:pPr>
              <a:defRPr sz="1000" b="0" i="0">
                <a:latin typeface="Arial"/>
                <a:ea typeface="Arial"/>
                <a:cs typeface="Arial"/>
              </a:defRPr>
            </a:pPr>
            <a:endParaRPr lang="en-US"/>
          </a:p>
        </c:txPr>
        <c:crossAx val="349415064"/>
        <c:crosses val="autoZero"/>
        <c:auto val="1"/>
        <c:lblAlgn val="ctr"/>
        <c:lblOffset val="100"/>
        <c:noMultiLvlLbl val="0"/>
      </c:catAx>
      <c:valAx>
        <c:axId val="34941506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4280"/>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'Violent Crimes FD'!$B$6:$B$22</c:f>
              <c:numCache>
                <c:formatCode>#,##0\ ;\-#,##0\ </c:formatCode>
                <c:ptCount val="17"/>
                <c:pt idx="0">
                  <c:v>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6" formatCode=";;;">
                  <c:v>159999.99</c:v>
                </c:pt>
              </c:numCache>
            </c:numRef>
          </c:cat>
          <c:val>
            <c:numRef>
              <c:f>'Violent Crimes FD'!$H$6:$H$22</c:f>
              <c:numCache>
                <c:formatCode>0.0\ \ \ </c:formatCode>
                <c:ptCount val="17"/>
                <c:pt idx="0">
                  <c:v>42</c:v>
                </c:pt>
                <c:pt idx="1">
                  <c:v>16</c:v>
                </c:pt>
                <c:pt idx="2">
                  <c:v>20</c:v>
                </c:pt>
                <c:pt idx="3">
                  <c:v>8</c:v>
                </c:pt>
                <c:pt idx="4">
                  <c:v>6</c:v>
                </c:pt>
                <c:pt idx="5">
                  <c:v>0</c:v>
                </c:pt>
                <c:pt idx="6">
                  <c:v>0</c:v>
                </c:pt>
                <c:pt idx="7">
                  <c:v>2</c:v>
                </c:pt>
                <c:pt idx="8">
                  <c:v>0</c:v>
                </c:pt>
                <c:pt idx="9">
                  <c:v>2</c:v>
                </c:pt>
                <c:pt idx="10">
                  <c:v>2</c:v>
                </c:pt>
                <c:pt idx="11">
                  <c:v>0</c:v>
                </c:pt>
                <c:pt idx="12">
                  <c:v>0</c:v>
                </c:pt>
                <c:pt idx="13">
                  <c:v>0</c:v>
                </c:pt>
                <c:pt idx="14">
                  <c:v>0</c:v>
                </c:pt>
                <c:pt idx="15">
                  <c:v>2</c:v>
                </c:pt>
              </c:numCache>
            </c:numRef>
          </c:val>
        </c:ser>
        <c:dLbls>
          <c:showLegendKey val="0"/>
          <c:showVal val="0"/>
          <c:showCatName val="0"/>
          <c:showSerName val="0"/>
          <c:showPercent val="0"/>
          <c:showBubbleSize val="0"/>
        </c:dLbls>
        <c:gapWidth val="0"/>
        <c:axId val="349413496"/>
        <c:axId val="349417024"/>
      </c:barChart>
      <c:catAx>
        <c:axId val="349413496"/>
        <c:scaling>
          <c:orientation val="minMax"/>
        </c:scaling>
        <c:delete val="0"/>
        <c:axPos val="b"/>
        <c:title>
          <c:tx>
            <c:rich>
              <a:bodyPr/>
              <a:lstStyle/>
              <a:p>
                <a:pPr>
                  <a:defRPr sz="1000" b="0" i="0">
                    <a:latin typeface="Arial"/>
                    <a:ea typeface="Arial"/>
                    <a:cs typeface="Arial"/>
                  </a:defRPr>
                </a:pPr>
                <a:r>
                  <a:rPr lang="en-US"/>
                  <a:t> Reported Violent Crimes (2012) </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49417024"/>
        <c:crosses val="autoZero"/>
        <c:auto val="1"/>
        <c:lblAlgn val="ctr"/>
        <c:lblOffset val="100"/>
        <c:noMultiLvlLbl val="0"/>
      </c:catAx>
      <c:valAx>
        <c:axId val="34941702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3496"/>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'Incumbent FD'!$B$6:$B$17</c:f>
              <c:numCache>
                <c:formatCode>#,##0.0000\ ;\-#,##0.0000\ </c:formatCode>
                <c:ptCount val="12"/>
                <c:pt idx="0">
                  <c:v>0</c:v>
                </c:pt>
                <c:pt idx="1">
                  <c:v>0.1</c:v>
                </c:pt>
                <c:pt idx="2">
                  <c:v>0.2</c:v>
                </c:pt>
                <c:pt idx="3">
                  <c:v>0.3</c:v>
                </c:pt>
                <c:pt idx="4">
                  <c:v>0.4</c:v>
                </c:pt>
                <c:pt idx="5">
                  <c:v>0.5</c:v>
                </c:pt>
                <c:pt idx="6">
                  <c:v>0.6</c:v>
                </c:pt>
                <c:pt idx="7">
                  <c:v>0.7</c:v>
                </c:pt>
                <c:pt idx="8">
                  <c:v>0.8</c:v>
                </c:pt>
                <c:pt idx="9">
                  <c:v>0.9</c:v>
                </c:pt>
                <c:pt idx="10">
                  <c:v>1</c:v>
                </c:pt>
                <c:pt idx="11" formatCode=";;;">
                  <c:v>1.0999989999999999</c:v>
                </c:pt>
              </c:numCache>
            </c:numRef>
          </c:cat>
          <c:val>
            <c:numRef>
              <c:f>'Incumbent FD'!$H$6:$H$17</c:f>
              <c:numCache>
                <c:formatCode>0.0\ \ \ </c:formatCode>
                <c:ptCount val="12"/>
                <c:pt idx="0">
                  <c:v>14.000000000000002</c:v>
                </c:pt>
                <c:pt idx="1">
                  <c:v>0</c:v>
                </c:pt>
                <c:pt idx="2">
                  <c:v>0</c:v>
                </c:pt>
                <c:pt idx="3">
                  <c:v>10</c:v>
                </c:pt>
                <c:pt idx="4">
                  <c:v>2</c:v>
                </c:pt>
                <c:pt idx="5">
                  <c:v>18</c:v>
                </c:pt>
                <c:pt idx="6">
                  <c:v>12</c:v>
                </c:pt>
                <c:pt idx="7">
                  <c:v>8</c:v>
                </c:pt>
                <c:pt idx="8">
                  <c:v>0</c:v>
                </c:pt>
                <c:pt idx="9">
                  <c:v>0</c:v>
                </c:pt>
                <c:pt idx="10">
                  <c:v>36</c:v>
                </c:pt>
              </c:numCache>
            </c:numRef>
          </c:val>
        </c:ser>
        <c:dLbls>
          <c:showLegendKey val="0"/>
          <c:showVal val="0"/>
          <c:showCatName val="0"/>
          <c:showSerName val="0"/>
          <c:showPercent val="0"/>
          <c:showBubbleSize val="0"/>
        </c:dLbls>
        <c:gapWidth val="0"/>
        <c:axId val="349413888"/>
        <c:axId val="349417808"/>
      </c:barChart>
      <c:catAx>
        <c:axId val="349413888"/>
        <c:scaling>
          <c:orientation val="minMax"/>
        </c:scaling>
        <c:delete val="0"/>
        <c:axPos val="b"/>
        <c:title>
          <c:tx>
            <c:rich>
              <a:bodyPr/>
              <a:lstStyle/>
              <a:p>
                <a:pPr>
                  <a:defRPr sz="1000" b="0" i="0">
                    <a:latin typeface="Arial"/>
                    <a:ea typeface="Arial"/>
                    <a:cs typeface="Arial"/>
                  </a:defRPr>
                </a:pPr>
                <a:r>
                  <a:rPr lang="en-US"/>
                  <a:t> % Incumbents Reelected in 2014 </a:t>
                </a:r>
              </a:p>
            </c:rich>
          </c:tx>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349417808"/>
        <c:crosses val="autoZero"/>
        <c:auto val="1"/>
        <c:lblAlgn val="ctr"/>
        <c:lblOffset val="100"/>
        <c:noMultiLvlLbl val="0"/>
      </c:catAx>
      <c:valAx>
        <c:axId val="349417808"/>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388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'HS Grad FD'!$B$6:$B$13</c:f>
              <c:numCache>
                <c:formatCode>#,##0.000\ ;\-#,##0.000\ </c:formatCode>
                <c:ptCount val="8"/>
                <c:pt idx="0">
                  <c:v>0.78</c:v>
                </c:pt>
                <c:pt idx="1">
                  <c:v>0.8</c:v>
                </c:pt>
                <c:pt idx="2">
                  <c:v>0.82</c:v>
                </c:pt>
                <c:pt idx="3">
                  <c:v>0.84</c:v>
                </c:pt>
                <c:pt idx="4">
                  <c:v>0.86</c:v>
                </c:pt>
                <c:pt idx="5">
                  <c:v>0.88</c:v>
                </c:pt>
                <c:pt idx="6">
                  <c:v>0.9</c:v>
                </c:pt>
                <c:pt idx="7" formatCode=";;;">
                  <c:v>0.9199900000000002</c:v>
                </c:pt>
              </c:numCache>
            </c:numRef>
          </c:cat>
          <c:val>
            <c:numRef>
              <c:f>'HS Grad FD'!$H$6:$H$13</c:f>
              <c:numCache>
                <c:formatCode>0.0\ \ \ </c:formatCode>
                <c:ptCount val="8"/>
                <c:pt idx="0">
                  <c:v>2</c:v>
                </c:pt>
                <c:pt idx="1">
                  <c:v>6</c:v>
                </c:pt>
                <c:pt idx="2">
                  <c:v>18</c:v>
                </c:pt>
                <c:pt idx="3">
                  <c:v>12</c:v>
                </c:pt>
                <c:pt idx="4">
                  <c:v>18</c:v>
                </c:pt>
                <c:pt idx="5">
                  <c:v>22</c:v>
                </c:pt>
                <c:pt idx="6">
                  <c:v>22</c:v>
                </c:pt>
              </c:numCache>
            </c:numRef>
          </c:val>
        </c:ser>
        <c:dLbls>
          <c:showLegendKey val="0"/>
          <c:showVal val="0"/>
          <c:showCatName val="0"/>
          <c:showSerName val="0"/>
          <c:showPercent val="0"/>
          <c:showBubbleSize val="0"/>
        </c:dLbls>
        <c:gapWidth val="0"/>
        <c:axId val="349418984"/>
        <c:axId val="349419376"/>
      </c:barChart>
      <c:catAx>
        <c:axId val="349418984"/>
        <c:scaling>
          <c:orientation val="minMax"/>
        </c:scaling>
        <c:delete val="0"/>
        <c:axPos val="b"/>
        <c:title>
          <c:tx>
            <c:rich>
              <a:bodyPr/>
              <a:lstStyle/>
              <a:p>
                <a:pPr>
                  <a:defRPr sz="1000" b="0" i="0">
                    <a:latin typeface="Arial"/>
                    <a:ea typeface="Arial"/>
                    <a:cs typeface="Arial"/>
                  </a:defRPr>
                </a:pPr>
                <a:r>
                  <a:rPr lang="en-US"/>
                  <a:t> Average High School Graduate rate (2013) </a:t>
                </a:r>
              </a:p>
            </c:rich>
          </c:tx>
          <c:overlay val="0"/>
        </c:title>
        <c:numFmt formatCode="#,##0.000\ ;\-#,##0.000\ " sourceLinked="0"/>
        <c:majorTickMark val="none"/>
        <c:minorTickMark val="none"/>
        <c:tickLblPos val="nextTo"/>
        <c:txPr>
          <a:bodyPr rot="-2700000" vert="horz"/>
          <a:lstStyle/>
          <a:p>
            <a:pPr>
              <a:defRPr sz="1000" b="0" i="0">
                <a:latin typeface="Arial"/>
                <a:ea typeface="Arial"/>
                <a:cs typeface="Arial"/>
              </a:defRPr>
            </a:pPr>
            <a:endParaRPr lang="en-US"/>
          </a:p>
        </c:txPr>
        <c:crossAx val="349419376"/>
        <c:crosses val="autoZero"/>
        <c:auto val="1"/>
        <c:lblAlgn val="ctr"/>
        <c:lblOffset val="100"/>
        <c:noMultiLvlLbl val="0"/>
      </c:catAx>
      <c:valAx>
        <c:axId val="349419376"/>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8984"/>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'Property Crime FD'!$B$6:$B$17</c:f>
              <c:numCache>
                <c:formatCode>#,##0\ ;\-#,##0\ </c:formatCode>
                <c:ptCount val="12"/>
                <c:pt idx="0">
                  <c:v>0</c:v>
                </c:pt>
                <c:pt idx="1">
                  <c:v>100000</c:v>
                </c:pt>
                <c:pt idx="2">
                  <c:v>200000</c:v>
                </c:pt>
                <c:pt idx="3">
                  <c:v>300000</c:v>
                </c:pt>
                <c:pt idx="4">
                  <c:v>400000</c:v>
                </c:pt>
                <c:pt idx="5">
                  <c:v>500000</c:v>
                </c:pt>
                <c:pt idx="6">
                  <c:v>600000</c:v>
                </c:pt>
                <c:pt idx="7">
                  <c:v>700000</c:v>
                </c:pt>
                <c:pt idx="8">
                  <c:v>800000</c:v>
                </c:pt>
                <c:pt idx="9">
                  <c:v>900000</c:v>
                </c:pt>
                <c:pt idx="10">
                  <c:v>1000000</c:v>
                </c:pt>
                <c:pt idx="11" formatCode=";;;">
                  <c:v>1099999.99</c:v>
                </c:pt>
              </c:numCache>
            </c:numRef>
          </c:cat>
          <c:val>
            <c:numRef>
              <c:f>'Property Crime FD'!$H$6:$H$17</c:f>
              <c:numCache>
                <c:formatCode>0.0\ \ \ </c:formatCode>
                <c:ptCount val="12"/>
                <c:pt idx="0">
                  <c:v>42</c:v>
                </c:pt>
                <c:pt idx="1">
                  <c:v>32</c:v>
                </c:pt>
                <c:pt idx="2">
                  <c:v>12</c:v>
                </c:pt>
                <c:pt idx="3">
                  <c:v>8</c:v>
                </c:pt>
                <c:pt idx="4">
                  <c:v>0</c:v>
                </c:pt>
                <c:pt idx="5">
                  <c:v>0</c:v>
                </c:pt>
                <c:pt idx="6">
                  <c:v>2</c:v>
                </c:pt>
                <c:pt idx="7">
                  <c:v>0</c:v>
                </c:pt>
                <c:pt idx="8">
                  <c:v>2</c:v>
                </c:pt>
                <c:pt idx="9">
                  <c:v>0</c:v>
                </c:pt>
                <c:pt idx="10">
                  <c:v>2</c:v>
                </c:pt>
              </c:numCache>
            </c:numRef>
          </c:val>
        </c:ser>
        <c:dLbls>
          <c:showLegendKey val="0"/>
          <c:showVal val="0"/>
          <c:showCatName val="0"/>
          <c:showSerName val="0"/>
          <c:showPercent val="0"/>
          <c:showBubbleSize val="0"/>
        </c:dLbls>
        <c:gapWidth val="0"/>
        <c:axId val="349419768"/>
        <c:axId val="349420944"/>
      </c:barChart>
      <c:catAx>
        <c:axId val="349419768"/>
        <c:scaling>
          <c:orientation val="minMax"/>
        </c:scaling>
        <c:delete val="0"/>
        <c:axPos val="b"/>
        <c:title>
          <c:tx>
            <c:rich>
              <a:bodyPr/>
              <a:lstStyle/>
              <a:p>
                <a:pPr>
                  <a:defRPr sz="1000" b="0" i="0">
                    <a:latin typeface="Arial"/>
                    <a:ea typeface="Arial"/>
                    <a:cs typeface="Arial"/>
                  </a:defRPr>
                </a:pPr>
                <a:r>
                  <a:rPr lang="en-US"/>
                  <a:t> Reported Property Crimes (2012) </a:t>
                </a:r>
              </a:p>
            </c:rich>
          </c:tx>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49420944"/>
        <c:crosses val="autoZero"/>
        <c:auto val="1"/>
        <c:lblAlgn val="ctr"/>
        <c:lblOffset val="100"/>
        <c:noMultiLvlLbl val="0"/>
      </c:catAx>
      <c:valAx>
        <c:axId val="349420944"/>
        <c:scaling>
          <c:orientation val="minMax"/>
        </c:scaling>
        <c:delete val="0"/>
        <c:axPos val="l"/>
        <c:title>
          <c:tx>
            <c:rich>
              <a:bodyPr/>
              <a:lstStyle/>
              <a:p>
                <a:pPr>
                  <a:defRPr sz="1000" b="0" i="0">
                    <a:latin typeface="Arial"/>
                    <a:ea typeface="Arial"/>
                    <a:cs typeface="Arial"/>
                  </a:defRPr>
                </a:pPr>
                <a:r>
                  <a:rPr lang="en-US"/>
                  <a:t>Percent</a:t>
                </a:r>
              </a:p>
            </c:rich>
          </c:tx>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49419768"/>
        <c:crosses val="autoZero"/>
        <c:crossBetween val="between"/>
      </c:valAx>
      <c:spPr>
        <a:noFill/>
        <a:ln w="25400">
          <a:noFill/>
        </a:ln>
      </c:spPr>
    </c:plotArea>
    <c:legend>
      <c:legendPos val="r"/>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19</xdr:row>
      <xdr:rowOff>92075</xdr:rowOff>
    </xdr:from>
    <xdr:to>
      <xdr:col>8</xdr:col>
      <xdr:colOff>479425</xdr:colOff>
      <xdr:row>39</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8</xdr:col>
      <xdr:colOff>679450</xdr:colOff>
      <xdr:row>35</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18</xdr:row>
      <xdr:rowOff>92075</xdr:rowOff>
    </xdr:from>
    <xdr:to>
      <xdr:col>8</xdr:col>
      <xdr:colOff>708025</xdr:colOff>
      <xdr:row>38</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9</xdr:col>
      <xdr:colOff>60325</xdr:colOff>
      <xdr:row>35</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7</xdr:col>
      <xdr:colOff>47625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7</xdr:col>
      <xdr:colOff>0</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6</xdr:col>
      <xdr:colOff>47625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5</xdr:col>
      <xdr:colOff>95250</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5</xdr:col>
      <xdr:colOff>438150</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5</xdr:col>
      <xdr:colOff>38100</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4</xdr:col>
      <xdr:colOff>523875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18</xdr:row>
      <xdr:rowOff>92075</xdr:rowOff>
    </xdr:from>
    <xdr:to>
      <xdr:col>8</xdr:col>
      <xdr:colOff>479425</xdr:colOff>
      <xdr:row>38</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4</xdr:col>
      <xdr:colOff>19050</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4</xdr:col>
      <xdr:colOff>561975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6</xdr:col>
      <xdr:colOff>85725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4</xdr:col>
      <xdr:colOff>276225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5</xdr:col>
      <xdr:colOff>219075</xdr:colOff>
      <xdr:row>27</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28575</xdr:colOff>
      <xdr:row>1</xdr:row>
      <xdr:rowOff>0</xdr:rowOff>
    </xdr:to>
    <xdr:pic>
      <xdr:nvPicPr>
        <xdr:cNvPr id="2" name="leftbar" descr="http://uselectionatlas.org/IMAGES/menubar_l.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85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57150</xdr:colOff>
      <xdr:row>2</xdr:row>
      <xdr:rowOff>0</xdr:rowOff>
    </xdr:to>
    <xdr:pic>
      <xdr:nvPicPr>
        <xdr:cNvPr id="3" name="Picture 2"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57150</xdr:colOff>
      <xdr:row>3</xdr:row>
      <xdr:rowOff>0</xdr:rowOff>
    </xdr:to>
    <xdr:pic>
      <xdr:nvPicPr>
        <xdr:cNvPr id="4" name="Picture 3"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57150</xdr:colOff>
      <xdr:row>4</xdr:row>
      <xdr:rowOff>0</xdr:rowOff>
    </xdr:to>
    <xdr:pic>
      <xdr:nvPicPr>
        <xdr:cNvPr id="5" name="Picture 4"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15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57150</xdr:colOff>
      <xdr:row>5</xdr:row>
      <xdr:rowOff>0</xdr:rowOff>
    </xdr:to>
    <xdr:pic>
      <xdr:nvPicPr>
        <xdr:cNvPr id="6" name="Picture 5"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57150</xdr:colOff>
      <xdr:row>6</xdr:row>
      <xdr:rowOff>0</xdr:rowOff>
    </xdr:to>
    <xdr:pic>
      <xdr:nvPicPr>
        <xdr:cNvPr id="7" name="Picture 6"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57150</xdr:colOff>
      <xdr:row>7</xdr:row>
      <xdr:rowOff>0</xdr:rowOff>
    </xdr:to>
    <xdr:pic>
      <xdr:nvPicPr>
        <xdr:cNvPr id="8" name="Picture 7"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57150</xdr:colOff>
      <xdr:row>8</xdr:row>
      <xdr:rowOff>0</xdr:rowOff>
    </xdr:to>
    <xdr:pic>
      <xdr:nvPicPr>
        <xdr:cNvPr id="9" name="Picture 8"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335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57150</xdr:colOff>
      <xdr:row>9</xdr:row>
      <xdr:rowOff>0</xdr:rowOff>
    </xdr:to>
    <xdr:pic>
      <xdr:nvPicPr>
        <xdr:cNvPr id="10" name="Picture 9"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57150</xdr:colOff>
      <xdr:row>10</xdr:row>
      <xdr:rowOff>0</xdr:rowOff>
    </xdr:to>
    <xdr:pic>
      <xdr:nvPicPr>
        <xdr:cNvPr id="11" name="Picture 10"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145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57150</xdr:colOff>
      <xdr:row>11</xdr:row>
      <xdr:rowOff>0</xdr:rowOff>
    </xdr:to>
    <xdr:pic>
      <xdr:nvPicPr>
        <xdr:cNvPr id="12" name="Picture 11"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57150</xdr:colOff>
      <xdr:row>12</xdr:row>
      <xdr:rowOff>0</xdr:rowOff>
    </xdr:to>
    <xdr:pic>
      <xdr:nvPicPr>
        <xdr:cNvPr id="13" name="Picture 12" descr="http://uselectionatlas.org/IMAGES/divid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95500"/>
          <a:ext cx="57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28575</xdr:colOff>
      <xdr:row>13</xdr:row>
      <xdr:rowOff>0</xdr:rowOff>
    </xdr:to>
    <xdr:pic>
      <xdr:nvPicPr>
        <xdr:cNvPr id="14" name="rightbar" descr="http://uselectionatlas.org/IMAGES/menubar_r.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286000"/>
          <a:ext cx="285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590550</xdr:colOff>
      <xdr:row>0</xdr:row>
      <xdr:rowOff>0</xdr:rowOff>
    </xdr:from>
    <xdr:to>
      <xdr:col>13</xdr:col>
      <xdr:colOff>314325</xdr:colOff>
      <xdr:row>15</xdr:row>
      <xdr:rowOff>123825</xdr:rowOff>
    </xdr:to>
    <xdr:pic>
      <xdr:nvPicPr>
        <xdr:cNvPr id="15" name="Picture 14" descr="National Ma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19350" y="0"/>
          <a:ext cx="4819650" cy="298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304800" cy="304800"/>
    <xdr:sp macro="" textlink="">
      <xdr:nvSpPr>
        <xdr:cNvPr id="2" name="AutoShape 1" descr="http://publicagendaarchives.org/sites/all/themes/pa_theme/logo.png"/>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8</xdr:col>
      <xdr:colOff>679450</xdr:colOff>
      <xdr:row>35</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23</xdr:row>
      <xdr:rowOff>92075</xdr:rowOff>
    </xdr:from>
    <xdr:to>
      <xdr:col>7</xdr:col>
      <xdr:colOff>279400</xdr:colOff>
      <xdr:row>43</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14</xdr:row>
      <xdr:rowOff>92075</xdr:rowOff>
    </xdr:from>
    <xdr:to>
      <xdr:col>8</xdr:col>
      <xdr:colOff>679450</xdr:colOff>
      <xdr:row>34</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24</xdr:row>
      <xdr:rowOff>92075</xdr:rowOff>
    </xdr:from>
    <xdr:to>
      <xdr:col>8</xdr:col>
      <xdr:colOff>346075</xdr:colOff>
      <xdr:row>44</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19</xdr:row>
      <xdr:rowOff>92075</xdr:rowOff>
    </xdr:from>
    <xdr:to>
      <xdr:col>8</xdr:col>
      <xdr:colOff>479425</xdr:colOff>
      <xdr:row>39</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8</xdr:col>
      <xdr:colOff>679450</xdr:colOff>
      <xdr:row>35</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19</xdr:row>
      <xdr:rowOff>92075</xdr:rowOff>
    </xdr:from>
    <xdr:to>
      <xdr:col>7</xdr:col>
      <xdr:colOff>584200</xdr:colOff>
      <xdr:row>39</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4:M63" totalsRowShown="0" headerRowDxfId="80" dataDxfId="79" headerRowCellStyle="Comma" dataCellStyle="Comma">
  <tableColumns count="13">
    <tableColumn id="1" name="State" dataDxfId="78" dataCellStyle="Comma"/>
    <tableColumn id="2" name="Voted DFL (2012)" dataDxfId="77" dataCellStyle="Percent"/>
    <tableColumn id="3" name="Voted GOP (2012)" dataDxfId="76" dataCellStyle="Percent"/>
    <tableColumn id="4" name="Unemployment (2013)" dataDxfId="75" dataCellStyle="Comma"/>
    <tableColumn id="5" name="Total Voting Population (2012)" dataDxfId="74" dataCellStyle="Comma"/>
    <tableColumn id="6" name="% Actually Voted (2012)" dataDxfId="73" dataCellStyle="Comma"/>
    <tableColumn id="7" name="Reported Violent Crimes (2012)" dataDxfId="72" dataCellStyle="Comma"/>
    <tableColumn id="8" name="% Incumbents Reelected in 2014" dataDxfId="71" dataCellStyle="Percent"/>
    <tableColumn id="9" name="Average High School Graduate rate (2013)" dataDxfId="70" dataCellStyle="Comma"/>
    <tableColumn id="10" name="Reported Property Crimes (2012)" dataDxfId="69" dataCellStyle="Comma"/>
    <tableColumn id="11" name="Poverty Rate (2013)" dataDxfId="68" dataCellStyle="Comma"/>
    <tableColumn id="12" name="Average Combined SAT Score (2013)" dataDxfId="67" dataCellStyle="Comma"/>
    <tableColumn id="13" name="Average ACT Scores (2013)" dataDxfId="66" dataCellStyle="Comma"/>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4.xml.rels><?xml version="1.0" encoding="UTF-8" standalone="yes"?>
<Relationships xmlns="http://schemas.openxmlformats.org/package/2006/relationships"><Relationship Id="rId13" Type="http://schemas.openxmlformats.org/officeDocument/2006/relationships/hyperlink" Target="http://uselectionatlas.org/RESULTS/data.php?fips=17&amp;year=2012&amp;datatype=county&amp;def=1&amp;f=0&amp;off=0&amp;elect=0" TargetMode="External"/><Relationship Id="rId18" Type="http://schemas.openxmlformats.org/officeDocument/2006/relationships/hyperlink" Target="http://uselectionatlas.org/RESULTS/data.php?fips=22&amp;year=2012&amp;datatype=county&amp;def=1&amp;f=0&amp;off=0&amp;elect=0" TargetMode="External"/><Relationship Id="rId26" Type="http://schemas.openxmlformats.org/officeDocument/2006/relationships/hyperlink" Target="http://uselectionatlas.org/RESULTS/data.php?fips=30&amp;year=2012&amp;datatype=county&amp;def=1&amp;f=0&amp;off=0&amp;elect=0" TargetMode="External"/><Relationship Id="rId39" Type="http://schemas.openxmlformats.org/officeDocument/2006/relationships/hyperlink" Target="http://uselectionatlas.org/RESULTS/data.php?fips=44&amp;year=2012&amp;datatype=county&amp;def=1&amp;f=0&amp;off=0&amp;elect=0" TargetMode="External"/><Relationship Id="rId3" Type="http://schemas.openxmlformats.org/officeDocument/2006/relationships/hyperlink" Target="http://uselectionatlas.org/RESULTS/data.php?fips=4&amp;year=2012&amp;datatype=county&amp;def=1&amp;f=0&amp;off=0&amp;elect=0" TargetMode="External"/><Relationship Id="rId21" Type="http://schemas.openxmlformats.org/officeDocument/2006/relationships/hyperlink" Target="http://uselectionatlas.org/RESULTS/data.php?fips=25&amp;year=2012&amp;datatype=county&amp;def=1&amp;f=0&amp;off=0&amp;elect=0" TargetMode="External"/><Relationship Id="rId34" Type="http://schemas.openxmlformats.org/officeDocument/2006/relationships/hyperlink" Target="http://uselectionatlas.org/RESULTS/data.php?fips=38&amp;year=2012&amp;datatype=county&amp;def=1&amp;f=0&amp;off=0&amp;elect=0" TargetMode="External"/><Relationship Id="rId42" Type="http://schemas.openxmlformats.org/officeDocument/2006/relationships/hyperlink" Target="http://uselectionatlas.org/RESULTS/data.php?fips=47&amp;year=2012&amp;datatype=county&amp;def=1&amp;f=0&amp;off=0&amp;elect=0" TargetMode="External"/><Relationship Id="rId47" Type="http://schemas.openxmlformats.org/officeDocument/2006/relationships/hyperlink" Target="http://uselectionatlas.org/RESULTS/data.php?fips=53&amp;year=2012&amp;datatype=county&amp;def=1&amp;f=0&amp;off=0&amp;elect=0" TargetMode="External"/><Relationship Id="rId50" Type="http://schemas.openxmlformats.org/officeDocument/2006/relationships/hyperlink" Target="http://uselectionatlas.org/RESULTS/data.php?fips=56&amp;year=2012&amp;datatype=county&amp;def=1&amp;f=0&amp;off=0&amp;elect=0" TargetMode="External"/><Relationship Id="rId7" Type="http://schemas.openxmlformats.org/officeDocument/2006/relationships/hyperlink" Target="http://uselectionatlas.org/RESULTS/data.php?fips=9&amp;year=2012&amp;datatype=county&amp;def=1&amp;f=0&amp;off=0&amp;elect=0" TargetMode="External"/><Relationship Id="rId12" Type="http://schemas.openxmlformats.org/officeDocument/2006/relationships/hyperlink" Target="http://uselectionatlas.org/RESULTS/data.php?fips=16&amp;year=2012&amp;datatype=county&amp;def=1&amp;f=0&amp;off=0&amp;elect=0" TargetMode="External"/><Relationship Id="rId17" Type="http://schemas.openxmlformats.org/officeDocument/2006/relationships/hyperlink" Target="http://uselectionatlas.org/RESULTS/data.php?fips=21&amp;year=2012&amp;datatype=county&amp;def=1&amp;f=0&amp;off=0&amp;elect=0" TargetMode="External"/><Relationship Id="rId25" Type="http://schemas.openxmlformats.org/officeDocument/2006/relationships/hyperlink" Target="http://uselectionatlas.org/RESULTS/data.php?fips=29&amp;year=2012&amp;datatype=county&amp;def=1&amp;f=0&amp;off=0&amp;elect=0" TargetMode="External"/><Relationship Id="rId33" Type="http://schemas.openxmlformats.org/officeDocument/2006/relationships/hyperlink" Target="http://uselectionatlas.org/RESULTS/data.php?fips=37&amp;year=2012&amp;datatype=county&amp;def=1&amp;f=0&amp;off=0&amp;elect=0" TargetMode="External"/><Relationship Id="rId38" Type="http://schemas.openxmlformats.org/officeDocument/2006/relationships/hyperlink" Target="http://uselectionatlas.org/RESULTS/data.php?fips=42&amp;year=2012&amp;datatype=county&amp;def=1&amp;f=0&amp;off=0&amp;elect=0" TargetMode="External"/><Relationship Id="rId46" Type="http://schemas.openxmlformats.org/officeDocument/2006/relationships/hyperlink" Target="http://uselectionatlas.org/RESULTS/data.php?fips=51&amp;year=2012&amp;datatype=county&amp;def=1&amp;f=0&amp;off=0&amp;elect=0" TargetMode="External"/><Relationship Id="rId2" Type="http://schemas.openxmlformats.org/officeDocument/2006/relationships/hyperlink" Target="http://uselectionatlas.org/RESULTS/data.php?fips=2&amp;year=2012&amp;datatype=county&amp;def=1&amp;f=0&amp;off=0&amp;elect=0" TargetMode="External"/><Relationship Id="rId16" Type="http://schemas.openxmlformats.org/officeDocument/2006/relationships/hyperlink" Target="http://uselectionatlas.org/RESULTS/data.php?fips=20&amp;year=2012&amp;datatype=county&amp;def=1&amp;f=0&amp;off=0&amp;elect=0" TargetMode="External"/><Relationship Id="rId20" Type="http://schemas.openxmlformats.org/officeDocument/2006/relationships/hyperlink" Target="http://uselectionatlas.org/RESULTS/data.php?fips=24&amp;year=2012&amp;datatype=county&amp;def=1&amp;f=0&amp;off=0&amp;elect=0" TargetMode="External"/><Relationship Id="rId29" Type="http://schemas.openxmlformats.org/officeDocument/2006/relationships/hyperlink" Target="http://uselectionatlas.org/RESULTS/data.php?fips=33&amp;year=2012&amp;datatype=county&amp;def=1&amp;f=0&amp;off=0&amp;elect=0" TargetMode="External"/><Relationship Id="rId41" Type="http://schemas.openxmlformats.org/officeDocument/2006/relationships/hyperlink" Target="http://uselectionatlas.org/RESULTS/data.php?fips=46&amp;year=2012&amp;datatype=county&amp;def=1&amp;f=0&amp;off=0&amp;elect=0" TargetMode="External"/><Relationship Id="rId54" Type="http://schemas.openxmlformats.org/officeDocument/2006/relationships/drawing" Target="../drawings/drawing25.xml"/><Relationship Id="rId1" Type="http://schemas.openxmlformats.org/officeDocument/2006/relationships/hyperlink" Target="http://uselectionatlas.org/RESULTS/data.php?fips=1&amp;year=2012&amp;datatype=county&amp;def=1&amp;f=0&amp;off=0&amp;elect=0" TargetMode="External"/><Relationship Id="rId6" Type="http://schemas.openxmlformats.org/officeDocument/2006/relationships/hyperlink" Target="http://uselectionatlas.org/RESULTS/data.php?fips=8&amp;year=2012&amp;datatype=county&amp;def=1&amp;f=0&amp;off=0&amp;elect=0" TargetMode="External"/><Relationship Id="rId11" Type="http://schemas.openxmlformats.org/officeDocument/2006/relationships/hyperlink" Target="http://uselectionatlas.org/RESULTS/data.php?fips=15&amp;year=2012&amp;datatype=county&amp;def=1&amp;f=0&amp;off=0&amp;elect=0" TargetMode="External"/><Relationship Id="rId24" Type="http://schemas.openxmlformats.org/officeDocument/2006/relationships/hyperlink" Target="http://uselectionatlas.org/RESULTS/data.php?fips=28&amp;year=2012&amp;datatype=county&amp;def=1&amp;f=0&amp;off=0&amp;elect=0" TargetMode="External"/><Relationship Id="rId32" Type="http://schemas.openxmlformats.org/officeDocument/2006/relationships/hyperlink" Target="http://uselectionatlas.org/RESULTS/data.php?fips=36&amp;year=2012&amp;datatype=county&amp;def=1&amp;f=0&amp;off=0&amp;elect=0" TargetMode="External"/><Relationship Id="rId37" Type="http://schemas.openxmlformats.org/officeDocument/2006/relationships/hyperlink" Target="http://uselectionatlas.org/RESULTS/data.php?fips=41&amp;year=2012&amp;datatype=county&amp;def=1&amp;f=0&amp;off=0&amp;elect=0" TargetMode="External"/><Relationship Id="rId40" Type="http://schemas.openxmlformats.org/officeDocument/2006/relationships/hyperlink" Target="http://uselectionatlas.org/RESULTS/data.php?fips=45&amp;year=2012&amp;datatype=county&amp;def=1&amp;f=0&amp;off=0&amp;elect=0" TargetMode="External"/><Relationship Id="rId45" Type="http://schemas.openxmlformats.org/officeDocument/2006/relationships/hyperlink" Target="http://uselectionatlas.org/RESULTS/data.php?fips=50&amp;year=2012&amp;datatype=county&amp;def=1&amp;f=0&amp;off=0&amp;elect=0" TargetMode="External"/><Relationship Id="rId53" Type="http://schemas.openxmlformats.org/officeDocument/2006/relationships/hyperlink" Target="http://uselectionatlas.org/login.php" TargetMode="External"/><Relationship Id="rId5" Type="http://schemas.openxmlformats.org/officeDocument/2006/relationships/hyperlink" Target="http://uselectionatlas.org/RESULTS/data.php?fips=6&amp;year=2012&amp;datatype=county&amp;def=1&amp;f=0&amp;off=0&amp;elect=0" TargetMode="External"/><Relationship Id="rId15" Type="http://schemas.openxmlformats.org/officeDocument/2006/relationships/hyperlink" Target="http://uselectionatlas.org/RESULTS/data.php?fips=19&amp;year=2012&amp;datatype=county&amp;def=1&amp;f=0&amp;off=0&amp;elect=0" TargetMode="External"/><Relationship Id="rId23" Type="http://schemas.openxmlformats.org/officeDocument/2006/relationships/hyperlink" Target="http://uselectionatlas.org/RESULTS/data.php?fips=27&amp;year=2012&amp;datatype=county&amp;def=1&amp;f=0&amp;off=0&amp;elect=0" TargetMode="External"/><Relationship Id="rId28" Type="http://schemas.openxmlformats.org/officeDocument/2006/relationships/hyperlink" Target="http://uselectionatlas.org/RESULTS/data.php?fips=32&amp;year=2012&amp;datatype=county&amp;def=1&amp;f=0&amp;off=0&amp;elect=0" TargetMode="External"/><Relationship Id="rId36" Type="http://schemas.openxmlformats.org/officeDocument/2006/relationships/hyperlink" Target="http://uselectionatlas.org/RESULTS/data.php?fips=40&amp;year=2012&amp;datatype=county&amp;def=1&amp;f=0&amp;off=0&amp;elect=0" TargetMode="External"/><Relationship Id="rId49" Type="http://schemas.openxmlformats.org/officeDocument/2006/relationships/hyperlink" Target="http://uselectionatlas.org/RESULTS/data.php?fips=55&amp;year=2012&amp;datatype=county&amp;def=1&amp;f=0&amp;off=0&amp;elect=0" TargetMode="External"/><Relationship Id="rId10" Type="http://schemas.openxmlformats.org/officeDocument/2006/relationships/hyperlink" Target="http://uselectionatlas.org/RESULTS/data.php?fips=13&amp;year=2012&amp;datatype=county&amp;def=1&amp;f=0&amp;off=0&amp;elect=0" TargetMode="External"/><Relationship Id="rId19" Type="http://schemas.openxmlformats.org/officeDocument/2006/relationships/hyperlink" Target="http://uselectionatlas.org/RESULTS/data.php?fips=23&amp;year=2012&amp;datatype=county&amp;def=1&amp;f=0&amp;off=0&amp;elect=0" TargetMode="External"/><Relationship Id="rId31" Type="http://schemas.openxmlformats.org/officeDocument/2006/relationships/hyperlink" Target="http://uselectionatlas.org/RESULTS/data.php?fips=35&amp;year=2012&amp;datatype=county&amp;def=1&amp;f=0&amp;off=0&amp;elect=0" TargetMode="External"/><Relationship Id="rId44" Type="http://schemas.openxmlformats.org/officeDocument/2006/relationships/hyperlink" Target="http://uselectionatlas.org/RESULTS/data.php?fips=49&amp;year=2012&amp;datatype=county&amp;def=1&amp;f=0&amp;off=0&amp;elect=0" TargetMode="External"/><Relationship Id="rId52" Type="http://schemas.openxmlformats.org/officeDocument/2006/relationships/hyperlink" Target="http://uselectionatlas.org/RESULTS/national.php?year=2012&amp;f=0&amp;off=0&amp;elect=0" TargetMode="External"/><Relationship Id="rId4" Type="http://schemas.openxmlformats.org/officeDocument/2006/relationships/hyperlink" Target="http://uselectionatlas.org/RESULTS/data.php?fips=5&amp;year=2012&amp;datatype=county&amp;def=1&amp;f=0&amp;off=0&amp;elect=0" TargetMode="External"/><Relationship Id="rId9" Type="http://schemas.openxmlformats.org/officeDocument/2006/relationships/hyperlink" Target="http://uselectionatlas.org/RESULTS/data.php?fips=12&amp;year=2012&amp;datatype=county&amp;def=1&amp;f=0&amp;off=0&amp;elect=0" TargetMode="External"/><Relationship Id="rId14" Type="http://schemas.openxmlformats.org/officeDocument/2006/relationships/hyperlink" Target="http://uselectionatlas.org/RESULTS/data.php?fips=18&amp;year=2012&amp;datatype=county&amp;def=1&amp;f=0&amp;off=0&amp;elect=0" TargetMode="External"/><Relationship Id="rId22" Type="http://schemas.openxmlformats.org/officeDocument/2006/relationships/hyperlink" Target="http://uselectionatlas.org/RESULTS/data.php?fips=26&amp;year=2012&amp;datatype=county&amp;def=1&amp;f=0&amp;off=0&amp;elect=0" TargetMode="External"/><Relationship Id="rId27" Type="http://schemas.openxmlformats.org/officeDocument/2006/relationships/hyperlink" Target="http://uselectionatlas.org/RESULTS/data.php?fips=31&amp;year=2012&amp;datatype=county&amp;def=1&amp;f=0&amp;off=0&amp;elect=0" TargetMode="External"/><Relationship Id="rId30" Type="http://schemas.openxmlformats.org/officeDocument/2006/relationships/hyperlink" Target="http://uselectionatlas.org/RESULTS/data.php?fips=34&amp;year=2012&amp;datatype=county&amp;def=1&amp;f=0&amp;off=0&amp;elect=0" TargetMode="External"/><Relationship Id="rId35" Type="http://schemas.openxmlformats.org/officeDocument/2006/relationships/hyperlink" Target="http://uselectionatlas.org/RESULTS/data.php?fips=39&amp;year=2012&amp;datatype=county&amp;def=1&amp;f=0&amp;off=0&amp;elect=0" TargetMode="External"/><Relationship Id="rId43" Type="http://schemas.openxmlformats.org/officeDocument/2006/relationships/hyperlink" Target="http://uselectionatlas.org/RESULTS/data.php?fips=48&amp;year=2012&amp;datatype=county&amp;def=1&amp;f=0&amp;off=0&amp;elect=0" TargetMode="External"/><Relationship Id="rId48" Type="http://schemas.openxmlformats.org/officeDocument/2006/relationships/hyperlink" Target="http://uselectionatlas.org/RESULTS/data.php?fips=54&amp;year=2012&amp;datatype=county&amp;def=1&amp;f=0&amp;off=0&amp;elect=0" TargetMode="External"/><Relationship Id="rId8" Type="http://schemas.openxmlformats.org/officeDocument/2006/relationships/hyperlink" Target="http://uselectionatlas.org/RESULTS/data.php?fips=10&amp;year=2012&amp;datatype=county&amp;def=1&amp;f=0&amp;off=0&amp;elect=0" TargetMode="External"/><Relationship Id="rId51" Type="http://schemas.openxmlformats.org/officeDocument/2006/relationships/hyperlink" Target="http://uselectionatlas.org/RESULTS/sources.php?year=2012&amp;type=vot&amp;f=0"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www.politico.com/2014-election/results/map/house/"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fbi.gov/about-us/cjis/ucr/hate-crime/2012/tables-and-data-declarations/12tabledatadecpdf/table_12_agency_hate_crime_reporting_by_state_2012.xls" TargetMode="External"/></Relationships>
</file>

<file path=xl/worksheets/_rels/sheet38.xml.rels><?xml version="1.0" encoding="UTF-8" standalone="yes"?>
<Relationships xmlns="http://schemas.openxmlformats.org/package/2006/relationships"><Relationship Id="rId13" Type="http://schemas.openxmlformats.org/officeDocument/2006/relationships/hyperlink" Target="http://www.act.org/newsroom/data/2013/pdf/profile/Illinois.pdf" TargetMode="External"/><Relationship Id="rId18" Type="http://schemas.openxmlformats.org/officeDocument/2006/relationships/hyperlink" Target="http://www.act.org/newsroom/data/2013/pdf/profile/Louisiana.pdf" TargetMode="External"/><Relationship Id="rId26" Type="http://schemas.openxmlformats.org/officeDocument/2006/relationships/hyperlink" Target="http://www.act.org/newsroom/data/2013/pdf/profile/Montana.pdf" TargetMode="External"/><Relationship Id="rId39" Type="http://schemas.openxmlformats.org/officeDocument/2006/relationships/hyperlink" Target="http://www.act.org/newsroom/data/2013/pdf/profile/RhodeIsland.pdf" TargetMode="External"/><Relationship Id="rId3" Type="http://schemas.openxmlformats.org/officeDocument/2006/relationships/hyperlink" Target="http://www.act.org/newsroom/data/2013/pdf/profile/Arizona.pdf" TargetMode="External"/><Relationship Id="rId21" Type="http://schemas.openxmlformats.org/officeDocument/2006/relationships/hyperlink" Target="http://www.act.org/newsroom/data/2013/pdf/profile/Massachusetts.pdf" TargetMode="External"/><Relationship Id="rId34" Type="http://schemas.openxmlformats.org/officeDocument/2006/relationships/hyperlink" Target="http://www.act.org/newsroom/data/2013/pdf/profile/NorthDakota.pdf" TargetMode="External"/><Relationship Id="rId42" Type="http://schemas.openxmlformats.org/officeDocument/2006/relationships/hyperlink" Target="http://www.act.org/newsroom/data/2013/pdf/profile/Tennessee.pdf" TargetMode="External"/><Relationship Id="rId47" Type="http://schemas.openxmlformats.org/officeDocument/2006/relationships/hyperlink" Target="http://www.act.org/newsroom/data/2013/pdf/profile/Washington.pdf" TargetMode="External"/><Relationship Id="rId50" Type="http://schemas.openxmlformats.org/officeDocument/2006/relationships/hyperlink" Target="http://www.act.org/newsroom/data/2013/pdf/profile/Wyoming.pdf" TargetMode="External"/><Relationship Id="rId7" Type="http://schemas.openxmlformats.org/officeDocument/2006/relationships/hyperlink" Target="http://www.act.org/newsroom/data/2013/pdf/profile/Connecticut.pdf" TargetMode="External"/><Relationship Id="rId12" Type="http://schemas.openxmlformats.org/officeDocument/2006/relationships/hyperlink" Target="http://www.act.org/newsroom/data/2013/pdf/profile/Idaho.pdf" TargetMode="External"/><Relationship Id="rId17" Type="http://schemas.openxmlformats.org/officeDocument/2006/relationships/hyperlink" Target="http://www.act.org/newsroom/data/2013/pdf/profile/Kentucky.pdf" TargetMode="External"/><Relationship Id="rId25" Type="http://schemas.openxmlformats.org/officeDocument/2006/relationships/hyperlink" Target="http://www.act.org/newsroom/data/2013/pdf/profile/Missouri.pdf" TargetMode="External"/><Relationship Id="rId33" Type="http://schemas.openxmlformats.org/officeDocument/2006/relationships/hyperlink" Target="http://www.act.org/newsroom/data/2013/pdf/profile/NorthCarolina.pdf" TargetMode="External"/><Relationship Id="rId38" Type="http://schemas.openxmlformats.org/officeDocument/2006/relationships/hyperlink" Target="http://www.act.org/newsroom/data/2013/pdf/profile/Pennsylvania.pdf" TargetMode="External"/><Relationship Id="rId46" Type="http://schemas.openxmlformats.org/officeDocument/2006/relationships/hyperlink" Target="http://www.act.org/newsroom/data/2013/pdf/profile/Virginia.pdf" TargetMode="External"/><Relationship Id="rId2" Type="http://schemas.openxmlformats.org/officeDocument/2006/relationships/hyperlink" Target="http://www.act.org/newsroom/data/2013/pdf/profile/Alaska.pdf" TargetMode="External"/><Relationship Id="rId16" Type="http://schemas.openxmlformats.org/officeDocument/2006/relationships/hyperlink" Target="http://www.act.org/newsroom/data/2013/pdf/profile/Kansas.pdf" TargetMode="External"/><Relationship Id="rId20" Type="http://schemas.openxmlformats.org/officeDocument/2006/relationships/hyperlink" Target="http://www.act.org/newsroom/data/2013/pdf/profile/Maryland.pdf" TargetMode="External"/><Relationship Id="rId29" Type="http://schemas.openxmlformats.org/officeDocument/2006/relationships/hyperlink" Target="http://www.act.org/newsroom/data/2013/pdf/profile/NewHampshire.pdf" TargetMode="External"/><Relationship Id="rId41" Type="http://schemas.openxmlformats.org/officeDocument/2006/relationships/hyperlink" Target="http://www.act.org/newsroom/data/2013/pdf/profile/SouthDakota.pdf" TargetMode="External"/><Relationship Id="rId1" Type="http://schemas.openxmlformats.org/officeDocument/2006/relationships/hyperlink" Target="http://www.act.org/newsroom/data/2013/pdf/profile/Alabama.pdf" TargetMode="External"/><Relationship Id="rId6" Type="http://schemas.openxmlformats.org/officeDocument/2006/relationships/hyperlink" Target="http://www.act.org/newsroom/data/2013/pdf/profile/Colorado.pdf" TargetMode="External"/><Relationship Id="rId11" Type="http://schemas.openxmlformats.org/officeDocument/2006/relationships/hyperlink" Target="http://www.act.org/newsroom/data/2013/pdf/profile/Hawaii.pdf" TargetMode="External"/><Relationship Id="rId24" Type="http://schemas.openxmlformats.org/officeDocument/2006/relationships/hyperlink" Target="http://www.act.org/newsroom/data/2013/pdf/profile/Mississippi.pdf" TargetMode="External"/><Relationship Id="rId32" Type="http://schemas.openxmlformats.org/officeDocument/2006/relationships/hyperlink" Target="http://www.act.org/newsroom/data/2013/pdf/profile/NewYork.pdf" TargetMode="External"/><Relationship Id="rId37" Type="http://schemas.openxmlformats.org/officeDocument/2006/relationships/hyperlink" Target="http://www.act.org/newsroom/data/2013/pdf/profile/Oregon.pdf" TargetMode="External"/><Relationship Id="rId40" Type="http://schemas.openxmlformats.org/officeDocument/2006/relationships/hyperlink" Target="http://www.act.org/newsroom/data/2013/pdf/profile/SouthCarolina.pdf" TargetMode="External"/><Relationship Id="rId45" Type="http://schemas.openxmlformats.org/officeDocument/2006/relationships/hyperlink" Target="http://www.act.org/newsroom/data/2013/pdf/profile/Vermont.pdf" TargetMode="External"/><Relationship Id="rId5" Type="http://schemas.openxmlformats.org/officeDocument/2006/relationships/hyperlink" Target="http://www.act.org/newsroom/data/2013/pdf/profile/California.pdf" TargetMode="External"/><Relationship Id="rId15" Type="http://schemas.openxmlformats.org/officeDocument/2006/relationships/hyperlink" Target="http://www.act.org/newsroom/data/2013/pdf/profile/Iowa.pdf" TargetMode="External"/><Relationship Id="rId23" Type="http://schemas.openxmlformats.org/officeDocument/2006/relationships/hyperlink" Target="http://www.act.org/newsroom/data/2013/pdf/profile/Minnesota.pdf" TargetMode="External"/><Relationship Id="rId28" Type="http://schemas.openxmlformats.org/officeDocument/2006/relationships/hyperlink" Target="http://www.act.org/newsroom/data/2013/pdf/profile/Nevada.pdf" TargetMode="External"/><Relationship Id="rId36" Type="http://schemas.openxmlformats.org/officeDocument/2006/relationships/hyperlink" Target="http://www.act.org/newsroom/data/2013/pdf/profile/Oklahoma.pdf" TargetMode="External"/><Relationship Id="rId49" Type="http://schemas.openxmlformats.org/officeDocument/2006/relationships/hyperlink" Target="http://www.act.org/newsroom/data/2013/pdf/profile/Wisconsin.pdf" TargetMode="External"/><Relationship Id="rId10" Type="http://schemas.openxmlformats.org/officeDocument/2006/relationships/hyperlink" Target="http://www.act.org/newsroom/data/2013/pdf/profile/Georgia.pdf" TargetMode="External"/><Relationship Id="rId19" Type="http://schemas.openxmlformats.org/officeDocument/2006/relationships/hyperlink" Target="http://www.act.org/newsroom/data/2013/pdf/profile/Maine.pdf" TargetMode="External"/><Relationship Id="rId31" Type="http://schemas.openxmlformats.org/officeDocument/2006/relationships/hyperlink" Target="http://www.act.org/newsroom/data/2013/pdf/profile/NewMexico.pdf" TargetMode="External"/><Relationship Id="rId44" Type="http://schemas.openxmlformats.org/officeDocument/2006/relationships/hyperlink" Target="http://www.act.org/newsroom/data/2013/pdf/profile/Utah.pdf" TargetMode="External"/><Relationship Id="rId4" Type="http://schemas.openxmlformats.org/officeDocument/2006/relationships/hyperlink" Target="http://www.act.org/newsroom/data/2013/pdf/profile/Arkansas.pdf" TargetMode="External"/><Relationship Id="rId9" Type="http://schemas.openxmlformats.org/officeDocument/2006/relationships/hyperlink" Target="http://www.act.org/newsroom/data/2013/pdf/profile/Florida.pdf" TargetMode="External"/><Relationship Id="rId14" Type="http://schemas.openxmlformats.org/officeDocument/2006/relationships/hyperlink" Target="http://www.act.org/newsroom/data/2013/pdf/profile/Indiana.pdf" TargetMode="External"/><Relationship Id="rId22" Type="http://schemas.openxmlformats.org/officeDocument/2006/relationships/hyperlink" Target="http://www.act.org/newsroom/data/2013/pdf/profile/Michigan.pdf" TargetMode="External"/><Relationship Id="rId27" Type="http://schemas.openxmlformats.org/officeDocument/2006/relationships/hyperlink" Target="http://www.act.org/newsroom/data/2013/pdf/profile/Nebraska.pdf" TargetMode="External"/><Relationship Id="rId30" Type="http://schemas.openxmlformats.org/officeDocument/2006/relationships/hyperlink" Target="http://www.act.org/newsroom/data/2013/pdf/profile/NewJersey.pdf" TargetMode="External"/><Relationship Id="rId35" Type="http://schemas.openxmlformats.org/officeDocument/2006/relationships/hyperlink" Target="http://www.act.org/newsroom/data/2013/pdf/profile/Ohio.pdf" TargetMode="External"/><Relationship Id="rId43" Type="http://schemas.openxmlformats.org/officeDocument/2006/relationships/hyperlink" Target="http://www.act.org/newsroom/data/2013/pdf/profile/Texas.pdf" TargetMode="External"/><Relationship Id="rId48" Type="http://schemas.openxmlformats.org/officeDocument/2006/relationships/hyperlink" Target="http://www.act.org/newsroom/data/2013/pdf/profile/WestVirginia.pdf" TargetMode="External"/><Relationship Id="rId8" Type="http://schemas.openxmlformats.org/officeDocument/2006/relationships/hyperlink" Target="http://www.act.org/newsroom/data/2013/pdf/profile/Delaware.pdf" TargetMode="External"/><Relationship Id="rId5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8"/>
  <sheetViews>
    <sheetView workbookViewId="0">
      <selection activeCell="B266" sqref="B266"/>
    </sheetView>
  </sheetViews>
  <sheetFormatPr defaultRowHeight="15"/>
  <sheetData>
    <row r="1" spans="1:2">
      <c r="A1" t="s">
        <v>436</v>
      </c>
    </row>
    <row r="3" spans="1:2">
      <c r="A3" t="s">
        <v>437</v>
      </c>
    </row>
    <row r="4" spans="1:2">
      <c r="A4">
        <v>2</v>
      </c>
      <c r="B4">
        <v>0.2467</v>
      </c>
    </row>
    <row r="5" spans="1:2">
      <c r="A5">
        <v>2</v>
      </c>
      <c r="B5">
        <v>0.40047500000000003</v>
      </c>
    </row>
    <row r="6" spans="1:2">
      <c r="A6">
        <v>3</v>
      </c>
      <c r="B6">
        <v>0.40047500000000003</v>
      </c>
    </row>
    <row r="7" spans="1:2">
      <c r="A7">
        <v>3</v>
      </c>
      <c r="B7">
        <v>0.50239999999999996</v>
      </c>
    </row>
    <row r="8" spans="1:2">
      <c r="A8">
        <v>1</v>
      </c>
      <c r="B8">
        <v>0.50239999999999996</v>
      </c>
    </row>
    <row r="9" spans="1:2">
      <c r="A9">
        <v>3</v>
      </c>
      <c r="B9">
        <v>0.50239999999999996</v>
      </c>
    </row>
    <row r="10" spans="1:2">
      <c r="A10">
        <v>3</v>
      </c>
      <c r="B10">
        <v>0.55410000000000004</v>
      </c>
    </row>
    <row r="11" spans="1:2">
      <c r="A11">
        <v>2</v>
      </c>
      <c r="B11">
        <v>0.55410000000000004</v>
      </c>
    </row>
    <row r="12" spans="1:2">
      <c r="A12">
        <v>2</v>
      </c>
      <c r="B12">
        <v>0.70550000000000002</v>
      </c>
    </row>
    <row r="13" spans="1:2">
      <c r="A13">
        <v>2</v>
      </c>
      <c r="B13">
        <v>0.55410000000000004</v>
      </c>
    </row>
    <row r="14" spans="1:2">
      <c r="A14">
        <v>1</v>
      </c>
      <c r="B14">
        <v>0.55410000000000004</v>
      </c>
    </row>
    <row r="15" spans="1:2">
      <c r="A15">
        <v>1</v>
      </c>
      <c r="B15">
        <v>0.40047500000000003</v>
      </c>
    </row>
    <row r="16" spans="1:2">
      <c r="A16">
        <v>2</v>
      </c>
      <c r="B16">
        <v>0.40047500000000003</v>
      </c>
    </row>
    <row r="17" spans="1:2">
      <c r="A17">
        <v>1</v>
      </c>
      <c r="B17">
        <v>-6.0400000000000009E-2</v>
      </c>
    </row>
    <row r="18" spans="1:2">
      <c r="A18">
        <v>3</v>
      </c>
      <c r="B18">
        <v>-6.0400000000000009E-2</v>
      </c>
    </row>
    <row r="19" spans="1:2">
      <c r="A19">
        <v>1</v>
      </c>
      <c r="B19">
        <v>0.17003750000000001</v>
      </c>
    </row>
    <row r="20" spans="1:2">
      <c r="A20">
        <v>3</v>
      </c>
      <c r="B20">
        <v>0.17003750000000001</v>
      </c>
    </row>
    <row r="21" spans="1:2">
      <c r="A21">
        <v>1</v>
      </c>
      <c r="B21">
        <v>0.78453750000000011</v>
      </c>
    </row>
    <row r="22" spans="1:2">
      <c r="A22">
        <v>3</v>
      </c>
      <c r="B22">
        <v>0.78453750000000011</v>
      </c>
    </row>
    <row r="23" spans="1:2">
      <c r="A23">
        <v>1</v>
      </c>
      <c r="B23">
        <v>1.0149750000000002</v>
      </c>
    </row>
    <row r="24" spans="1:2">
      <c r="A24">
        <v>3</v>
      </c>
      <c r="B24">
        <v>1.0149750000000002</v>
      </c>
    </row>
    <row r="26" spans="1:2">
      <c r="A26" t="s">
        <v>439</v>
      </c>
    </row>
    <row r="27" spans="1:2">
      <c r="A27">
        <v>2</v>
      </c>
      <c r="B27">
        <v>0.27838931485609514</v>
      </c>
    </row>
    <row r="28" spans="1:2">
      <c r="A28">
        <v>2</v>
      </c>
      <c r="B28">
        <v>0.41307188813925799</v>
      </c>
    </row>
    <row r="29" spans="1:2">
      <c r="A29">
        <v>3</v>
      </c>
      <c r="B29">
        <v>0.41307188813925799</v>
      </c>
    </row>
    <row r="30" spans="1:2">
      <c r="A30">
        <v>3</v>
      </c>
      <c r="B30">
        <v>0.48314794546357703</v>
      </c>
    </row>
    <row r="31" spans="1:2">
      <c r="A31">
        <v>1</v>
      </c>
      <c r="B31">
        <v>0.48314794546357703</v>
      </c>
    </row>
    <row r="32" spans="1:2">
      <c r="A32">
        <v>3</v>
      </c>
      <c r="B32">
        <v>0.48314794546357703</v>
      </c>
    </row>
    <row r="33" spans="1:2">
      <c r="A33">
        <v>3</v>
      </c>
      <c r="B33">
        <v>0.5786312783877442</v>
      </c>
    </row>
    <row r="34" spans="1:2">
      <c r="A34">
        <v>2</v>
      </c>
      <c r="B34">
        <v>0.5786312783877442</v>
      </c>
    </row>
    <row r="35" spans="1:2">
      <c r="A35">
        <v>2</v>
      </c>
      <c r="B35">
        <v>0.72546605267514386</v>
      </c>
    </row>
    <row r="36" spans="1:2">
      <c r="A36">
        <v>2</v>
      </c>
      <c r="B36">
        <v>0.5786312783877442</v>
      </c>
    </row>
    <row r="37" spans="1:2">
      <c r="A37">
        <v>1</v>
      </c>
      <c r="B37">
        <v>0.5786312783877442</v>
      </c>
    </row>
    <row r="38" spans="1:2">
      <c r="A38">
        <v>1</v>
      </c>
      <c r="B38">
        <v>0.41307188813925799</v>
      </c>
    </row>
    <row r="39" spans="1:2">
      <c r="A39">
        <v>2</v>
      </c>
      <c r="B39">
        <v>0.41307188813925799</v>
      </c>
    </row>
    <row r="40" spans="1:2">
      <c r="A40">
        <v>1</v>
      </c>
      <c r="B40">
        <v>-8.3606282606200621E-2</v>
      </c>
    </row>
    <row r="41" spans="1:2">
      <c r="A41">
        <v>3</v>
      </c>
      <c r="B41">
        <v>-8.3606282606200621E-2</v>
      </c>
    </row>
    <row r="42" spans="1:2">
      <c r="A42">
        <v>1</v>
      </c>
      <c r="B42">
        <v>0.16473280276652869</v>
      </c>
    </row>
    <row r="43" spans="1:2">
      <c r="A43">
        <v>3</v>
      </c>
      <c r="B43">
        <v>0.16473280276652869</v>
      </c>
    </row>
    <row r="44" spans="1:2">
      <c r="A44">
        <v>1</v>
      </c>
      <c r="B44">
        <v>0.8269703637604735</v>
      </c>
    </row>
    <row r="45" spans="1:2">
      <c r="A45">
        <v>3</v>
      </c>
      <c r="B45">
        <v>0.8269703637604735</v>
      </c>
    </row>
    <row r="46" spans="1:2">
      <c r="A46">
        <v>1</v>
      </c>
      <c r="B46">
        <v>1.0753094491332029</v>
      </c>
    </row>
    <row r="47" spans="1:2">
      <c r="A47">
        <v>3</v>
      </c>
      <c r="B47">
        <v>1.0753094491332029</v>
      </c>
    </row>
    <row r="49" spans="1:2">
      <c r="A49" t="s">
        <v>441</v>
      </c>
    </row>
    <row r="50" spans="1:2">
      <c r="A50">
        <v>2</v>
      </c>
      <c r="B50">
        <v>2.8000000000000001E-2</v>
      </c>
    </row>
    <row r="51" spans="1:2">
      <c r="A51">
        <v>2</v>
      </c>
      <c r="B51">
        <v>4.8250000000000001E-2</v>
      </c>
    </row>
    <row r="52" spans="1:2">
      <c r="A52">
        <v>3</v>
      </c>
      <c r="B52">
        <v>4.8250000000000001E-2</v>
      </c>
    </row>
    <row r="53" spans="1:2">
      <c r="A53">
        <v>3</v>
      </c>
      <c r="B53">
        <v>5.8499999999999996E-2</v>
      </c>
    </row>
    <row r="54" spans="1:2">
      <c r="A54">
        <v>1</v>
      </c>
      <c r="B54">
        <v>5.8499999999999996E-2</v>
      </c>
    </row>
    <row r="55" spans="1:2">
      <c r="A55">
        <v>3</v>
      </c>
      <c r="B55">
        <v>5.8499999999999996E-2</v>
      </c>
    </row>
    <row r="56" spans="1:2">
      <c r="A56">
        <v>3</v>
      </c>
      <c r="B56">
        <v>6.6000000000000003E-2</v>
      </c>
    </row>
    <row r="57" spans="1:2">
      <c r="A57">
        <v>2</v>
      </c>
      <c r="B57">
        <v>6.6000000000000003E-2</v>
      </c>
    </row>
    <row r="58" spans="1:2">
      <c r="A58">
        <v>2</v>
      </c>
      <c r="B58">
        <v>0.08</v>
      </c>
    </row>
    <row r="59" spans="1:2">
      <c r="A59">
        <v>2</v>
      </c>
      <c r="B59">
        <v>6.6000000000000003E-2</v>
      </c>
    </row>
    <row r="60" spans="1:2">
      <c r="A60">
        <v>1</v>
      </c>
      <c r="B60">
        <v>6.6000000000000003E-2</v>
      </c>
    </row>
    <row r="61" spans="1:2">
      <c r="A61">
        <v>1</v>
      </c>
      <c r="B61">
        <v>4.8250000000000001E-2</v>
      </c>
    </row>
    <row r="62" spans="1:2">
      <c r="A62">
        <v>2</v>
      </c>
      <c r="B62">
        <v>4.8250000000000001E-2</v>
      </c>
    </row>
    <row r="63" spans="1:2">
      <c r="A63">
        <v>1</v>
      </c>
      <c r="B63">
        <v>-5.0000000000000044E-3</v>
      </c>
    </row>
    <row r="64" spans="1:2">
      <c r="A64">
        <v>3</v>
      </c>
      <c r="B64">
        <v>-5.0000000000000044E-3</v>
      </c>
    </row>
    <row r="65" spans="1:2">
      <c r="A65">
        <v>1</v>
      </c>
      <c r="B65">
        <v>2.1624999999999998E-2</v>
      </c>
    </row>
    <row r="66" spans="1:2">
      <c r="A66">
        <v>3</v>
      </c>
      <c r="B66">
        <v>2.1624999999999998E-2</v>
      </c>
    </row>
    <row r="67" spans="1:2">
      <c r="A67">
        <v>1</v>
      </c>
      <c r="B67">
        <v>9.2625000000000013E-2</v>
      </c>
    </row>
    <row r="68" spans="1:2">
      <c r="A68">
        <v>3</v>
      </c>
      <c r="B68">
        <v>9.2625000000000013E-2</v>
      </c>
    </row>
    <row r="69" spans="1:2">
      <c r="A69">
        <v>1</v>
      </c>
      <c r="B69">
        <v>0.11925000000000001</v>
      </c>
    </row>
    <row r="70" spans="1:2">
      <c r="A70">
        <v>3</v>
      </c>
      <c r="B70">
        <v>0.11925000000000001</v>
      </c>
    </row>
    <row r="72" spans="1:2">
      <c r="A72" t="s">
        <v>443</v>
      </c>
    </row>
    <row r="73" spans="1:2">
      <c r="A73">
        <v>2</v>
      </c>
      <c r="B73">
        <v>427000</v>
      </c>
    </row>
    <row r="74" spans="1:2">
      <c r="A74">
        <v>2</v>
      </c>
      <c r="B74">
        <v>1391250</v>
      </c>
    </row>
    <row r="75" spans="1:2">
      <c r="A75">
        <v>3</v>
      </c>
      <c r="B75">
        <v>1391250</v>
      </c>
    </row>
    <row r="76" spans="1:2">
      <c r="A76">
        <v>3</v>
      </c>
      <c r="B76">
        <v>3306000</v>
      </c>
    </row>
    <row r="77" spans="1:2">
      <c r="A77">
        <v>1</v>
      </c>
      <c r="B77">
        <v>3306000</v>
      </c>
    </row>
    <row r="78" spans="1:2">
      <c r="A78">
        <v>3</v>
      </c>
      <c r="B78">
        <v>3306000</v>
      </c>
    </row>
    <row r="79" spans="1:2">
      <c r="A79">
        <v>3</v>
      </c>
      <c r="B79">
        <v>5215000</v>
      </c>
    </row>
    <row r="80" spans="1:2">
      <c r="A80">
        <v>2</v>
      </c>
      <c r="B80">
        <v>5215000</v>
      </c>
    </row>
    <row r="81" spans="1:2">
      <c r="A81">
        <v>2</v>
      </c>
      <c r="B81">
        <v>9847000</v>
      </c>
    </row>
    <row r="82" spans="1:2">
      <c r="A82">
        <v>2</v>
      </c>
      <c r="B82">
        <v>5215000</v>
      </c>
    </row>
    <row r="83" spans="1:2">
      <c r="A83">
        <v>1</v>
      </c>
      <c r="B83">
        <v>5215000</v>
      </c>
    </row>
    <row r="84" spans="1:2">
      <c r="A84">
        <v>1</v>
      </c>
      <c r="B84">
        <v>1391250</v>
      </c>
    </row>
    <row r="85" spans="1:2">
      <c r="A85">
        <v>2</v>
      </c>
      <c r="B85">
        <v>1391250</v>
      </c>
    </row>
    <row r="86" spans="1:2">
      <c r="A86">
        <v>1</v>
      </c>
      <c r="B86">
        <v>-10080000</v>
      </c>
    </row>
    <row r="87" spans="1:2">
      <c r="A87">
        <v>3</v>
      </c>
      <c r="B87">
        <v>-10080000</v>
      </c>
    </row>
    <row r="88" spans="1:2">
      <c r="A88">
        <v>1</v>
      </c>
      <c r="B88">
        <v>-4344375</v>
      </c>
    </row>
    <row r="89" spans="1:2">
      <c r="A89">
        <v>3</v>
      </c>
      <c r="B89">
        <v>-4344375</v>
      </c>
    </row>
    <row r="90" spans="1:2">
      <c r="A90">
        <v>1</v>
      </c>
      <c r="B90">
        <v>10950625</v>
      </c>
    </row>
    <row r="91" spans="1:2">
      <c r="A91">
        <v>3</v>
      </c>
      <c r="B91">
        <v>10950625</v>
      </c>
    </row>
    <row r="92" spans="1:2">
      <c r="A92">
        <v>1</v>
      </c>
      <c r="B92">
        <v>16686250</v>
      </c>
    </row>
    <row r="93" spans="1:2">
      <c r="A93">
        <v>3</v>
      </c>
      <c r="B93">
        <v>16686250</v>
      </c>
    </row>
    <row r="94" spans="1:2">
      <c r="A94">
        <v>1.8</v>
      </c>
      <c r="B94">
        <v>28357000</v>
      </c>
    </row>
    <row r="95" spans="1:2">
      <c r="A95">
        <v>1.8</v>
      </c>
      <c r="B95">
        <v>15034000</v>
      </c>
    </row>
    <row r="96" spans="1:2">
      <c r="A96">
        <v>1.8</v>
      </c>
      <c r="B96">
        <v>15066000</v>
      </c>
    </row>
    <row r="97" spans="1:2">
      <c r="A97">
        <v>1.8</v>
      </c>
      <c r="B97">
        <v>18642000</v>
      </c>
    </row>
    <row r="99" spans="1:2">
      <c r="A99" t="s">
        <v>445</v>
      </c>
    </row>
    <row r="100" spans="1:2">
      <c r="A100">
        <v>2</v>
      </c>
      <c r="B100">
        <v>0.47799999999999998</v>
      </c>
    </row>
    <row r="101" spans="1:2">
      <c r="A101">
        <v>2</v>
      </c>
      <c r="B101">
        <v>0.59</v>
      </c>
    </row>
    <row r="102" spans="1:2">
      <c r="A102">
        <v>3</v>
      </c>
      <c r="B102">
        <v>0.59</v>
      </c>
    </row>
    <row r="103" spans="1:2">
      <c r="A103">
        <v>3</v>
      </c>
      <c r="B103">
        <v>0.626</v>
      </c>
    </row>
    <row r="104" spans="1:2">
      <c r="A104">
        <v>1</v>
      </c>
      <c r="B104">
        <v>0.626</v>
      </c>
    </row>
    <row r="105" spans="1:2">
      <c r="A105">
        <v>3</v>
      </c>
      <c r="B105">
        <v>0.626</v>
      </c>
    </row>
    <row r="106" spans="1:2">
      <c r="A106">
        <v>3</v>
      </c>
      <c r="B106">
        <v>0.66675000000000006</v>
      </c>
    </row>
    <row r="107" spans="1:2">
      <c r="A107">
        <v>2</v>
      </c>
      <c r="B107">
        <v>0.66675000000000006</v>
      </c>
    </row>
    <row r="108" spans="1:2">
      <c r="A108">
        <v>2</v>
      </c>
      <c r="B108">
        <v>0.745</v>
      </c>
    </row>
    <row r="109" spans="1:2">
      <c r="A109">
        <v>2</v>
      </c>
      <c r="B109">
        <v>0.66675000000000006</v>
      </c>
    </row>
    <row r="110" spans="1:2">
      <c r="A110">
        <v>1</v>
      </c>
      <c r="B110">
        <v>0.66675000000000006</v>
      </c>
    </row>
    <row r="111" spans="1:2">
      <c r="A111">
        <v>1</v>
      </c>
      <c r="B111">
        <v>0.59</v>
      </c>
    </row>
    <row r="112" spans="1:2">
      <c r="A112">
        <v>2</v>
      </c>
      <c r="B112">
        <v>0.59</v>
      </c>
    </row>
    <row r="113" spans="1:2">
      <c r="A113">
        <v>1</v>
      </c>
      <c r="B113">
        <v>0.35974999999999968</v>
      </c>
    </row>
    <row r="114" spans="1:2">
      <c r="A114">
        <v>3</v>
      </c>
      <c r="B114">
        <v>0.35974999999999968</v>
      </c>
    </row>
    <row r="115" spans="1:2">
      <c r="A115">
        <v>1</v>
      </c>
      <c r="B115">
        <v>0.47487499999999983</v>
      </c>
    </row>
    <row r="116" spans="1:2">
      <c r="A116">
        <v>3</v>
      </c>
      <c r="B116">
        <v>0.47487499999999983</v>
      </c>
    </row>
    <row r="117" spans="1:2">
      <c r="A117">
        <v>1</v>
      </c>
      <c r="B117">
        <v>0.78187500000000021</v>
      </c>
    </row>
    <row r="118" spans="1:2">
      <c r="A118">
        <v>3</v>
      </c>
      <c r="B118">
        <v>0.78187500000000021</v>
      </c>
    </row>
    <row r="119" spans="1:2">
      <c r="A119">
        <v>1</v>
      </c>
      <c r="B119">
        <v>0.89700000000000035</v>
      </c>
    </row>
    <row r="120" spans="1:2">
      <c r="A120">
        <v>3</v>
      </c>
      <c r="B120">
        <v>0.89700000000000035</v>
      </c>
    </row>
    <row r="122" spans="1:2">
      <c r="A122" t="s">
        <v>447</v>
      </c>
    </row>
    <row r="123" spans="1:2">
      <c r="A123">
        <v>2</v>
      </c>
      <c r="B123">
        <v>759</v>
      </c>
    </row>
    <row r="124" spans="1:2">
      <c r="A124">
        <v>2</v>
      </c>
      <c r="B124">
        <v>5064.75</v>
      </c>
    </row>
    <row r="125" spans="1:2">
      <c r="A125">
        <v>3</v>
      </c>
      <c r="B125">
        <v>5064.75</v>
      </c>
    </row>
    <row r="126" spans="1:2">
      <c r="A126">
        <v>3</v>
      </c>
      <c r="B126">
        <v>16083</v>
      </c>
    </row>
    <row r="127" spans="1:2">
      <c r="A127">
        <v>1</v>
      </c>
      <c r="B127">
        <v>16083</v>
      </c>
    </row>
    <row r="128" spans="1:2">
      <c r="A128">
        <v>3</v>
      </c>
      <c r="B128">
        <v>16083</v>
      </c>
    </row>
    <row r="129" spans="1:2">
      <c r="A129">
        <v>3</v>
      </c>
      <c r="B129">
        <v>27650</v>
      </c>
    </row>
    <row r="130" spans="1:2">
      <c r="A130">
        <v>2</v>
      </c>
      <c r="B130">
        <v>27650</v>
      </c>
    </row>
    <row r="131" spans="1:2">
      <c r="A131">
        <v>2</v>
      </c>
      <c r="B131">
        <v>48974</v>
      </c>
    </row>
    <row r="132" spans="1:2">
      <c r="A132">
        <v>2</v>
      </c>
      <c r="B132">
        <v>27650</v>
      </c>
    </row>
    <row r="133" spans="1:2">
      <c r="A133">
        <v>1</v>
      </c>
      <c r="B133">
        <v>27650</v>
      </c>
    </row>
    <row r="134" spans="1:2">
      <c r="A134">
        <v>1</v>
      </c>
      <c r="B134">
        <v>5064.75</v>
      </c>
    </row>
    <row r="135" spans="1:2">
      <c r="A135">
        <v>2</v>
      </c>
      <c r="B135">
        <v>5064.75</v>
      </c>
    </row>
    <row r="136" spans="1:2">
      <c r="A136">
        <v>1</v>
      </c>
      <c r="B136">
        <v>-62691</v>
      </c>
    </row>
    <row r="137" spans="1:2">
      <c r="A137">
        <v>3</v>
      </c>
      <c r="B137">
        <v>-62691</v>
      </c>
    </row>
    <row r="138" spans="1:2">
      <c r="A138">
        <v>1</v>
      </c>
      <c r="B138">
        <v>-28813.125</v>
      </c>
    </row>
    <row r="139" spans="1:2">
      <c r="A139">
        <v>3</v>
      </c>
      <c r="B139">
        <v>-28813.125</v>
      </c>
    </row>
    <row r="140" spans="1:2">
      <c r="A140">
        <v>1</v>
      </c>
      <c r="B140">
        <v>61527.875</v>
      </c>
    </row>
    <row r="141" spans="1:2">
      <c r="A141">
        <v>3</v>
      </c>
      <c r="B141">
        <v>61527.875</v>
      </c>
    </row>
    <row r="142" spans="1:2">
      <c r="A142">
        <v>1</v>
      </c>
      <c r="B142">
        <v>95405.75</v>
      </c>
    </row>
    <row r="143" spans="1:2">
      <c r="A143">
        <v>3</v>
      </c>
      <c r="B143">
        <v>95405.75</v>
      </c>
    </row>
    <row r="144" spans="1:2">
      <c r="A144">
        <v>1.8</v>
      </c>
      <c r="B144">
        <v>154129</v>
      </c>
    </row>
    <row r="145" spans="1:2">
      <c r="A145">
        <v>1.8</v>
      </c>
      <c r="B145">
        <v>91986</v>
      </c>
    </row>
    <row r="146" spans="1:2">
      <c r="A146">
        <v>1.8</v>
      </c>
      <c r="B146">
        <v>77372</v>
      </c>
    </row>
    <row r="147" spans="1:2">
      <c r="A147">
        <v>1.8</v>
      </c>
      <c r="B147">
        <v>107998</v>
      </c>
    </row>
    <row r="149" spans="1:2">
      <c r="A149" t="s">
        <v>449</v>
      </c>
    </row>
    <row r="150" spans="1:2">
      <c r="A150">
        <v>2</v>
      </c>
      <c r="B150">
        <v>0</v>
      </c>
    </row>
    <row r="151" spans="1:2">
      <c r="A151">
        <v>2</v>
      </c>
      <c r="B151">
        <v>0.42500000000000004</v>
      </c>
    </row>
    <row r="152" spans="1:2">
      <c r="A152">
        <v>3</v>
      </c>
      <c r="B152">
        <v>0.42500000000000004</v>
      </c>
    </row>
    <row r="153" spans="1:2">
      <c r="A153">
        <v>3</v>
      </c>
      <c r="B153">
        <v>0.66666666666666663</v>
      </c>
    </row>
    <row r="154" spans="1:2">
      <c r="A154">
        <v>1</v>
      </c>
      <c r="B154">
        <v>0.66666666666666663</v>
      </c>
    </row>
    <row r="155" spans="1:2">
      <c r="A155">
        <v>3</v>
      </c>
      <c r="B155">
        <v>0.66666666666666663</v>
      </c>
    </row>
    <row r="156" spans="1:2">
      <c r="A156">
        <v>3</v>
      </c>
      <c r="B156">
        <v>1</v>
      </c>
    </row>
    <row r="157" spans="1:2">
      <c r="A157">
        <v>2</v>
      </c>
      <c r="B157">
        <v>1</v>
      </c>
    </row>
    <row r="158" spans="1:2">
      <c r="A158">
        <v>2</v>
      </c>
      <c r="B158">
        <v>1</v>
      </c>
    </row>
    <row r="159" spans="1:2">
      <c r="A159">
        <v>2</v>
      </c>
      <c r="B159">
        <v>1</v>
      </c>
    </row>
    <row r="160" spans="1:2">
      <c r="A160">
        <v>1</v>
      </c>
      <c r="B160">
        <v>1</v>
      </c>
    </row>
    <row r="161" spans="1:2">
      <c r="A161">
        <v>1</v>
      </c>
      <c r="B161">
        <v>0.42500000000000004</v>
      </c>
    </row>
    <row r="162" spans="1:2">
      <c r="A162">
        <v>2</v>
      </c>
      <c r="B162">
        <v>0.42500000000000004</v>
      </c>
    </row>
    <row r="163" spans="1:2">
      <c r="A163">
        <v>1</v>
      </c>
      <c r="B163">
        <v>-1.2999999999999998</v>
      </c>
    </row>
    <row r="164" spans="1:2">
      <c r="A164">
        <v>3</v>
      </c>
      <c r="B164">
        <v>-1.2999999999999998</v>
      </c>
    </row>
    <row r="165" spans="1:2">
      <c r="A165">
        <v>1</v>
      </c>
      <c r="B165">
        <v>-0.43749999999999989</v>
      </c>
    </row>
    <row r="166" spans="1:2">
      <c r="A166">
        <v>3</v>
      </c>
      <c r="B166">
        <v>-0.43749999999999989</v>
      </c>
    </row>
    <row r="167" spans="1:2">
      <c r="A167">
        <v>1</v>
      </c>
      <c r="B167">
        <v>1.8624999999999998</v>
      </c>
    </row>
    <row r="168" spans="1:2">
      <c r="A168">
        <v>3</v>
      </c>
      <c r="B168">
        <v>1.8624999999999998</v>
      </c>
    </row>
    <row r="169" spans="1:2">
      <c r="A169">
        <v>1</v>
      </c>
      <c r="B169">
        <v>2.7249999999999996</v>
      </c>
    </row>
    <row r="170" spans="1:2">
      <c r="A170">
        <v>3</v>
      </c>
      <c r="B170">
        <v>2.7249999999999996</v>
      </c>
    </row>
    <row r="172" spans="1:2">
      <c r="A172" t="s">
        <v>451</v>
      </c>
    </row>
    <row r="173" spans="1:2">
      <c r="A173">
        <v>2</v>
      </c>
      <c r="B173">
        <v>0.79900000000000004</v>
      </c>
    </row>
    <row r="174" spans="1:2">
      <c r="A174">
        <v>2</v>
      </c>
      <c r="B174">
        <v>0.83975000000000011</v>
      </c>
    </row>
    <row r="175" spans="1:2">
      <c r="A175">
        <v>3</v>
      </c>
      <c r="B175">
        <v>0.83975000000000011</v>
      </c>
    </row>
    <row r="176" spans="1:2">
      <c r="A176">
        <v>3</v>
      </c>
      <c r="B176">
        <v>0.875</v>
      </c>
    </row>
    <row r="177" spans="1:2">
      <c r="A177">
        <v>1</v>
      </c>
      <c r="B177">
        <v>0.875</v>
      </c>
    </row>
    <row r="178" spans="1:2">
      <c r="A178">
        <v>3</v>
      </c>
      <c r="B178">
        <v>0.875</v>
      </c>
    </row>
    <row r="179" spans="1:2">
      <c r="A179">
        <v>3</v>
      </c>
      <c r="B179">
        <v>0.89800000000000002</v>
      </c>
    </row>
    <row r="180" spans="1:2">
      <c r="A180">
        <v>2</v>
      </c>
      <c r="B180">
        <v>0.89800000000000002</v>
      </c>
    </row>
    <row r="181" spans="1:2">
      <c r="A181">
        <v>2</v>
      </c>
      <c r="B181">
        <v>0.91800000000000004</v>
      </c>
    </row>
    <row r="182" spans="1:2">
      <c r="A182">
        <v>2</v>
      </c>
      <c r="B182">
        <v>0.89800000000000002</v>
      </c>
    </row>
    <row r="183" spans="1:2">
      <c r="A183">
        <v>1</v>
      </c>
      <c r="B183">
        <v>0.89800000000000002</v>
      </c>
    </row>
    <row r="184" spans="1:2">
      <c r="A184">
        <v>1</v>
      </c>
      <c r="B184">
        <v>0.83975000000000011</v>
      </c>
    </row>
    <row r="185" spans="1:2">
      <c r="A185">
        <v>2</v>
      </c>
      <c r="B185">
        <v>0.83975000000000011</v>
      </c>
    </row>
    <row r="186" spans="1:2">
      <c r="A186">
        <v>1</v>
      </c>
      <c r="B186">
        <v>0.66500000000000037</v>
      </c>
    </row>
    <row r="187" spans="1:2">
      <c r="A187">
        <v>3</v>
      </c>
      <c r="B187">
        <v>0.66500000000000037</v>
      </c>
    </row>
    <row r="188" spans="1:2">
      <c r="A188">
        <v>1</v>
      </c>
      <c r="B188">
        <v>0.75237500000000024</v>
      </c>
    </row>
    <row r="189" spans="1:2">
      <c r="A189">
        <v>3</v>
      </c>
      <c r="B189">
        <v>0.75237500000000024</v>
      </c>
    </row>
    <row r="190" spans="1:2">
      <c r="A190">
        <v>1</v>
      </c>
      <c r="B190">
        <v>0.98537499999999989</v>
      </c>
    </row>
    <row r="191" spans="1:2">
      <c r="A191">
        <v>3</v>
      </c>
      <c r="B191">
        <v>0.98537499999999989</v>
      </c>
    </row>
    <row r="192" spans="1:2">
      <c r="A192">
        <v>1</v>
      </c>
      <c r="B192">
        <v>1.0727499999999996</v>
      </c>
    </row>
    <row r="193" spans="1:2">
      <c r="A193">
        <v>3</v>
      </c>
      <c r="B193">
        <v>1.0727499999999996</v>
      </c>
    </row>
    <row r="195" spans="1:2">
      <c r="A195" t="s">
        <v>453</v>
      </c>
    </row>
    <row r="196" spans="1:2">
      <c r="A196">
        <v>2</v>
      </c>
      <c r="B196">
        <v>12809</v>
      </c>
    </row>
    <row r="197" spans="1:2">
      <c r="A197">
        <v>2</v>
      </c>
      <c r="B197">
        <v>44410.75</v>
      </c>
    </row>
    <row r="198" spans="1:2">
      <c r="A198">
        <v>3</v>
      </c>
      <c r="B198">
        <v>44410.75</v>
      </c>
    </row>
    <row r="199" spans="1:2">
      <c r="A199">
        <v>3</v>
      </c>
      <c r="B199">
        <v>125872.5</v>
      </c>
    </row>
    <row r="200" spans="1:2">
      <c r="A200">
        <v>1</v>
      </c>
      <c r="B200">
        <v>125872.5</v>
      </c>
    </row>
    <row r="201" spans="1:2">
      <c r="A201">
        <v>3</v>
      </c>
      <c r="B201">
        <v>125872.5</v>
      </c>
    </row>
    <row r="202" spans="1:2">
      <c r="A202">
        <v>3</v>
      </c>
      <c r="B202">
        <v>202373.25</v>
      </c>
    </row>
    <row r="203" spans="1:2">
      <c r="A203">
        <v>2</v>
      </c>
      <c r="B203">
        <v>202373.25</v>
      </c>
    </row>
    <row r="204" spans="1:2">
      <c r="A204">
        <v>2</v>
      </c>
      <c r="B204">
        <v>358598</v>
      </c>
    </row>
    <row r="205" spans="1:2">
      <c r="A205">
        <v>2</v>
      </c>
      <c r="B205">
        <v>202373.25</v>
      </c>
    </row>
    <row r="206" spans="1:2">
      <c r="A206">
        <v>1</v>
      </c>
      <c r="B206">
        <v>202373.25</v>
      </c>
    </row>
    <row r="207" spans="1:2">
      <c r="A207">
        <v>1</v>
      </c>
      <c r="B207">
        <v>44410.75</v>
      </c>
    </row>
    <row r="208" spans="1:2">
      <c r="A208">
        <v>2</v>
      </c>
      <c r="B208">
        <v>44410.75</v>
      </c>
    </row>
    <row r="209" spans="1:2">
      <c r="A209">
        <v>1</v>
      </c>
      <c r="B209">
        <v>-429476.75</v>
      </c>
    </row>
    <row r="210" spans="1:2">
      <c r="A210">
        <v>3</v>
      </c>
      <c r="B210">
        <v>-429476.75</v>
      </c>
    </row>
    <row r="211" spans="1:2">
      <c r="A211">
        <v>1</v>
      </c>
      <c r="B211">
        <v>-192533</v>
      </c>
    </row>
    <row r="212" spans="1:2">
      <c r="A212">
        <v>3</v>
      </c>
      <c r="B212">
        <v>-192533</v>
      </c>
    </row>
    <row r="213" spans="1:2">
      <c r="A213">
        <v>1</v>
      </c>
      <c r="B213">
        <v>439317</v>
      </c>
    </row>
    <row r="214" spans="1:2">
      <c r="A214">
        <v>3</v>
      </c>
      <c r="B214">
        <v>439317</v>
      </c>
    </row>
    <row r="215" spans="1:2">
      <c r="A215">
        <v>1</v>
      </c>
      <c r="B215">
        <v>676260.75</v>
      </c>
    </row>
    <row r="216" spans="1:2">
      <c r="A216">
        <v>3</v>
      </c>
      <c r="B216">
        <v>676260.75</v>
      </c>
    </row>
    <row r="217" spans="1:2">
      <c r="A217">
        <v>1.8</v>
      </c>
      <c r="B217">
        <v>1018907</v>
      </c>
    </row>
    <row r="218" spans="1:2">
      <c r="A218">
        <v>1.8</v>
      </c>
      <c r="B218">
        <v>607172</v>
      </c>
    </row>
    <row r="219" spans="1:2">
      <c r="A219">
        <v>1.8</v>
      </c>
      <c r="B219">
        <v>861734</v>
      </c>
    </row>
    <row r="221" spans="1:2">
      <c r="A221" t="s">
        <v>455</v>
      </c>
    </row>
    <row r="222" spans="1:2">
      <c r="A222">
        <v>2</v>
      </c>
      <c r="B222">
        <v>8.3000000000000004E-2</v>
      </c>
    </row>
    <row r="223" spans="1:2">
      <c r="A223">
        <v>2</v>
      </c>
      <c r="B223">
        <v>0.11225</v>
      </c>
    </row>
    <row r="224" spans="1:2">
      <c r="A224">
        <v>3</v>
      </c>
      <c r="B224">
        <v>0.11225</v>
      </c>
    </row>
    <row r="225" spans="1:2">
      <c r="A225">
        <v>3</v>
      </c>
      <c r="B225">
        <v>0.13950000000000001</v>
      </c>
    </row>
    <row r="226" spans="1:2">
      <c r="A226">
        <v>1</v>
      </c>
      <c r="B226">
        <v>0.13950000000000001</v>
      </c>
    </row>
    <row r="227" spans="1:2">
      <c r="A227">
        <v>3</v>
      </c>
      <c r="B227">
        <v>0.13950000000000001</v>
      </c>
    </row>
    <row r="228" spans="1:2">
      <c r="A228">
        <v>3</v>
      </c>
      <c r="B228">
        <v>0.16775000000000001</v>
      </c>
    </row>
    <row r="229" spans="1:2">
      <c r="A229">
        <v>2</v>
      </c>
      <c r="B229">
        <v>0.16775000000000001</v>
      </c>
    </row>
    <row r="230" spans="1:2">
      <c r="A230">
        <v>2</v>
      </c>
      <c r="B230">
        <v>0.214</v>
      </c>
    </row>
    <row r="231" spans="1:2">
      <c r="A231">
        <v>2</v>
      </c>
      <c r="B231">
        <v>0.16775000000000001</v>
      </c>
    </row>
    <row r="232" spans="1:2">
      <c r="A232">
        <v>1</v>
      </c>
      <c r="B232">
        <v>0.16775000000000001</v>
      </c>
    </row>
    <row r="233" spans="1:2">
      <c r="A233">
        <v>1</v>
      </c>
      <c r="B233">
        <v>0.11225</v>
      </c>
    </row>
    <row r="234" spans="1:2">
      <c r="A234">
        <v>2</v>
      </c>
      <c r="B234">
        <v>0.11225</v>
      </c>
    </row>
    <row r="235" spans="1:2">
      <c r="A235">
        <v>1</v>
      </c>
      <c r="B235">
        <v>-5.425000000000002E-2</v>
      </c>
    </row>
    <row r="236" spans="1:2">
      <c r="A236">
        <v>3</v>
      </c>
      <c r="B236">
        <v>-5.425000000000002E-2</v>
      </c>
    </row>
    <row r="237" spans="1:2">
      <c r="A237">
        <v>1</v>
      </c>
      <c r="B237">
        <v>2.8999999999999991E-2</v>
      </c>
    </row>
    <row r="238" spans="1:2">
      <c r="A238">
        <v>3</v>
      </c>
      <c r="B238">
        <v>2.8999999999999991E-2</v>
      </c>
    </row>
    <row r="239" spans="1:2">
      <c r="A239">
        <v>1</v>
      </c>
      <c r="B239">
        <v>0.251</v>
      </c>
    </row>
    <row r="240" spans="1:2">
      <c r="A240">
        <v>3</v>
      </c>
      <c r="B240">
        <v>0.251</v>
      </c>
    </row>
    <row r="241" spans="1:2">
      <c r="A241">
        <v>1</v>
      </c>
      <c r="B241">
        <v>0.33425000000000005</v>
      </c>
    </row>
    <row r="242" spans="1:2">
      <c r="A242">
        <v>3</v>
      </c>
      <c r="B242">
        <v>0.33425000000000005</v>
      </c>
    </row>
    <row r="244" spans="1:2">
      <c r="A244" t="s">
        <v>457</v>
      </c>
    </row>
    <row r="245" spans="1:2">
      <c r="A245">
        <v>2</v>
      </c>
      <c r="B245">
        <v>1351</v>
      </c>
    </row>
    <row r="246" spans="1:2">
      <c r="A246">
        <v>2</v>
      </c>
      <c r="B246">
        <v>1479.25</v>
      </c>
    </row>
    <row r="247" spans="1:2">
      <c r="A247">
        <v>3</v>
      </c>
      <c r="B247">
        <v>1479.25</v>
      </c>
    </row>
    <row r="248" spans="1:2">
      <c r="A248">
        <v>3</v>
      </c>
      <c r="B248">
        <v>1552</v>
      </c>
    </row>
    <row r="249" spans="1:2">
      <c r="A249">
        <v>1</v>
      </c>
      <c r="B249">
        <v>1552</v>
      </c>
    </row>
    <row r="250" spans="1:2">
      <c r="A250">
        <v>3</v>
      </c>
      <c r="B250">
        <v>1552</v>
      </c>
    </row>
    <row r="251" spans="1:2">
      <c r="A251">
        <v>3</v>
      </c>
      <c r="B251">
        <v>1718</v>
      </c>
    </row>
    <row r="252" spans="1:2">
      <c r="A252">
        <v>2</v>
      </c>
      <c r="B252">
        <v>1718</v>
      </c>
    </row>
    <row r="253" spans="1:2">
      <c r="A253">
        <v>2</v>
      </c>
      <c r="B253">
        <v>1807</v>
      </c>
    </row>
    <row r="254" spans="1:2">
      <c r="A254">
        <v>2</v>
      </c>
      <c r="B254">
        <v>1718</v>
      </c>
    </row>
    <row r="255" spans="1:2">
      <c r="A255">
        <v>1</v>
      </c>
      <c r="B255">
        <v>1718</v>
      </c>
    </row>
    <row r="256" spans="1:2">
      <c r="A256">
        <v>1</v>
      </c>
      <c r="B256">
        <v>1479.25</v>
      </c>
    </row>
    <row r="257" spans="1:2">
      <c r="A257">
        <v>2</v>
      </c>
      <c r="B257">
        <v>1479.25</v>
      </c>
    </row>
    <row r="258" spans="1:2">
      <c r="A258">
        <v>1</v>
      </c>
      <c r="B258">
        <v>763</v>
      </c>
    </row>
    <row r="259" spans="1:2">
      <c r="A259">
        <v>3</v>
      </c>
      <c r="B259">
        <v>763</v>
      </c>
    </row>
    <row r="260" spans="1:2">
      <c r="A260">
        <v>1</v>
      </c>
      <c r="B260">
        <v>1121.125</v>
      </c>
    </row>
    <row r="261" spans="1:2">
      <c r="A261">
        <v>3</v>
      </c>
      <c r="B261">
        <v>1121.125</v>
      </c>
    </row>
    <row r="262" spans="1:2">
      <c r="A262">
        <v>1</v>
      </c>
      <c r="B262">
        <v>2076.125</v>
      </c>
    </row>
    <row r="263" spans="1:2">
      <c r="A263">
        <v>3</v>
      </c>
      <c r="B263">
        <v>2076.125</v>
      </c>
    </row>
    <row r="264" spans="1:2">
      <c r="A264">
        <v>1</v>
      </c>
      <c r="B264">
        <v>2434.25</v>
      </c>
    </row>
    <row r="265" spans="1:2">
      <c r="A265">
        <v>3</v>
      </c>
      <c r="B265">
        <v>2434.25</v>
      </c>
    </row>
    <row r="267" spans="1:2">
      <c r="A267" t="s">
        <v>459</v>
      </c>
    </row>
    <row r="268" spans="1:2">
      <c r="A268">
        <v>2</v>
      </c>
      <c r="B268">
        <v>18.7</v>
      </c>
    </row>
    <row r="269" spans="1:2">
      <c r="A269">
        <v>2</v>
      </c>
      <c r="B269">
        <v>20.399999999999999</v>
      </c>
    </row>
    <row r="270" spans="1:2">
      <c r="A270">
        <v>3</v>
      </c>
      <c r="B270">
        <v>20.399999999999999</v>
      </c>
    </row>
    <row r="271" spans="1:2">
      <c r="A271">
        <v>3</v>
      </c>
      <c r="B271">
        <v>21.4</v>
      </c>
    </row>
    <row r="272" spans="1:2">
      <c r="A272">
        <v>1</v>
      </c>
      <c r="B272">
        <v>21.4</v>
      </c>
    </row>
    <row r="273" spans="1:2">
      <c r="A273">
        <v>3</v>
      </c>
      <c r="B273">
        <v>21.4</v>
      </c>
    </row>
    <row r="274" spans="1:2">
      <c r="A274">
        <v>3</v>
      </c>
      <c r="B274">
        <v>22.525000000000002</v>
      </c>
    </row>
    <row r="275" spans="1:2">
      <c r="A275">
        <v>2</v>
      </c>
      <c r="B275">
        <v>22.525000000000002</v>
      </c>
    </row>
    <row r="276" spans="1:2">
      <c r="A276">
        <v>2</v>
      </c>
      <c r="B276">
        <v>24.1</v>
      </c>
    </row>
    <row r="277" spans="1:2">
      <c r="A277">
        <v>2</v>
      </c>
      <c r="B277">
        <v>22.525000000000002</v>
      </c>
    </row>
    <row r="278" spans="1:2">
      <c r="A278">
        <v>1</v>
      </c>
      <c r="B278">
        <v>22.525000000000002</v>
      </c>
    </row>
    <row r="279" spans="1:2">
      <c r="A279">
        <v>1</v>
      </c>
      <c r="B279">
        <v>20.399999999999999</v>
      </c>
    </row>
    <row r="280" spans="1:2">
      <c r="A280">
        <v>2</v>
      </c>
      <c r="B280">
        <v>20.399999999999999</v>
      </c>
    </row>
    <row r="281" spans="1:2">
      <c r="A281">
        <v>1</v>
      </c>
      <c r="B281">
        <v>14.024999999999988</v>
      </c>
    </row>
    <row r="282" spans="1:2">
      <c r="A282">
        <v>3</v>
      </c>
      <c r="B282">
        <v>14.024999999999988</v>
      </c>
    </row>
    <row r="283" spans="1:2">
      <c r="A283">
        <v>1</v>
      </c>
      <c r="B283">
        <v>17.212499999999991</v>
      </c>
    </row>
    <row r="284" spans="1:2">
      <c r="A284">
        <v>3</v>
      </c>
      <c r="B284">
        <v>17.212499999999991</v>
      </c>
    </row>
    <row r="285" spans="1:2">
      <c r="A285">
        <v>1</v>
      </c>
      <c r="B285">
        <v>25.712500000000006</v>
      </c>
    </row>
    <row r="286" spans="1:2">
      <c r="A286">
        <v>3</v>
      </c>
      <c r="B286">
        <v>25.712500000000006</v>
      </c>
    </row>
    <row r="287" spans="1:2">
      <c r="A287">
        <v>1</v>
      </c>
      <c r="B287">
        <v>28.900000000000013</v>
      </c>
    </row>
    <row r="288" spans="1:2">
      <c r="A288">
        <v>3</v>
      </c>
      <c r="B288">
        <v>28.900000000000013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8"/>
  <sheetViews>
    <sheetView showGridLines="0" workbookViewId="0">
      <selection activeCell="J18" sqref="J18"/>
    </sheetView>
  </sheetViews>
  <sheetFormatPr defaultRowHeight="12.75"/>
  <cols>
    <col min="1" max="1" width="6.7109375" style="125" customWidth="1"/>
    <col min="2" max="2" width="7.140625" style="125" customWidth="1"/>
    <col min="3" max="3" width="4.7109375" style="125" customWidth="1"/>
    <col min="4" max="4" width="7.140625" style="125" customWidth="1"/>
    <col min="5" max="5" width="8.5703125" style="125" customWidth="1"/>
    <col min="6" max="6" width="7.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34"/>
      <c r="C4" s="153" t="s">
        <v>483</v>
      </c>
      <c r="D4" s="134"/>
      <c r="E4" s="134"/>
      <c r="F4" s="134"/>
      <c r="G4" s="139"/>
      <c r="H4" s="142"/>
      <c r="I4" s="145" t="s">
        <v>470</v>
      </c>
      <c r="J4" s="146"/>
    </row>
    <row r="5" spans="1:10">
      <c r="B5" s="135" t="s">
        <v>461</v>
      </c>
      <c r="C5" s="135" t="s">
        <v>462</v>
      </c>
      <c r="D5" s="135" t="s">
        <v>463</v>
      </c>
      <c r="E5" s="136" t="s">
        <v>464</v>
      </c>
      <c r="F5" s="136" t="s">
        <v>465</v>
      </c>
      <c r="G5" s="140" t="s">
        <v>466</v>
      </c>
      <c r="H5" s="143" t="s">
        <v>467</v>
      </c>
      <c r="I5" s="140" t="s">
        <v>468</v>
      </c>
      <c r="J5" s="143" t="s">
        <v>469</v>
      </c>
    </row>
    <row r="6" spans="1:10">
      <c r="B6" s="154">
        <v>0.25</v>
      </c>
      <c r="C6" s="137" t="s">
        <v>471</v>
      </c>
      <c r="D6" s="137">
        <v>0.29999900000000007</v>
      </c>
      <c r="E6" s="138">
        <v>0.27500000000000002</v>
      </c>
      <c r="F6" s="138">
        <v>4.9999999999999989E-2</v>
      </c>
      <c r="G6" s="141">
        <v>1</v>
      </c>
      <c r="H6" s="144">
        <v>2</v>
      </c>
      <c r="I6" s="141">
        <v>1</v>
      </c>
      <c r="J6" s="144">
        <v>2</v>
      </c>
    </row>
    <row r="7" spans="1:10">
      <c r="B7" s="154">
        <v>0.3</v>
      </c>
      <c r="C7" s="137" t="s">
        <v>471</v>
      </c>
      <c r="D7" s="137">
        <v>0.34999900000000006</v>
      </c>
      <c r="E7" s="138">
        <v>0.32500000000000007</v>
      </c>
      <c r="F7" s="138">
        <v>4.9999999999999989E-2</v>
      </c>
      <c r="G7" s="141">
        <v>1</v>
      </c>
      <c r="H7" s="144">
        <v>2</v>
      </c>
      <c r="I7" s="141">
        <v>2</v>
      </c>
      <c r="J7" s="144">
        <v>4</v>
      </c>
    </row>
    <row r="8" spans="1:10">
      <c r="B8" s="154">
        <v>0.35</v>
      </c>
      <c r="C8" s="137" t="s">
        <v>471</v>
      </c>
      <c r="D8" s="137">
        <v>0.39999900000000005</v>
      </c>
      <c r="E8" s="138">
        <v>0.375</v>
      </c>
      <c r="F8" s="138">
        <v>4.9999999999999989E-2</v>
      </c>
      <c r="G8" s="141">
        <v>6</v>
      </c>
      <c r="H8" s="144">
        <v>12</v>
      </c>
      <c r="I8" s="141">
        <v>8</v>
      </c>
      <c r="J8" s="144">
        <v>16</v>
      </c>
    </row>
    <row r="9" spans="1:10">
      <c r="B9" s="154">
        <v>0.4</v>
      </c>
      <c r="C9" s="137" t="s">
        <v>471</v>
      </c>
      <c r="D9" s="137">
        <v>0.44999900000000004</v>
      </c>
      <c r="E9" s="138">
        <v>0.42500000000000004</v>
      </c>
      <c r="F9" s="138">
        <v>4.9999999999999989E-2</v>
      </c>
      <c r="G9" s="141">
        <v>9</v>
      </c>
      <c r="H9" s="144">
        <v>18</v>
      </c>
      <c r="I9" s="141">
        <v>17</v>
      </c>
      <c r="J9" s="144">
        <v>34</v>
      </c>
    </row>
    <row r="10" spans="1:10">
      <c r="B10" s="154">
        <v>0.45</v>
      </c>
      <c r="C10" s="137" t="s">
        <v>471</v>
      </c>
      <c r="D10" s="137">
        <v>0.49999900000000003</v>
      </c>
      <c r="E10" s="138">
        <v>0.47499999999999998</v>
      </c>
      <c r="F10" s="138">
        <v>4.9999999999999989E-2</v>
      </c>
      <c r="G10" s="141">
        <v>9</v>
      </c>
      <c r="H10" s="144">
        <v>18</v>
      </c>
      <c r="I10" s="141">
        <v>26</v>
      </c>
      <c r="J10" s="144">
        <v>52</v>
      </c>
    </row>
    <row r="11" spans="1:10">
      <c r="B11" s="154">
        <v>0.5</v>
      </c>
      <c r="C11" s="137" t="s">
        <v>471</v>
      </c>
      <c r="D11" s="137">
        <v>0.54999900000000002</v>
      </c>
      <c r="E11" s="138">
        <v>0.52500000000000002</v>
      </c>
      <c r="F11" s="138">
        <v>5.0000000000000044E-2</v>
      </c>
      <c r="G11" s="141">
        <v>7</v>
      </c>
      <c r="H11" s="144">
        <v>14.000000000000002</v>
      </c>
      <c r="I11" s="141">
        <v>33</v>
      </c>
      <c r="J11" s="144">
        <v>66</v>
      </c>
    </row>
    <row r="12" spans="1:10">
      <c r="B12" s="154">
        <v>0.55000000000000004</v>
      </c>
      <c r="C12" s="137" t="s">
        <v>471</v>
      </c>
      <c r="D12" s="137">
        <v>0.59999900000000006</v>
      </c>
      <c r="E12" s="138">
        <v>0.57500000000000007</v>
      </c>
      <c r="F12" s="138">
        <v>5.0000000000000044E-2</v>
      </c>
      <c r="G12" s="141">
        <v>9</v>
      </c>
      <c r="H12" s="144">
        <v>18</v>
      </c>
      <c r="I12" s="141">
        <v>42</v>
      </c>
      <c r="J12" s="144">
        <v>84</v>
      </c>
    </row>
    <row r="13" spans="1:10">
      <c r="B13" s="154">
        <v>0.6</v>
      </c>
      <c r="C13" s="137" t="s">
        <v>471</v>
      </c>
      <c r="D13" s="137">
        <v>0.6499990000000001</v>
      </c>
      <c r="E13" s="138">
        <v>0.62500000000000011</v>
      </c>
      <c r="F13" s="138">
        <v>5.0000000000000044E-2</v>
      </c>
      <c r="G13" s="141">
        <v>5</v>
      </c>
      <c r="H13" s="144">
        <v>10</v>
      </c>
      <c r="I13" s="141">
        <v>47</v>
      </c>
      <c r="J13" s="144">
        <v>94</v>
      </c>
    </row>
    <row r="14" spans="1:10">
      <c r="B14" s="154">
        <v>0.65</v>
      </c>
      <c r="C14" s="137" t="s">
        <v>471</v>
      </c>
      <c r="D14" s="137">
        <v>0.69999900000000015</v>
      </c>
      <c r="E14" s="138">
        <v>0.67500000000000016</v>
      </c>
      <c r="F14" s="138">
        <v>5.0000000000000044E-2</v>
      </c>
      <c r="G14" s="141">
        <v>2</v>
      </c>
      <c r="H14" s="144">
        <v>4</v>
      </c>
      <c r="I14" s="141">
        <v>49</v>
      </c>
      <c r="J14" s="144">
        <v>98</v>
      </c>
    </row>
    <row r="15" spans="1:10">
      <c r="B15" s="155">
        <v>0.7</v>
      </c>
      <c r="C15" s="147" t="s">
        <v>471</v>
      </c>
      <c r="D15" s="147">
        <v>0.74999900000000019</v>
      </c>
      <c r="E15" s="148">
        <v>0.72499950000000024</v>
      </c>
      <c r="F15" s="148">
        <v>4.9999000000000016E-2</v>
      </c>
      <c r="G15" s="149">
        <v>1</v>
      </c>
      <c r="H15" s="150">
        <v>2</v>
      </c>
      <c r="I15" s="149">
        <v>50</v>
      </c>
      <c r="J15" s="150">
        <v>100</v>
      </c>
    </row>
    <row r="16" spans="1:10" ht="0.95" customHeight="1">
      <c r="B16" s="151">
        <v>0.74999900000000019</v>
      </c>
      <c r="C16" s="151"/>
      <c r="D16" s="151"/>
      <c r="E16" s="152"/>
      <c r="F16" s="152"/>
      <c r="G16" s="152"/>
      <c r="H16" s="152"/>
      <c r="I16" s="152"/>
      <c r="J16" s="152"/>
    </row>
    <row r="17" spans="2:10">
      <c r="B17" s="137"/>
      <c r="C17" s="137"/>
      <c r="D17" s="137"/>
      <c r="E17" s="138"/>
      <c r="F17" s="138"/>
      <c r="G17" s="141">
        <v>50</v>
      </c>
      <c r="H17" s="144">
        <v>100</v>
      </c>
      <c r="I17" s="141"/>
      <c r="J17" s="144"/>
    </row>
    <row r="18" spans="2:10" ht="23.25">
      <c r="J18" s="215" t="s">
        <v>503</v>
      </c>
    </row>
  </sheetData>
  <hyperlinks>
    <hyperlink ref="J18" location="'Project 2'!A1" display="Back"/>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
  <sheetViews>
    <sheetView showGridLines="0" workbookViewId="0">
      <selection activeCell="J15" sqref="J15"/>
    </sheetView>
  </sheetViews>
  <sheetFormatPr defaultRowHeight="12.75"/>
  <cols>
    <col min="1" max="1" width="6.7109375" style="125" customWidth="1"/>
    <col min="2" max="2" width="6.140625" style="125" customWidth="1"/>
    <col min="3" max="3" width="4.7109375" style="125" customWidth="1"/>
    <col min="4" max="4" width="6.140625" style="125" customWidth="1"/>
    <col min="5" max="5" width="8.5703125" style="125" customWidth="1"/>
    <col min="6" max="6" width="6.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76"/>
      <c r="C4" s="183" t="s">
        <v>482</v>
      </c>
      <c r="D4" s="176"/>
      <c r="E4" s="176"/>
      <c r="F4" s="176"/>
      <c r="G4" s="139"/>
      <c r="H4" s="142"/>
      <c r="I4" s="145" t="s">
        <v>470</v>
      </c>
      <c r="J4" s="146"/>
    </row>
    <row r="5" spans="1:10">
      <c r="B5" s="177" t="s">
        <v>461</v>
      </c>
      <c r="C5" s="177" t="s">
        <v>462</v>
      </c>
      <c r="D5" s="177" t="s">
        <v>463</v>
      </c>
      <c r="E5" s="178" t="s">
        <v>464</v>
      </c>
      <c r="F5" s="178" t="s">
        <v>465</v>
      </c>
      <c r="G5" s="140" t="s">
        <v>466</v>
      </c>
      <c r="H5" s="143" t="s">
        <v>467</v>
      </c>
      <c r="I5" s="140" t="s">
        <v>468</v>
      </c>
      <c r="J5" s="143" t="s">
        <v>469</v>
      </c>
    </row>
    <row r="6" spans="1:10">
      <c r="B6" s="184">
        <v>0.02</v>
      </c>
      <c r="C6" s="179" t="s">
        <v>471</v>
      </c>
      <c r="D6" s="179">
        <v>2.9989999999999999E-2</v>
      </c>
      <c r="E6" s="180">
        <v>2.4999999999999998E-2</v>
      </c>
      <c r="F6" s="180">
        <v>1.0000000000000002E-2</v>
      </c>
      <c r="G6" s="141">
        <v>1</v>
      </c>
      <c r="H6" s="144">
        <v>2</v>
      </c>
      <c r="I6" s="141">
        <v>1</v>
      </c>
      <c r="J6" s="144">
        <v>2</v>
      </c>
    </row>
    <row r="7" spans="1:10">
      <c r="B7" s="184">
        <v>0.03</v>
      </c>
      <c r="C7" s="179" t="s">
        <v>471</v>
      </c>
      <c r="D7" s="179">
        <v>3.9989999999999998E-2</v>
      </c>
      <c r="E7" s="180">
        <v>3.5000000000000003E-2</v>
      </c>
      <c r="F7" s="180">
        <v>1.0000000000000002E-2</v>
      </c>
      <c r="G7" s="141">
        <v>4</v>
      </c>
      <c r="H7" s="144">
        <v>8</v>
      </c>
      <c r="I7" s="141">
        <v>5</v>
      </c>
      <c r="J7" s="144">
        <v>10</v>
      </c>
    </row>
    <row r="8" spans="1:10">
      <c r="B8" s="184">
        <v>0.04</v>
      </c>
      <c r="C8" s="179" t="s">
        <v>471</v>
      </c>
      <c r="D8" s="179">
        <v>4.999E-2</v>
      </c>
      <c r="E8" s="180">
        <v>4.4999999999999998E-2</v>
      </c>
      <c r="F8" s="180">
        <v>1.0000000000000002E-2</v>
      </c>
      <c r="G8" s="141">
        <v>9</v>
      </c>
      <c r="H8" s="144">
        <v>18</v>
      </c>
      <c r="I8" s="141">
        <v>14</v>
      </c>
      <c r="J8" s="144">
        <v>28</v>
      </c>
    </row>
    <row r="9" spans="1:10">
      <c r="B9" s="184">
        <v>0.05</v>
      </c>
      <c r="C9" s="179" t="s">
        <v>471</v>
      </c>
      <c r="D9" s="179">
        <v>5.9990000000000002E-2</v>
      </c>
      <c r="E9" s="180">
        <v>5.5000000000000007E-2</v>
      </c>
      <c r="F9" s="180">
        <v>1.0000000000000002E-2</v>
      </c>
      <c r="G9" s="141">
        <v>12</v>
      </c>
      <c r="H9" s="144">
        <v>24</v>
      </c>
      <c r="I9" s="141">
        <v>26</v>
      </c>
      <c r="J9" s="144">
        <v>52</v>
      </c>
    </row>
    <row r="10" spans="1:10">
      <c r="B10" s="184">
        <v>0.06</v>
      </c>
      <c r="C10" s="179" t="s">
        <v>471</v>
      </c>
      <c r="D10" s="179">
        <v>6.9989999999999997E-2</v>
      </c>
      <c r="E10" s="180">
        <v>6.5000000000000002E-2</v>
      </c>
      <c r="F10" s="180">
        <v>1.0000000000000002E-2</v>
      </c>
      <c r="G10" s="141">
        <v>14</v>
      </c>
      <c r="H10" s="144">
        <v>28.000000000000004</v>
      </c>
      <c r="I10" s="141">
        <v>40</v>
      </c>
      <c r="J10" s="144">
        <v>80</v>
      </c>
    </row>
    <row r="11" spans="1:10">
      <c r="B11" s="184">
        <v>7.0000000000000007E-2</v>
      </c>
      <c r="C11" s="179" t="s">
        <v>471</v>
      </c>
      <c r="D11" s="179">
        <v>7.9989999999999992E-2</v>
      </c>
      <c r="E11" s="180">
        <v>7.5000000000000011E-2</v>
      </c>
      <c r="F11" s="180">
        <v>9.999999999999995E-3</v>
      </c>
      <c r="G11" s="141">
        <v>9</v>
      </c>
      <c r="H11" s="144">
        <v>18</v>
      </c>
      <c r="I11" s="141">
        <v>49</v>
      </c>
      <c r="J11" s="144">
        <v>98</v>
      </c>
    </row>
    <row r="12" spans="1:10">
      <c r="B12" s="185">
        <v>0.08</v>
      </c>
      <c r="C12" s="181" t="s">
        <v>471</v>
      </c>
      <c r="D12" s="181">
        <v>8.9989999999999987E-2</v>
      </c>
      <c r="E12" s="182">
        <v>8.4994999999999987E-2</v>
      </c>
      <c r="F12" s="182">
        <v>9.989999999999985E-3</v>
      </c>
      <c r="G12" s="149">
        <v>1</v>
      </c>
      <c r="H12" s="150">
        <v>2</v>
      </c>
      <c r="I12" s="149">
        <v>50</v>
      </c>
      <c r="J12" s="150">
        <v>100</v>
      </c>
    </row>
    <row r="13" spans="1:10" ht="0.95" customHeight="1">
      <c r="B13" s="151">
        <v>8.9989999999999987E-2</v>
      </c>
      <c r="C13" s="151"/>
      <c r="D13" s="151"/>
      <c r="E13" s="152"/>
      <c r="F13" s="152"/>
      <c r="G13" s="152"/>
      <c r="H13" s="152"/>
      <c r="I13" s="152"/>
      <c r="J13" s="152"/>
    </row>
    <row r="14" spans="1:10">
      <c r="B14" s="179"/>
      <c r="C14" s="179"/>
      <c r="D14" s="179"/>
      <c r="E14" s="180"/>
      <c r="F14" s="180"/>
      <c r="G14" s="141">
        <v>50</v>
      </c>
      <c r="H14" s="144">
        <v>100</v>
      </c>
      <c r="I14" s="141"/>
      <c r="J14" s="144"/>
    </row>
    <row r="15" spans="1:10" ht="23.25">
      <c r="J15" s="215" t="s">
        <v>503</v>
      </c>
    </row>
  </sheetData>
  <hyperlinks>
    <hyperlink ref="J15" location="'Project 2'!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showGridLines="0" workbookViewId="0">
      <selection activeCell="J23" sqref="J23"/>
    </sheetView>
  </sheetViews>
  <sheetFormatPr defaultRowHeight="12.75"/>
  <cols>
    <col min="1" max="1" width="6.7109375" style="125" customWidth="1"/>
    <col min="2" max="2" width="10.7109375" style="125" bestFit="1" customWidth="1"/>
    <col min="3" max="3" width="4.7109375" style="125" customWidth="1"/>
    <col min="4" max="5" width="10.7109375" style="125" bestFit="1" customWidth="1"/>
    <col min="6" max="6" width="9.7109375" style="125" bestFit="1"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66"/>
      <c r="C4" s="173" t="s">
        <v>481</v>
      </c>
      <c r="D4" s="166"/>
      <c r="E4" s="166"/>
      <c r="F4" s="166"/>
      <c r="G4" s="139"/>
      <c r="H4" s="142"/>
      <c r="I4" s="145" t="s">
        <v>470</v>
      </c>
      <c r="J4" s="146"/>
    </row>
    <row r="5" spans="1:10">
      <c r="B5" s="167" t="s">
        <v>461</v>
      </c>
      <c r="C5" s="167" t="s">
        <v>462</v>
      </c>
      <c r="D5" s="167" t="s">
        <v>463</v>
      </c>
      <c r="E5" s="168" t="s">
        <v>464</v>
      </c>
      <c r="F5" s="168" t="s">
        <v>465</v>
      </c>
      <c r="G5" s="140" t="s">
        <v>466</v>
      </c>
      <c r="H5" s="143" t="s">
        <v>467</v>
      </c>
      <c r="I5" s="140" t="s">
        <v>468</v>
      </c>
      <c r="J5" s="143" t="s">
        <v>469</v>
      </c>
    </row>
    <row r="6" spans="1:10">
      <c r="B6" s="174">
        <v>0</v>
      </c>
      <c r="C6" s="169" t="s">
        <v>471</v>
      </c>
      <c r="D6" s="169">
        <v>1999999.99</v>
      </c>
      <c r="E6" s="170">
        <v>1000000</v>
      </c>
      <c r="F6" s="170">
        <v>2000000</v>
      </c>
      <c r="G6" s="141">
        <v>16</v>
      </c>
      <c r="H6" s="144">
        <v>32</v>
      </c>
      <c r="I6" s="141">
        <v>16</v>
      </c>
      <c r="J6" s="144">
        <v>32</v>
      </c>
    </row>
    <row r="7" spans="1:10">
      <c r="B7" s="174">
        <v>2000000</v>
      </c>
      <c r="C7" s="169" t="s">
        <v>471</v>
      </c>
      <c r="D7" s="169">
        <v>3999999.99</v>
      </c>
      <c r="E7" s="170">
        <v>3000000</v>
      </c>
      <c r="F7" s="170">
        <v>2000000</v>
      </c>
      <c r="G7" s="141">
        <v>13</v>
      </c>
      <c r="H7" s="144">
        <v>26</v>
      </c>
      <c r="I7" s="141">
        <v>29</v>
      </c>
      <c r="J7" s="144">
        <v>58</v>
      </c>
    </row>
    <row r="8" spans="1:10">
      <c r="B8" s="174">
        <v>4000000</v>
      </c>
      <c r="C8" s="169" t="s">
        <v>471</v>
      </c>
      <c r="D8" s="169">
        <v>5999999.9900000002</v>
      </c>
      <c r="E8" s="170">
        <v>5000000</v>
      </c>
      <c r="F8" s="170">
        <v>2000000</v>
      </c>
      <c r="G8" s="141">
        <v>9</v>
      </c>
      <c r="H8" s="144">
        <v>18</v>
      </c>
      <c r="I8" s="141">
        <v>38</v>
      </c>
      <c r="J8" s="144">
        <v>76</v>
      </c>
    </row>
    <row r="9" spans="1:10">
      <c r="B9" s="174">
        <v>6000000</v>
      </c>
      <c r="C9" s="169" t="s">
        <v>471</v>
      </c>
      <c r="D9" s="169">
        <v>7999999.9900000002</v>
      </c>
      <c r="E9" s="170">
        <v>7000000</v>
      </c>
      <c r="F9" s="170">
        <v>2000000</v>
      </c>
      <c r="G9" s="141">
        <v>5</v>
      </c>
      <c r="H9" s="144">
        <v>10</v>
      </c>
      <c r="I9" s="141">
        <v>43</v>
      </c>
      <c r="J9" s="144">
        <v>86</v>
      </c>
    </row>
    <row r="10" spans="1:10">
      <c r="B10" s="174">
        <v>8000000</v>
      </c>
      <c r="C10" s="169" t="s">
        <v>471</v>
      </c>
      <c r="D10" s="169">
        <v>9999999.9900000002</v>
      </c>
      <c r="E10" s="170">
        <v>9000000</v>
      </c>
      <c r="F10" s="170">
        <v>2000000</v>
      </c>
      <c r="G10" s="141">
        <v>3</v>
      </c>
      <c r="H10" s="144">
        <v>6</v>
      </c>
      <c r="I10" s="141">
        <v>46</v>
      </c>
      <c r="J10" s="144">
        <v>92</v>
      </c>
    </row>
    <row r="11" spans="1:10">
      <c r="B11" s="174">
        <v>10000000</v>
      </c>
      <c r="C11" s="169" t="s">
        <v>471</v>
      </c>
      <c r="D11" s="169">
        <v>11999999.99</v>
      </c>
      <c r="E11" s="170">
        <v>11000000</v>
      </c>
      <c r="F11" s="170">
        <v>2000000</v>
      </c>
      <c r="G11" s="141">
        <v>0</v>
      </c>
      <c r="H11" s="144">
        <v>0</v>
      </c>
      <c r="I11" s="141">
        <v>46</v>
      </c>
      <c r="J11" s="144">
        <v>92</v>
      </c>
    </row>
    <row r="12" spans="1:10">
      <c r="B12" s="174">
        <v>12000000</v>
      </c>
      <c r="C12" s="169" t="s">
        <v>471</v>
      </c>
      <c r="D12" s="169">
        <v>13999999.99</v>
      </c>
      <c r="E12" s="170">
        <v>13000000</v>
      </c>
      <c r="F12" s="170">
        <v>2000000</v>
      </c>
      <c r="G12" s="141">
        <v>0</v>
      </c>
      <c r="H12" s="144">
        <v>0</v>
      </c>
      <c r="I12" s="141">
        <v>46</v>
      </c>
      <c r="J12" s="144">
        <v>92</v>
      </c>
    </row>
    <row r="13" spans="1:10">
      <c r="B13" s="174">
        <v>14000000</v>
      </c>
      <c r="C13" s="169" t="s">
        <v>471</v>
      </c>
      <c r="D13" s="169">
        <v>15999999.99</v>
      </c>
      <c r="E13" s="170">
        <v>15000000</v>
      </c>
      <c r="F13" s="170">
        <v>2000000</v>
      </c>
      <c r="G13" s="141">
        <v>2</v>
      </c>
      <c r="H13" s="144">
        <v>4</v>
      </c>
      <c r="I13" s="141">
        <v>48</v>
      </c>
      <c r="J13" s="144">
        <v>96</v>
      </c>
    </row>
    <row r="14" spans="1:10">
      <c r="B14" s="174">
        <v>16000000</v>
      </c>
      <c r="C14" s="169" t="s">
        <v>471</v>
      </c>
      <c r="D14" s="169">
        <v>17999999.990000002</v>
      </c>
      <c r="E14" s="170">
        <v>17000000</v>
      </c>
      <c r="F14" s="170">
        <v>2000000</v>
      </c>
      <c r="G14" s="141">
        <v>0</v>
      </c>
      <c r="H14" s="144">
        <v>0</v>
      </c>
      <c r="I14" s="141">
        <v>48</v>
      </c>
      <c r="J14" s="144">
        <v>96</v>
      </c>
    </row>
    <row r="15" spans="1:10">
      <c r="B15" s="174">
        <v>18000000</v>
      </c>
      <c r="C15" s="169" t="s">
        <v>471</v>
      </c>
      <c r="D15" s="169">
        <v>19999999.990000002</v>
      </c>
      <c r="E15" s="170">
        <v>19000000</v>
      </c>
      <c r="F15" s="170">
        <v>2000000</v>
      </c>
      <c r="G15" s="141">
        <v>1</v>
      </c>
      <c r="H15" s="144">
        <v>2</v>
      </c>
      <c r="I15" s="141">
        <v>49</v>
      </c>
      <c r="J15" s="144">
        <v>98</v>
      </c>
    </row>
    <row r="16" spans="1:10">
      <c r="B16" s="174">
        <v>20000000</v>
      </c>
      <c r="C16" s="169" t="s">
        <v>471</v>
      </c>
      <c r="D16" s="169">
        <v>21999999.990000002</v>
      </c>
      <c r="E16" s="170">
        <v>21000000</v>
      </c>
      <c r="F16" s="170">
        <v>2000000</v>
      </c>
      <c r="G16" s="141">
        <v>0</v>
      </c>
      <c r="H16" s="144">
        <v>0</v>
      </c>
      <c r="I16" s="141">
        <v>49</v>
      </c>
      <c r="J16" s="144">
        <v>98</v>
      </c>
    </row>
    <row r="17" spans="2:10">
      <c r="B17" s="174">
        <v>22000000</v>
      </c>
      <c r="C17" s="169" t="s">
        <v>471</v>
      </c>
      <c r="D17" s="169">
        <v>23999999.990000002</v>
      </c>
      <c r="E17" s="170">
        <v>23000000</v>
      </c>
      <c r="F17" s="170">
        <v>2000000</v>
      </c>
      <c r="G17" s="141">
        <v>0</v>
      </c>
      <c r="H17" s="144">
        <v>0</v>
      </c>
      <c r="I17" s="141">
        <v>49</v>
      </c>
      <c r="J17" s="144">
        <v>98</v>
      </c>
    </row>
    <row r="18" spans="2:10">
      <c r="B18" s="174">
        <v>24000000</v>
      </c>
      <c r="C18" s="169" t="s">
        <v>471</v>
      </c>
      <c r="D18" s="169">
        <v>25999999.990000002</v>
      </c>
      <c r="E18" s="170">
        <v>25000000</v>
      </c>
      <c r="F18" s="170">
        <v>2000000</v>
      </c>
      <c r="G18" s="141">
        <v>0</v>
      </c>
      <c r="H18" s="144">
        <v>0</v>
      </c>
      <c r="I18" s="141">
        <v>49</v>
      </c>
      <c r="J18" s="144">
        <v>98</v>
      </c>
    </row>
    <row r="19" spans="2:10">
      <c r="B19" s="174">
        <v>26000000</v>
      </c>
      <c r="C19" s="169" t="s">
        <v>471</v>
      </c>
      <c r="D19" s="169">
        <v>27999999.990000002</v>
      </c>
      <c r="E19" s="170">
        <v>27000000</v>
      </c>
      <c r="F19" s="170">
        <v>2000000</v>
      </c>
      <c r="G19" s="141">
        <v>0</v>
      </c>
      <c r="H19" s="144">
        <v>0</v>
      </c>
      <c r="I19" s="141">
        <v>49</v>
      </c>
      <c r="J19" s="144">
        <v>98</v>
      </c>
    </row>
    <row r="20" spans="2:10">
      <c r="B20" s="175">
        <v>28000000</v>
      </c>
      <c r="C20" s="171" t="s">
        <v>471</v>
      </c>
      <c r="D20" s="171">
        <v>29999999.990000002</v>
      </c>
      <c r="E20" s="172">
        <v>28999999.995000001</v>
      </c>
      <c r="F20" s="172">
        <v>1999999.9900000021</v>
      </c>
      <c r="G20" s="149">
        <v>1</v>
      </c>
      <c r="H20" s="150">
        <v>2</v>
      </c>
      <c r="I20" s="149">
        <v>50</v>
      </c>
      <c r="J20" s="150">
        <v>100</v>
      </c>
    </row>
    <row r="21" spans="2:10" ht="0.95" customHeight="1">
      <c r="B21" s="151">
        <v>29999999.990000002</v>
      </c>
      <c r="C21" s="151"/>
      <c r="D21" s="151"/>
      <c r="E21" s="152"/>
      <c r="F21" s="152"/>
      <c r="G21" s="152"/>
      <c r="H21" s="152"/>
      <c r="I21" s="152"/>
      <c r="J21" s="152"/>
    </row>
    <row r="22" spans="2:10">
      <c r="B22" s="169"/>
      <c r="C22" s="169"/>
      <c r="D22" s="169"/>
      <c r="E22" s="170"/>
      <c r="F22" s="170"/>
      <c r="G22" s="141">
        <v>50</v>
      </c>
      <c r="H22" s="144">
        <v>100</v>
      </c>
      <c r="I22" s="141"/>
      <c r="J22" s="144"/>
    </row>
    <row r="23" spans="2:10" ht="23.25">
      <c r="J23" s="215" t="s">
        <v>503</v>
      </c>
    </row>
  </sheetData>
  <hyperlinks>
    <hyperlink ref="J23" location="'Project 2'!A1" display="Back"/>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showGridLines="0" topLeftCell="A4" workbookViewId="0">
      <selection activeCell="J14" sqref="J14"/>
    </sheetView>
  </sheetViews>
  <sheetFormatPr defaultRowHeight="12.75"/>
  <cols>
    <col min="1" max="1" width="6.7109375" style="125" customWidth="1"/>
    <col min="2" max="2" width="6.140625" style="125" customWidth="1"/>
    <col min="3" max="3" width="4.7109375" style="125" customWidth="1"/>
    <col min="4" max="4" width="6.140625" style="125" customWidth="1"/>
    <col min="5" max="5" width="8.5703125" style="125" customWidth="1"/>
    <col min="6" max="6" width="6.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76"/>
      <c r="C4" s="183" t="s">
        <v>480</v>
      </c>
      <c r="D4" s="176"/>
      <c r="E4" s="176"/>
      <c r="F4" s="176"/>
      <c r="G4" s="139"/>
      <c r="H4" s="142"/>
      <c r="I4" s="145" t="s">
        <v>470</v>
      </c>
      <c r="J4" s="146"/>
    </row>
    <row r="5" spans="1:10">
      <c r="B5" s="177" t="s">
        <v>461</v>
      </c>
      <c r="C5" s="177" t="s">
        <v>462</v>
      </c>
      <c r="D5" s="177" t="s">
        <v>463</v>
      </c>
      <c r="E5" s="178" t="s">
        <v>464</v>
      </c>
      <c r="F5" s="178" t="s">
        <v>465</v>
      </c>
      <c r="G5" s="140" t="s">
        <v>466</v>
      </c>
      <c r="H5" s="143" t="s">
        <v>467</v>
      </c>
      <c r="I5" s="140" t="s">
        <v>468</v>
      </c>
      <c r="J5" s="143" t="s">
        <v>469</v>
      </c>
    </row>
    <row r="6" spans="1:10">
      <c r="B6" s="184">
        <v>0.45</v>
      </c>
      <c r="C6" s="179" t="s">
        <v>471</v>
      </c>
      <c r="D6" s="179">
        <v>0.49998999999999999</v>
      </c>
      <c r="E6" s="180">
        <v>0.47499999999999998</v>
      </c>
      <c r="F6" s="180">
        <v>4.9999999999999989E-2</v>
      </c>
      <c r="G6" s="141">
        <v>1</v>
      </c>
      <c r="H6" s="144">
        <v>2</v>
      </c>
      <c r="I6" s="141">
        <v>1</v>
      </c>
      <c r="J6" s="144">
        <v>2</v>
      </c>
    </row>
    <row r="7" spans="1:10">
      <c r="B7" s="184">
        <v>0.5</v>
      </c>
      <c r="C7" s="179" t="s">
        <v>471</v>
      </c>
      <c r="D7" s="179">
        <v>0.54998999999999998</v>
      </c>
      <c r="E7" s="180">
        <v>0.52500000000000002</v>
      </c>
      <c r="F7" s="180">
        <v>5.0000000000000044E-2</v>
      </c>
      <c r="G7" s="141">
        <v>4</v>
      </c>
      <c r="H7" s="144">
        <v>8</v>
      </c>
      <c r="I7" s="141">
        <v>5</v>
      </c>
      <c r="J7" s="144">
        <v>10</v>
      </c>
    </row>
    <row r="8" spans="1:10">
      <c r="B8" s="184">
        <v>0.55000000000000004</v>
      </c>
      <c r="C8" s="179" t="s">
        <v>471</v>
      </c>
      <c r="D8" s="179">
        <v>0.59999000000000002</v>
      </c>
      <c r="E8" s="180">
        <v>0.57500000000000007</v>
      </c>
      <c r="F8" s="180">
        <v>5.0000000000000044E-2</v>
      </c>
      <c r="G8" s="141">
        <v>10</v>
      </c>
      <c r="H8" s="144">
        <v>20</v>
      </c>
      <c r="I8" s="141">
        <v>15</v>
      </c>
      <c r="J8" s="144">
        <v>30</v>
      </c>
    </row>
    <row r="9" spans="1:10">
      <c r="B9" s="184">
        <v>0.6</v>
      </c>
      <c r="C9" s="179" t="s">
        <v>471</v>
      </c>
      <c r="D9" s="179">
        <v>0.64999000000000007</v>
      </c>
      <c r="E9" s="180">
        <v>0.62500000000000011</v>
      </c>
      <c r="F9" s="180">
        <v>5.0000000000000044E-2</v>
      </c>
      <c r="G9" s="141">
        <v>18</v>
      </c>
      <c r="H9" s="144">
        <v>36</v>
      </c>
      <c r="I9" s="141">
        <v>33</v>
      </c>
      <c r="J9" s="144">
        <v>66</v>
      </c>
    </row>
    <row r="10" spans="1:10">
      <c r="B10" s="184">
        <v>0.65</v>
      </c>
      <c r="C10" s="179" t="s">
        <v>471</v>
      </c>
      <c r="D10" s="179">
        <v>0.69999000000000011</v>
      </c>
      <c r="E10" s="180">
        <v>0.67500000000000016</v>
      </c>
      <c r="F10" s="180">
        <v>5.0000000000000044E-2</v>
      </c>
      <c r="G10" s="141">
        <v>12</v>
      </c>
      <c r="H10" s="144">
        <v>24</v>
      </c>
      <c r="I10" s="141">
        <v>45</v>
      </c>
      <c r="J10" s="144">
        <v>90</v>
      </c>
    </row>
    <row r="11" spans="1:10">
      <c r="B11" s="185">
        <v>0.7</v>
      </c>
      <c r="C11" s="181" t="s">
        <v>471</v>
      </c>
      <c r="D11" s="181">
        <v>0.74999000000000016</v>
      </c>
      <c r="E11" s="182">
        <v>0.72499500000000017</v>
      </c>
      <c r="F11" s="182">
        <v>4.9989999999999979E-2</v>
      </c>
      <c r="G11" s="149">
        <v>5</v>
      </c>
      <c r="H11" s="150">
        <v>10</v>
      </c>
      <c r="I11" s="149">
        <v>50</v>
      </c>
      <c r="J11" s="150">
        <v>100</v>
      </c>
    </row>
    <row r="12" spans="1:10" ht="0.95" customHeight="1">
      <c r="B12" s="151">
        <v>0.74999000000000016</v>
      </c>
      <c r="C12" s="151"/>
      <c r="D12" s="151"/>
      <c r="E12" s="152"/>
      <c r="F12" s="152"/>
      <c r="G12" s="152"/>
      <c r="H12" s="152"/>
      <c r="I12" s="152"/>
      <c r="J12" s="152"/>
    </row>
    <row r="13" spans="1:10">
      <c r="B13" s="179"/>
      <c r="C13" s="179"/>
      <c r="D13" s="179"/>
      <c r="E13" s="180"/>
      <c r="F13" s="180"/>
      <c r="G13" s="141">
        <v>50</v>
      </c>
      <c r="H13" s="144">
        <v>100</v>
      </c>
      <c r="I13" s="141"/>
      <c r="J13" s="144"/>
    </row>
    <row r="14" spans="1:10" ht="23.25">
      <c r="J14" s="215" t="s">
        <v>503</v>
      </c>
    </row>
  </sheetData>
  <hyperlinks>
    <hyperlink ref="J14" location="'Project 2'!A1" display="Back"/>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4"/>
  <sheetViews>
    <sheetView showGridLines="0" workbookViewId="0">
      <selection activeCell="J24" sqref="J24"/>
    </sheetView>
  </sheetViews>
  <sheetFormatPr defaultRowHeight="12.75"/>
  <cols>
    <col min="1" max="1" width="6.7109375" style="125" customWidth="1"/>
    <col min="2" max="2" width="8.140625" style="125" customWidth="1"/>
    <col min="3" max="3" width="4.7109375" style="125" customWidth="1"/>
    <col min="4" max="4" width="8.140625" style="125" customWidth="1"/>
    <col min="5" max="5" width="8.5703125" style="125" customWidth="1"/>
    <col min="6" max="6" width="7.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66"/>
      <c r="C4" s="173" t="s">
        <v>479</v>
      </c>
      <c r="D4" s="166"/>
      <c r="E4" s="166"/>
      <c r="F4" s="166"/>
      <c r="G4" s="139"/>
      <c r="H4" s="142"/>
      <c r="I4" s="145" t="s">
        <v>470</v>
      </c>
      <c r="J4" s="146"/>
    </row>
    <row r="5" spans="1:10">
      <c r="B5" s="167" t="s">
        <v>461</v>
      </c>
      <c r="C5" s="167" t="s">
        <v>462</v>
      </c>
      <c r="D5" s="167" t="s">
        <v>463</v>
      </c>
      <c r="E5" s="168" t="s">
        <v>464</v>
      </c>
      <c r="F5" s="168" t="s">
        <v>465</v>
      </c>
      <c r="G5" s="140" t="s">
        <v>466</v>
      </c>
      <c r="H5" s="143" t="s">
        <v>467</v>
      </c>
      <c r="I5" s="140" t="s">
        <v>468</v>
      </c>
      <c r="J5" s="143" t="s">
        <v>469</v>
      </c>
    </row>
    <row r="6" spans="1:10">
      <c r="B6" s="174">
        <v>0</v>
      </c>
      <c r="C6" s="169" t="s">
        <v>471</v>
      </c>
      <c r="D6" s="169">
        <v>9999.99</v>
      </c>
      <c r="E6" s="170">
        <v>5000</v>
      </c>
      <c r="F6" s="170">
        <v>10000</v>
      </c>
      <c r="G6" s="141">
        <v>21</v>
      </c>
      <c r="H6" s="144">
        <v>42</v>
      </c>
      <c r="I6" s="141">
        <v>21</v>
      </c>
      <c r="J6" s="144">
        <v>42</v>
      </c>
    </row>
    <row r="7" spans="1:10">
      <c r="B7" s="174">
        <v>10000</v>
      </c>
      <c r="C7" s="169" t="s">
        <v>471</v>
      </c>
      <c r="D7" s="169">
        <v>19999.989999999998</v>
      </c>
      <c r="E7" s="170">
        <v>15000</v>
      </c>
      <c r="F7" s="170">
        <v>10000</v>
      </c>
      <c r="G7" s="141">
        <v>8</v>
      </c>
      <c r="H7" s="144">
        <v>16</v>
      </c>
      <c r="I7" s="141">
        <v>29</v>
      </c>
      <c r="J7" s="144">
        <v>58</v>
      </c>
    </row>
    <row r="8" spans="1:10">
      <c r="B8" s="174">
        <v>20000</v>
      </c>
      <c r="C8" s="169" t="s">
        <v>471</v>
      </c>
      <c r="D8" s="169">
        <v>29999.989999999998</v>
      </c>
      <c r="E8" s="170">
        <v>25000</v>
      </c>
      <c r="F8" s="170">
        <v>10000</v>
      </c>
      <c r="G8" s="141">
        <v>10</v>
      </c>
      <c r="H8" s="144">
        <v>20</v>
      </c>
      <c r="I8" s="141">
        <v>39</v>
      </c>
      <c r="J8" s="144">
        <v>78</v>
      </c>
    </row>
    <row r="9" spans="1:10">
      <c r="B9" s="174">
        <v>30000</v>
      </c>
      <c r="C9" s="169" t="s">
        <v>471</v>
      </c>
      <c r="D9" s="169">
        <v>39999.99</v>
      </c>
      <c r="E9" s="170">
        <v>35000</v>
      </c>
      <c r="F9" s="170">
        <v>10000</v>
      </c>
      <c r="G9" s="141">
        <v>4</v>
      </c>
      <c r="H9" s="144">
        <v>8</v>
      </c>
      <c r="I9" s="141">
        <v>43</v>
      </c>
      <c r="J9" s="144">
        <v>86</v>
      </c>
    </row>
    <row r="10" spans="1:10">
      <c r="B10" s="174">
        <v>40000</v>
      </c>
      <c r="C10" s="169" t="s">
        <v>471</v>
      </c>
      <c r="D10" s="169">
        <v>49999.99</v>
      </c>
      <c r="E10" s="170">
        <v>45000</v>
      </c>
      <c r="F10" s="170">
        <v>10000</v>
      </c>
      <c r="G10" s="141">
        <v>3</v>
      </c>
      <c r="H10" s="144">
        <v>6</v>
      </c>
      <c r="I10" s="141">
        <v>46</v>
      </c>
      <c r="J10" s="144">
        <v>92</v>
      </c>
    </row>
    <row r="11" spans="1:10">
      <c r="B11" s="174">
        <v>50000</v>
      </c>
      <c r="C11" s="169" t="s">
        <v>471</v>
      </c>
      <c r="D11" s="169">
        <v>59999.99</v>
      </c>
      <c r="E11" s="170">
        <v>55000</v>
      </c>
      <c r="F11" s="170">
        <v>10000</v>
      </c>
      <c r="G11" s="141">
        <v>0</v>
      </c>
      <c r="H11" s="144">
        <v>0</v>
      </c>
      <c r="I11" s="141">
        <v>46</v>
      </c>
      <c r="J11" s="144">
        <v>92</v>
      </c>
    </row>
    <row r="12" spans="1:10">
      <c r="B12" s="174">
        <v>60000</v>
      </c>
      <c r="C12" s="169" t="s">
        <v>471</v>
      </c>
      <c r="D12" s="169">
        <v>69999.989999999991</v>
      </c>
      <c r="E12" s="170">
        <v>65000</v>
      </c>
      <c r="F12" s="170">
        <v>10000</v>
      </c>
      <c r="G12" s="141">
        <v>0</v>
      </c>
      <c r="H12" s="144">
        <v>0</v>
      </c>
      <c r="I12" s="141">
        <v>46</v>
      </c>
      <c r="J12" s="144">
        <v>92</v>
      </c>
    </row>
    <row r="13" spans="1:10">
      <c r="B13" s="174">
        <v>70000</v>
      </c>
      <c r="C13" s="169" t="s">
        <v>471</v>
      </c>
      <c r="D13" s="169">
        <v>79999.989999999991</v>
      </c>
      <c r="E13" s="170">
        <v>75000</v>
      </c>
      <c r="F13" s="170">
        <v>10000</v>
      </c>
      <c r="G13" s="141">
        <v>1</v>
      </c>
      <c r="H13" s="144">
        <v>2</v>
      </c>
      <c r="I13" s="141">
        <v>47</v>
      </c>
      <c r="J13" s="144">
        <v>94</v>
      </c>
    </row>
    <row r="14" spans="1:10">
      <c r="B14" s="174">
        <v>80000</v>
      </c>
      <c r="C14" s="169" t="s">
        <v>471</v>
      </c>
      <c r="D14" s="169">
        <v>89999.989999999991</v>
      </c>
      <c r="E14" s="170">
        <v>85000</v>
      </c>
      <c r="F14" s="170">
        <v>10000</v>
      </c>
      <c r="G14" s="141">
        <v>0</v>
      </c>
      <c r="H14" s="144">
        <v>0</v>
      </c>
      <c r="I14" s="141">
        <v>47</v>
      </c>
      <c r="J14" s="144">
        <v>94</v>
      </c>
    </row>
    <row r="15" spans="1:10">
      <c r="B15" s="174">
        <v>90000</v>
      </c>
      <c r="C15" s="169" t="s">
        <v>471</v>
      </c>
      <c r="D15" s="169">
        <v>99999.989999999991</v>
      </c>
      <c r="E15" s="170">
        <v>95000</v>
      </c>
      <c r="F15" s="170">
        <v>10000</v>
      </c>
      <c r="G15" s="141">
        <v>1</v>
      </c>
      <c r="H15" s="144">
        <v>2</v>
      </c>
      <c r="I15" s="141">
        <v>48</v>
      </c>
      <c r="J15" s="144">
        <v>96</v>
      </c>
    </row>
    <row r="16" spans="1:10">
      <c r="B16" s="174">
        <v>100000</v>
      </c>
      <c r="C16" s="169" t="s">
        <v>471</v>
      </c>
      <c r="D16" s="169">
        <v>109999.98999999999</v>
      </c>
      <c r="E16" s="170">
        <v>105000</v>
      </c>
      <c r="F16" s="170">
        <v>10000</v>
      </c>
      <c r="G16" s="141">
        <v>1</v>
      </c>
      <c r="H16" s="144">
        <v>2</v>
      </c>
      <c r="I16" s="141">
        <v>49</v>
      </c>
      <c r="J16" s="144">
        <v>98</v>
      </c>
    </row>
    <row r="17" spans="2:10">
      <c r="B17" s="174">
        <v>110000</v>
      </c>
      <c r="C17" s="169" t="s">
        <v>471</v>
      </c>
      <c r="D17" s="169">
        <v>119999.98999999999</v>
      </c>
      <c r="E17" s="170">
        <v>115000</v>
      </c>
      <c r="F17" s="170">
        <v>10000</v>
      </c>
      <c r="G17" s="141">
        <v>0</v>
      </c>
      <c r="H17" s="144">
        <v>0</v>
      </c>
      <c r="I17" s="141">
        <v>49</v>
      </c>
      <c r="J17" s="144">
        <v>98</v>
      </c>
    </row>
    <row r="18" spans="2:10">
      <c r="B18" s="174">
        <v>120000</v>
      </c>
      <c r="C18" s="169" t="s">
        <v>471</v>
      </c>
      <c r="D18" s="169">
        <v>129999.98999999999</v>
      </c>
      <c r="E18" s="170">
        <v>125000</v>
      </c>
      <c r="F18" s="170">
        <v>10000</v>
      </c>
      <c r="G18" s="141">
        <v>0</v>
      </c>
      <c r="H18" s="144">
        <v>0</v>
      </c>
      <c r="I18" s="141">
        <v>49</v>
      </c>
      <c r="J18" s="144">
        <v>98</v>
      </c>
    </row>
    <row r="19" spans="2:10">
      <c r="B19" s="174">
        <v>130000</v>
      </c>
      <c r="C19" s="169" t="s">
        <v>471</v>
      </c>
      <c r="D19" s="169">
        <v>139999.99</v>
      </c>
      <c r="E19" s="170">
        <v>135000</v>
      </c>
      <c r="F19" s="170">
        <v>10000</v>
      </c>
      <c r="G19" s="141">
        <v>0</v>
      </c>
      <c r="H19" s="144">
        <v>0</v>
      </c>
      <c r="I19" s="141">
        <v>49</v>
      </c>
      <c r="J19" s="144">
        <v>98</v>
      </c>
    </row>
    <row r="20" spans="2:10">
      <c r="B20" s="174">
        <v>140000</v>
      </c>
      <c r="C20" s="169" t="s">
        <v>471</v>
      </c>
      <c r="D20" s="169">
        <v>149999.99</v>
      </c>
      <c r="E20" s="170">
        <v>145000</v>
      </c>
      <c r="F20" s="170">
        <v>10000</v>
      </c>
      <c r="G20" s="141">
        <v>0</v>
      </c>
      <c r="H20" s="144">
        <v>0</v>
      </c>
      <c r="I20" s="141">
        <v>49</v>
      </c>
      <c r="J20" s="144">
        <v>98</v>
      </c>
    </row>
    <row r="21" spans="2:10">
      <c r="B21" s="175">
        <v>150000</v>
      </c>
      <c r="C21" s="171" t="s">
        <v>471</v>
      </c>
      <c r="D21" s="171">
        <v>159999.99</v>
      </c>
      <c r="E21" s="172">
        <v>154999.995</v>
      </c>
      <c r="F21" s="172">
        <v>9999.9899999999907</v>
      </c>
      <c r="G21" s="149">
        <v>1</v>
      </c>
      <c r="H21" s="150">
        <v>2</v>
      </c>
      <c r="I21" s="149">
        <v>50</v>
      </c>
      <c r="J21" s="150">
        <v>100</v>
      </c>
    </row>
    <row r="22" spans="2:10" ht="0.95" customHeight="1">
      <c r="B22" s="151">
        <v>159999.99</v>
      </c>
      <c r="C22" s="151"/>
      <c r="D22" s="151"/>
      <c r="E22" s="152"/>
      <c r="F22" s="152"/>
      <c r="G22" s="152"/>
      <c r="H22" s="152"/>
      <c r="I22" s="152"/>
      <c r="J22" s="152"/>
    </row>
    <row r="23" spans="2:10">
      <c r="B23" s="169"/>
      <c r="C23" s="169"/>
      <c r="D23" s="169"/>
      <c r="E23" s="170"/>
      <c r="F23" s="170"/>
      <c r="G23" s="141">
        <v>50</v>
      </c>
      <c r="H23" s="144">
        <v>100</v>
      </c>
      <c r="I23" s="141"/>
      <c r="J23" s="144"/>
    </row>
    <row r="24" spans="2:10" ht="23.25">
      <c r="J24" s="215" t="s">
        <v>503</v>
      </c>
    </row>
  </sheetData>
  <hyperlinks>
    <hyperlink ref="J24" location="'Project 2'!A1" display="Back"/>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showGridLines="0" topLeftCell="A7" workbookViewId="0">
      <selection activeCell="J19" sqref="J19"/>
    </sheetView>
  </sheetViews>
  <sheetFormatPr defaultRowHeight="12.75"/>
  <cols>
    <col min="1" max="1" width="6.7109375" style="125" customWidth="1"/>
    <col min="2" max="2" width="7.140625" style="125" customWidth="1"/>
    <col min="3" max="3" width="4.7109375" style="125" customWidth="1"/>
    <col min="4" max="4" width="7.140625" style="125" customWidth="1"/>
    <col min="5" max="5" width="8.5703125" style="125" customWidth="1"/>
    <col min="6" max="6" width="7.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34"/>
      <c r="C4" s="153" t="s">
        <v>478</v>
      </c>
      <c r="D4" s="134"/>
      <c r="E4" s="134"/>
      <c r="F4" s="134"/>
      <c r="G4" s="139"/>
      <c r="H4" s="142"/>
      <c r="I4" s="145" t="s">
        <v>470</v>
      </c>
      <c r="J4" s="146"/>
    </row>
    <row r="5" spans="1:10">
      <c r="B5" s="135" t="s">
        <v>461</v>
      </c>
      <c r="C5" s="135" t="s">
        <v>462</v>
      </c>
      <c r="D5" s="135" t="s">
        <v>463</v>
      </c>
      <c r="E5" s="136" t="s">
        <v>464</v>
      </c>
      <c r="F5" s="136" t="s">
        <v>465</v>
      </c>
      <c r="G5" s="140" t="s">
        <v>466</v>
      </c>
      <c r="H5" s="143" t="s">
        <v>467</v>
      </c>
      <c r="I5" s="140" t="s">
        <v>468</v>
      </c>
      <c r="J5" s="143" t="s">
        <v>469</v>
      </c>
    </row>
    <row r="6" spans="1:10">
      <c r="B6" s="154">
        <v>0</v>
      </c>
      <c r="C6" s="137" t="s">
        <v>471</v>
      </c>
      <c r="D6" s="137">
        <v>9.9999000000000005E-2</v>
      </c>
      <c r="E6" s="138">
        <v>0.05</v>
      </c>
      <c r="F6" s="138">
        <v>0.1</v>
      </c>
      <c r="G6" s="141">
        <v>7</v>
      </c>
      <c r="H6" s="144">
        <v>14.000000000000002</v>
      </c>
      <c r="I6" s="141">
        <v>7</v>
      </c>
      <c r="J6" s="144">
        <v>14.000000000000002</v>
      </c>
    </row>
    <row r="7" spans="1:10">
      <c r="B7" s="154">
        <v>0.1</v>
      </c>
      <c r="C7" s="137" t="s">
        <v>471</v>
      </c>
      <c r="D7" s="137">
        <v>0.19999900000000001</v>
      </c>
      <c r="E7" s="138">
        <v>0.15000000000000002</v>
      </c>
      <c r="F7" s="138">
        <v>0.1</v>
      </c>
      <c r="G7" s="141">
        <v>0</v>
      </c>
      <c r="H7" s="144">
        <v>0</v>
      </c>
      <c r="I7" s="141">
        <v>7</v>
      </c>
      <c r="J7" s="144">
        <v>14.000000000000002</v>
      </c>
    </row>
    <row r="8" spans="1:10">
      <c r="B8" s="154">
        <v>0.2</v>
      </c>
      <c r="C8" s="137" t="s">
        <v>471</v>
      </c>
      <c r="D8" s="137">
        <v>0.29999900000000002</v>
      </c>
      <c r="E8" s="138">
        <v>0.25</v>
      </c>
      <c r="F8" s="138">
        <v>0.10000000000000003</v>
      </c>
      <c r="G8" s="141">
        <v>0</v>
      </c>
      <c r="H8" s="144">
        <v>0</v>
      </c>
      <c r="I8" s="141">
        <v>7</v>
      </c>
      <c r="J8" s="144">
        <v>14.000000000000002</v>
      </c>
    </row>
    <row r="9" spans="1:10">
      <c r="B9" s="154">
        <v>0.3</v>
      </c>
      <c r="C9" s="137" t="s">
        <v>471</v>
      </c>
      <c r="D9" s="137">
        <v>0.39999899999999999</v>
      </c>
      <c r="E9" s="138">
        <v>0.35000000000000003</v>
      </c>
      <c r="F9" s="138">
        <v>9.9999999999999978E-2</v>
      </c>
      <c r="G9" s="141">
        <v>5</v>
      </c>
      <c r="H9" s="144">
        <v>10</v>
      </c>
      <c r="I9" s="141">
        <v>12</v>
      </c>
      <c r="J9" s="144">
        <v>24</v>
      </c>
    </row>
    <row r="10" spans="1:10">
      <c r="B10" s="154">
        <v>0.4</v>
      </c>
      <c r="C10" s="137" t="s">
        <v>471</v>
      </c>
      <c r="D10" s="137">
        <v>0.49999899999999997</v>
      </c>
      <c r="E10" s="138">
        <v>0.45</v>
      </c>
      <c r="F10" s="138">
        <v>9.9999999999999978E-2</v>
      </c>
      <c r="G10" s="141">
        <v>1</v>
      </c>
      <c r="H10" s="144">
        <v>2</v>
      </c>
      <c r="I10" s="141">
        <v>13</v>
      </c>
      <c r="J10" s="144">
        <v>26</v>
      </c>
    </row>
    <row r="11" spans="1:10">
      <c r="B11" s="154">
        <v>0.5</v>
      </c>
      <c r="C11" s="137" t="s">
        <v>471</v>
      </c>
      <c r="D11" s="137">
        <v>0.59999899999999995</v>
      </c>
      <c r="E11" s="138">
        <v>0.55000000000000004</v>
      </c>
      <c r="F11" s="138">
        <v>9.9999999999999978E-2</v>
      </c>
      <c r="G11" s="141">
        <v>9</v>
      </c>
      <c r="H11" s="144">
        <v>18</v>
      </c>
      <c r="I11" s="141">
        <v>22</v>
      </c>
      <c r="J11" s="144">
        <v>44</v>
      </c>
    </row>
    <row r="12" spans="1:10">
      <c r="B12" s="154">
        <v>0.6</v>
      </c>
      <c r="C12" s="137" t="s">
        <v>471</v>
      </c>
      <c r="D12" s="137">
        <v>0.69999899999999993</v>
      </c>
      <c r="E12" s="138">
        <v>0.64999999999999991</v>
      </c>
      <c r="F12" s="138">
        <v>9.9999999999999978E-2</v>
      </c>
      <c r="G12" s="141">
        <v>6</v>
      </c>
      <c r="H12" s="144">
        <v>12</v>
      </c>
      <c r="I12" s="141">
        <v>28</v>
      </c>
      <c r="J12" s="144">
        <v>56</v>
      </c>
    </row>
    <row r="13" spans="1:10">
      <c r="B13" s="154">
        <v>0.7</v>
      </c>
      <c r="C13" s="137" t="s">
        <v>471</v>
      </c>
      <c r="D13" s="137">
        <v>0.7999989999999999</v>
      </c>
      <c r="E13" s="138">
        <v>0.75</v>
      </c>
      <c r="F13" s="138">
        <v>9.9999999999999978E-2</v>
      </c>
      <c r="G13" s="141">
        <v>4</v>
      </c>
      <c r="H13" s="144">
        <v>8</v>
      </c>
      <c r="I13" s="141">
        <v>32</v>
      </c>
      <c r="J13" s="144">
        <v>64</v>
      </c>
    </row>
    <row r="14" spans="1:10">
      <c r="B14" s="154">
        <v>0.8</v>
      </c>
      <c r="C14" s="137" t="s">
        <v>471</v>
      </c>
      <c r="D14" s="137">
        <v>0.89999899999999988</v>
      </c>
      <c r="E14" s="138">
        <v>0.84999999999999987</v>
      </c>
      <c r="F14" s="138">
        <v>9.9999999999999978E-2</v>
      </c>
      <c r="G14" s="141">
        <v>0</v>
      </c>
      <c r="H14" s="144">
        <v>0</v>
      </c>
      <c r="I14" s="141">
        <v>32</v>
      </c>
      <c r="J14" s="144">
        <v>64</v>
      </c>
    </row>
    <row r="15" spans="1:10">
      <c r="B15" s="154">
        <v>0.9</v>
      </c>
      <c r="C15" s="137" t="s">
        <v>471</v>
      </c>
      <c r="D15" s="137">
        <v>0.99999899999999986</v>
      </c>
      <c r="E15" s="138">
        <v>0.95</v>
      </c>
      <c r="F15" s="138">
        <v>9.9999999999999978E-2</v>
      </c>
      <c r="G15" s="141">
        <v>0</v>
      </c>
      <c r="H15" s="144">
        <v>0</v>
      </c>
      <c r="I15" s="141">
        <v>32</v>
      </c>
      <c r="J15" s="144">
        <v>64</v>
      </c>
    </row>
    <row r="16" spans="1:10">
      <c r="B16" s="155">
        <v>1</v>
      </c>
      <c r="C16" s="147" t="s">
        <v>471</v>
      </c>
      <c r="D16" s="147">
        <v>1.0999989999999999</v>
      </c>
      <c r="E16" s="148">
        <v>1.0499995</v>
      </c>
      <c r="F16" s="148">
        <v>9.999900000000006E-2</v>
      </c>
      <c r="G16" s="149">
        <v>18</v>
      </c>
      <c r="H16" s="150">
        <v>36</v>
      </c>
      <c r="I16" s="149">
        <v>50</v>
      </c>
      <c r="J16" s="150">
        <v>100</v>
      </c>
    </row>
    <row r="17" spans="2:10" ht="0.95" customHeight="1">
      <c r="B17" s="151">
        <v>1.0999989999999999</v>
      </c>
      <c r="C17" s="151"/>
      <c r="D17" s="151"/>
      <c r="E17" s="152"/>
      <c r="F17" s="152"/>
      <c r="G17" s="152"/>
      <c r="H17" s="152"/>
      <c r="I17" s="152"/>
      <c r="J17" s="152"/>
    </row>
    <row r="18" spans="2:10">
      <c r="B18" s="137"/>
      <c r="C18" s="137"/>
      <c r="D18" s="137"/>
      <c r="E18" s="138"/>
      <c r="F18" s="138"/>
      <c r="G18" s="141">
        <v>50</v>
      </c>
      <c r="H18" s="144">
        <v>100</v>
      </c>
      <c r="I18" s="141"/>
      <c r="J18" s="144"/>
    </row>
    <row r="19" spans="2:10" ht="23.25">
      <c r="J19" s="215" t="s">
        <v>503</v>
      </c>
    </row>
  </sheetData>
  <hyperlinks>
    <hyperlink ref="J19" location="'Project 2'!A1" display="Back"/>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
  <sheetViews>
    <sheetView showGridLines="0" workbookViewId="0">
      <selection activeCell="J15" sqref="J15"/>
    </sheetView>
  </sheetViews>
  <sheetFormatPr defaultRowHeight="12.75"/>
  <cols>
    <col min="1" max="1" width="6.7109375" style="125" customWidth="1"/>
    <col min="2" max="2" width="6.140625" style="125" customWidth="1"/>
    <col min="3" max="3" width="4.7109375" style="125" customWidth="1"/>
    <col min="4" max="4" width="6.140625" style="125" customWidth="1"/>
    <col min="5" max="5" width="8.5703125" style="125" customWidth="1"/>
    <col min="6" max="6" width="6.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76"/>
      <c r="C4" s="183" t="s">
        <v>477</v>
      </c>
      <c r="D4" s="176"/>
      <c r="E4" s="176"/>
      <c r="F4" s="176"/>
      <c r="G4" s="139"/>
      <c r="H4" s="142"/>
      <c r="I4" s="145" t="s">
        <v>470</v>
      </c>
      <c r="J4" s="146"/>
    </row>
    <row r="5" spans="1:10">
      <c r="B5" s="177" t="s">
        <v>461</v>
      </c>
      <c r="C5" s="177" t="s">
        <v>462</v>
      </c>
      <c r="D5" s="177" t="s">
        <v>463</v>
      </c>
      <c r="E5" s="178" t="s">
        <v>464</v>
      </c>
      <c r="F5" s="178" t="s">
        <v>465</v>
      </c>
      <c r="G5" s="140" t="s">
        <v>466</v>
      </c>
      <c r="H5" s="143" t="s">
        <v>467</v>
      </c>
      <c r="I5" s="140" t="s">
        <v>468</v>
      </c>
      <c r="J5" s="143" t="s">
        <v>469</v>
      </c>
    </row>
    <row r="6" spans="1:10">
      <c r="B6" s="184">
        <v>0.78</v>
      </c>
      <c r="C6" s="179" t="s">
        <v>471</v>
      </c>
      <c r="D6" s="179">
        <v>0.79999000000000009</v>
      </c>
      <c r="E6" s="180">
        <v>0.79</v>
      </c>
      <c r="F6" s="180">
        <v>2.0000000000000018E-2</v>
      </c>
      <c r="G6" s="141">
        <v>1</v>
      </c>
      <c r="H6" s="144">
        <v>2</v>
      </c>
      <c r="I6" s="141">
        <v>1</v>
      </c>
      <c r="J6" s="144">
        <v>2</v>
      </c>
    </row>
    <row r="7" spans="1:10">
      <c r="B7" s="184">
        <v>0.8</v>
      </c>
      <c r="C7" s="179" t="s">
        <v>471</v>
      </c>
      <c r="D7" s="179">
        <v>0.81999000000000011</v>
      </c>
      <c r="E7" s="180">
        <v>0.81</v>
      </c>
      <c r="F7" s="180">
        <v>2.0000000000000018E-2</v>
      </c>
      <c r="G7" s="141">
        <v>3</v>
      </c>
      <c r="H7" s="144">
        <v>6</v>
      </c>
      <c r="I7" s="141">
        <v>4</v>
      </c>
      <c r="J7" s="144">
        <v>8</v>
      </c>
    </row>
    <row r="8" spans="1:10">
      <c r="B8" s="184">
        <v>0.82</v>
      </c>
      <c r="C8" s="179" t="s">
        <v>471</v>
      </c>
      <c r="D8" s="179">
        <v>0.83999000000000013</v>
      </c>
      <c r="E8" s="180">
        <v>0.83000000000000007</v>
      </c>
      <c r="F8" s="180">
        <v>2.0000000000000018E-2</v>
      </c>
      <c r="G8" s="141">
        <v>9</v>
      </c>
      <c r="H8" s="144">
        <v>18</v>
      </c>
      <c r="I8" s="141">
        <v>13</v>
      </c>
      <c r="J8" s="144">
        <v>26</v>
      </c>
    </row>
    <row r="9" spans="1:10">
      <c r="B9" s="184">
        <v>0.84</v>
      </c>
      <c r="C9" s="179" t="s">
        <v>471</v>
      </c>
      <c r="D9" s="179">
        <v>0.85999000000000014</v>
      </c>
      <c r="E9" s="180">
        <v>0.85000000000000009</v>
      </c>
      <c r="F9" s="180">
        <v>2.0000000000000018E-2</v>
      </c>
      <c r="G9" s="141">
        <v>6</v>
      </c>
      <c r="H9" s="144">
        <v>12</v>
      </c>
      <c r="I9" s="141">
        <v>19</v>
      </c>
      <c r="J9" s="144">
        <v>38</v>
      </c>
    </row>
    <row r="10" spans="1:10">
      <c r="B10" s="184">
        <v>0.86</v>
      </c>
      <c r="C10" s="179" t="s">
        <v>471</v>
      </c>
      <c r="D10" s="179">
        <v>0.87999000000000016</v>
      </c>
      <c r="E10" s="180">
        <v>0.87000000000000011</v>
      </c>
      <c r="F10" s="180">
        <v>2.0000000000000018E-2</v>
      </c>
      <c r="G10" s="141">
        <v>9</v>
      </c>
      <c r="H10" s="144">
        <v>18</v>
      </c>
      <c r="I10" s="141">
        <v>28</v>
      </c>
      <c r="J10" s="144">
        <v>56</v>
      </c>
    </row>
    <row r="11" spans="1:10">
      <c r="B11" s="184">
        <v>0.88</v>
      </c>
      <c r="C11" s="179" t="s">
        <v>471</v>
      </c>
      <c r="D11" s="179">
        <v>0.89999000000000018</v>
      </c>
      <c r="E11" s="180">
        <v>0.89000000000000012</v>
      </c>
      <c r="F11" s="180">
        <v>2.0000000000000018E-2</v>
      </c>
      <c r="G11" s="141">
        <v>11</v>
      </c>
      <c r="H11" s="144">
        <v>22</v>
      </c>
      <c r="I11" s="141">
        <v>39</v>
      </c>
      <c r="J11" s="144">
        <v>78</v>
      </c>
    </row>
    <row r="12" spans="1:10">
      <c r="B12" s="185">
        <v>0.9</v>
      </c>
      <c r="C12" s="181" t="s">
        <v>471</v>
      </c>
      <c r="D12" s="181">
        <v>0.9199900000000002</v>
      </c>
      <c r="E12" s="182">
        <v>0.90999500000000011</v>
      </c>
      <c r="F12" s="182">
        <v>1.9990000000000063E-2</v>
      </c>
      <c r="G12" s="149">
        <v>11</v>
      </c>
      <c r="H12" s="150">
        <v>22</v>
      </c>
      <c r="I12" s="149">
        <v>50</v>
      </c>
      <c r="J12" s="150">
        <v>100</v>
      </c>
    </row>
    <row r="13" spans="1:10" ht="0.95" customHeight="1">
      <c r="B13" s="151">
        <v>0.9199900000000002</v>
      </c>
      <c r="C13" s="151"/>
      <c r="D13" s="151"/>
      <c r="E13" s="152"/>
      <c r="F13" s="152"/>
      <c r="G13" s="152"/>
      <c r="H13" s="152"/>
      <c r="I13" s="152"/>
      <c r="J13" s="152"/>
    </row>
    <row r="14" spans="1:10">
      <c r="B14" s="179"/>
      <c r="C14" s="179"/>
      <c r="D14" s="179"/>
      <c r="E14" s="180"/>
      <c r="F14" s="180"/>
      <c r="G14" s="141">
        <v>50</v>
      </c>
      <c r="H14" s="144">
        <v>100</v>
      </c>
      <c r="I14" s="141"/>
      <c r="J14" s="144"/>
    </row>
    <row r="15" spans="1:10" ht="23.25">
      <c r="J15" s="215" t="s">
        <v>503</v>
      </c>
    </row>
  </sheetData>
  <hyperlinks>
    <hyperlink ref="J15" location="'Project 2'!A1" display="Back"/>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showGridLines="0" workbookViewId="0">
      <selection activeCell="J19" sqref="J19"/>
    </sheetView>
  </sheetViews>
  <sheetFormatPr defaultRowHeight="12.75"/>
  <cols>
    <col min="1" max="1" width="6.7109375" style="125" customWidth="1"/>
    <col min="2" max="2" width="9.7109375" style="125" bestFit="1" customWidth="1"/>
    <col min="3" max="3" width="4.7109375" style="125" customWidth="1"/>
    <col min="4" max="5" width="9.7109375" style="125" bestFit="1" customWidth="1"/>
    <col min="6" max="6" width="8.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66"/>
      <c r="C4" s="173" t="s">
        <v>476</v>
      </c>
      <c r="D4" s="166"/>
      <c r="E4" s="166"/>
      <c r="F4" s="166"/>
      <c r="G4" s="139"/>
      <c r="H4" s="142"/>
      <c r="I4" s="145" t="s">
        <v>470</v>
      </c>
      <c r="J4" s="146"/>
    </row>
    <row r="5" spans="1:10">
      <c r="B5" s="167" t="s">
        <v>461</v>
      </c>
      <c r="C5" s="167" t="s">
        <v>462</v>
      </c>
      <c r="D5" s="167" t="s">
        <v>463</v>
      </c>
      <c r="E5" s="168" t="s">
        <v>464</v>
      </c>
      <c r="F5" s="168" t="s">
        <v>465</v>
      </c>
      <c r="G5" s="140" t="s">
        <v>466</v>
      </c>
      <c r="H5" s="143" t="s">
        <v>467</v>
      </c>
      <c r="I5" s="140" t="s">
        <v>468</v>
      </c>
      <c r="J5" s="143" t="s">
        <v>469</v>
      </c>
    </row>
    <row r="6" spans="1:10">
      <c r="B6" s="174">
        <v>0</v>
      </c>
      <c r="C6" s="169" t="s">
        <v>471</v>
      </c>
      <c r="D6" s="169">
        <v>99999.99</v>
      </c>
      <c r="E6" s="170">
        <v>50000</v>
      </c>
      <c r="F6" s="170">
        <v>100000</v>
      </c>
      <c r="G6" s="141">
        <v>21</v>
      </c>
      <c r="H6" s="144">
        <v>42</v>
      </c>
      <c r="I6" s="141">
        <v>21</v>
      </c>
      <c r="J6" s="144">
        <v>42</v>
      </c>
    </row>
    <row r="7" spans="1:10">
      <c r="B7" s="174">
        <v>100000</v>
      </c>
      <c r="C7" s="169" t="s">
        <v>471</v>
      </c>
      <c r="D7" s="169">
        <v>199999.99</v>
      </c>
      <c r="E7" s="170">
        <v>150000</v>
      </c>
      <c r="F7" s="170">
        <v>100000</v>
      </c>
      <c r="G7" s="141">
        <v>16</v>
      </c>
      <c r="H7" s="144">
        <v>32</v>
      </c>
      <c r="I7" s="141">
        <v>37</v>
      </c>
      <c r="J7" s="144">
        <v>74</v>
      </c>
    </row>
    <row r="8" spans="1:10">
      <c r="B8" s="174">
        <v>200000</v>
      </c>
      <c r="C8" s="169" t="s">
        <v>471</v>
      </c>
      <c r="D8" s="169">
        <v>299999.99</v>
      </c>
      <c r="E8" s="170">
        <v>250000</v>
      </c>
      <c r="F8" s="170">
        <v>100000</v>
      </c>
      <c r="G8" s="141">
        <v>6</v>
      </c>
      <c r="H8" s="144">
        <v>12</v>
      </c>
      <c r="I8" s="141">
        <v>43</v>
      </c>
      <c r="J8" s="144">
        <v>86</v>
      </c>
    </row>
    <row r="9" spans="1:10">
      <c r="B9" s="174">
        <v>300000</v>
      </c>
      <c r="C9" s="169" t="s">
        <v>471</v>
      </c>
      <c r="D9" s="169">
        <v>399999.99</v>
      </c>
      <c r="E9" s="170">
        <v>350000</v>
      </c>
      <c r="F9" s="170">
        <v>100000</v>
      </c>
      <c r="G9" s="141">
        <v>4</v>
      </c>
      <c r="H9" s="144">
        <v>8</v>
      </c>
      <c r="I9" s="141">
        <v>47</v>
      </c>
      <c r="J9" s="144">
        <v>94</v>
      </c>
    </row>
    <row r="10" spans="1:10">
      <c r="B10" s="174">
        <v>400000</v>
      </c>
      <c r="C10" s="169" t="s">
        <v>471</v>
      </c>
      <c r="D10" s="169">
        <v>499999.99</v>
      </c>
      <c r="E10" s="170">
        <v>450000</v>
      </c>
      <c r="F10" s="170">
        <v>100000</v>
      </c>
      <c r="G10" s="141">
        <v>0</v>
      </c>
      <c r="H10" s="144">
        <v>0</v>
      </c>
      <c r="I10" s="141">
        <v>47</v>
      </c>
      <c r="J10" s="144">
        <v>94</v>
      </c>
    </row>
    <row r="11" spans="1:10">
      <c r="B11" s="174">
        <v>500000</v>
      </c>
      <c r="C11" s="169" t="s">
        <v>471</v>
      </c>
      <c r="D11" s="169">
        <v>599999.99</v>
      </c>
      <c r="E11" s="170">
        <v>550000</v>
      </c>
      <c r="F11" s="170">
        <v>100000</v>
      </c>
      <c r="G11" s="141">
        <v>0</v>
      </c>
      <c r="H11" s="144">
        <v>0</v>
      </c>
      <c r="I11" s="141">
        <v>47</v>
      </c>
      <c r="J11" s="144">
        <v>94</v>
      </c>
    </row>
    <row r="12" spans="1:10">
      <c r="B12" s="174">
        <v>600000</v>
      </c>
      <c r="C12" s="169" t="s">
        <v>471</v>
      </c>
      <c r="D12" s="169">
        <v>699999.99</v>
      </c>
      <c r="E12" s="170">
        <v>650000</v>
      </c>
      <c r="F12" s="170">
        <v>100000</v>
      </c>
      <c r="G12" s="141">
        <v>1</v>
      </c>
      <c r="H12" s="144">
        <v>2</v>
      </c>
      <c r="I12" s="141">
        <v>48</v>
      </c>
      <c r="J12" s="144">
        <v>96</v>
      </c>
    </row>
    <row r="13" spans="1:10">
      <c r="B13" s="174">
        <v>700000</v>
      </c>
      <c r="C13" s="169" t="s">
        <v>471</v>
      </c>
      <c r="D13" s="169">
        <v>799999.99</v>
      </c>
      <c r="E13" s="170">
        <v>750000</v>
      </c>
      <c r="F13" s="170">
        <v>100000</v>
      </c>
      <c r="G13" s="141">
        <v>0</v>
      </c>
      <c r="H13" s="144">
        <v>0</v>
      </c>
      <c r="I13" s="141">
        <v>48</v>
      </c>
      <c r="J13" s="144">
        <v>96</v>
      </c>
    </row>
    <row r="14" spans="1:10">
      <c r="B14" s="174">
        <v>800000</v>
      </c>
      <c r="C14" s="169" t="s">
        <v>471</v>
      </c>
      <c r="D14" s="169">
        <v>899999.99</v>
      </c>
      <c r="E14" s="170">
        <v>850000</v>
      </c>
      <c r="F14" s="170">
        <v>100000</v>
      </c>
      <c r="G14" s="141">
        <v>1</v>
      </c>
      <c r="H14" s="144">
        <v>2</v>
      </c>
      <c r="I14" s="141">
        <v>49</v>
      </c>
      <c r="J14" s="144">
        <v>98</v>
      </c>
    </row>
    <row r="15" spans="1:10">
      <c r="B15" s="174">
        <v>900000</v>
      </c>
      <c r="C15" s="169" t="s">
        <v>471</v>
      </c>
      <c r="D15" s="169">
        <v>999999.99</v>
      </c>
      <c r="E15" s="170">
        <v>950000</v>
      </c>
      <c r="F15" s="170">
        <v>100000</v>
      </c>
      <c r="G15" s="141">
        <v>0</v>
      </c>
      <c r="H15" s="144">
        <v>0</v>
      </c>
      <c r="I15" s="141">
        <v>49</v>
      </c>
      <c r="J15" s="144">
        <v>98</v>
      </c>
    </row>
    <row r="16" spans="1:10">
      <c r="B16" s="175">
        <v>1000000</v>
      </c>
      <c r="C16" s="171" t="s">
        <v>471</v>
      </c>
      <c r="D16" s="171">
        <v>1099999.99</v>
      </c>
      <c r="E16" s="172">
        <v>1049999.9950000001</v>
      </c>
      <c r="F16" s="172">
        <v>99999.989999999991</v>
      </c>
      <c r="G16" s="149">
        <v>1</v>
      </c>
      <c r="H16" s="150">
        <v>2</v>
      </c>
      <c r="I16" s="149">
        <v>50</v>
      </c>
      <c r="J16" s="150">
        <v>100</v>
      </c>
    </row>
    <row r="17" spans="2:10" ht="0.95" customHeight="1">
      <c r="B17" s="151">
        <v>1099999.99</v>
      </c>
      <c r="C17" s="151"/>
      <c r="D17" s="151"/>
      <c r="E17" s="152"/>
      <c r="F17" s="152"/>
      <c r="G17" s="152"/>
      <c r="H17" s="152"/>
      <c r="I17" s="152"/>
      <c r="J17" s="152"/>
    </row>
    <row r="18" spans="2:10">
      <c r="B18" s="169"/>
      <c r="C18" s="169"/>
      <c r="D18" s="169"/>
      <c r="E18" s="170"/>
      <c r="F18" s="170"/>
      <c r="G18" s="141">
        <v>50</v>
      </c>
      <c r="H18" s="144">
        <v>100</v>
      </c>
      <c r="I18" s="141"/>
      <c r="J18" s="144"/>
    </row>
    <row r="19" spans="2:10" ht="23.25">
      <c r="J19" s="215" t="s">
        <v>503</v>
      </c>
    </row>
  </sheetData>
  <hyperlinks>
    <hyperlink ref="J19" location="'Project 2'!A1" display="Back"/>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
  <sheetViews>
    <sheetView showGridLines="0" topLeftCell="A10" workbookViewId="0">
      <selection activeCell="J15" sqref="J15"/>
    </sheetView>
  </sheetViews>
  <sheetFormatPr defaultRowHeight="12.75"/>
  <cols>
    <col min="1" max="1" width="6.7109375" style="125" customWidth="1"/>
    <col min="2" max="2" width="6.140625" style="125" customWidth="1"/>
    <col min="3" max="3" width="4.7109375" style="125" customWidth="1"/>
    <col min="4" max="4" width="6.140625" style="125" customWidth="1"/>
    <col min="5" max="5" width="8.5703125" style="125" customWidth="1"/>
    <col min="6" max="6" width="6.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76"/>
      <c r="C4" s="183" t="s">
        <v>475</v>
      </c>
      <c r="D4" s="176"/>
      <c r="E4" s="176"/>
      <c r="F4" s="176"/>
      <c r="G4" s="139"/>
      <c r="H4" s="142"/>
      <c r="I4" s="145" t="s">
        <v>470</v>
      </c>
      <c r="J4" s="146"/>
    </row>
    <row r="5" spans="1:10">
      <c r="B5" s="177" t="s">
        <v>461</v>
      </c>
      <c r="C5" s="177" t="s">
        <v>462</v>
      </c>
      <c r="D5" s="177" t="s">
        <v>463</v>
      </c>
      <c r="E5" s="178" t="s">
        <v>464</v>
      </c>
      <c r="F5" s="178" t="s">
        <v>465</v>
      </c>
      <c r="G5" s="140" t="s">
        <v>466</v>
      </c>
      <c r="H5" s="143" t="s">
        <v>467</v>
      </c>
      <c r="I5" s="140" t="s">
        <v>468</v>
      </c>
      <c r="J5" s="143" t="s">
        <v>469</v>
      </c>
    </row>
    <row r="6" spans="1:10">
      <c r="B6" s="184">
        <v>0.08</v>
      </c>
      <c r="C6" s="179" t="s">
        <v>471</v>
      </c>
      <c r="D6" s="179">
        <v>9.9990000000000009E-2</v>
      </c>
      <c r="E6" s="180">
        <v>0.09</v>
      </c>
      <c r="F6" s="180">
        <v>2.0000000000000004E-2</v>
      </c>
      <c r="G6" s="141">
        <v>2</v>
      </c>
      <c r="H6" s="144">
        <v>4</v>
      </c>
      <c r="I6" s="141">
        <v>2</v>
      </c>
      <c r="J6" s="144">
        <v>4</v>
      </c>
    </row>
    <row r="7" spans="1:10">
      <c r="B7" s="184">
        <v>0.1</v>
      </c>
      <c r="C7" s="179" t="s">
        <v>471</v>
      </c>
      <c r="D7" s="179">
        <v>0.11999000000000001</v>
      </c>
      <c r="E7" s="180">
        <v>0.11000000000000001</v>
      </c>
      <c r="F7" s="180">
        <v>2.0000000000000004E-2</v>
      </c>
      <c r="G7" s="141">
        <v>14</v>
      </c>
      <c r="H7" s="144">
        <v>28.000000000000004</v>
      </c>
      <c r="I7" s="141">
        <v>16</v>
      </c>
      <c r="J7" s="144">
        <v>32</v>
      </c>
    </row>
    <row r="8" spans="1:10">
      <c r="B8" s="184">
        <v>0.12</v>
      </c>
      <c r="C8" s="179" t="s">
        <v>471</v>
      </c>
      <c r="D8" s="179">
        <v>0.13999</v>
      </c>
      <c r="E8" s="180">
        <v>0.13</v>
      </c>
      <c r="F8" s="180">
        <v>2.0000000000000004E-2</v>
      </c>
      <c r="G8" s="141">
        <v>9</v>
      </c>
      <c r="H8" s="144">
        <v>18</v>
      </c>
      <c r="I8" s="141">
        <v>25</v>
      </c>
      <c r="J8" s="144">
        <v>50</v>
      </c>
    </row>
    <row r="9" spans="1:10">
      <c r="B9" s="184">
        <v>0.14000000000000001</v>
      </c>
      <c r="C9" s="179" t="s">
        <v>471</v>
      </c>
      <c r="D9" s="179">
        <v>0.15998999999999999</v>
      </c>
      <c r="E9" s="180">
        <v>0.15000000000000002</v>
      </c>
      <c r="F9" s="180">
        <v>1.999999999999999E-2</v>
      </c>
      <c r="G9" s="141">
        <v>11</v>
      </c>
      <c r="H9" s="144">
        <v>22</v>
      </c>
      <c r="I9" s="141">
        <v>36</v>
      </c>
      <c r="J9" s="144">
        <v>72</v>
      </c>
    </row>
    <row r="10" spans="1:10">
      <c r="B10" s="184">
        <v>0.16</v>
      </c>
      <c r="C10" s="179" t="s">
        <v>471</v>
      </c>
      <c r="D10" s="179">
        <v>0.17998999999999998</v>
      </c>
      <c r="E10" s="180">
        <v>0.16999999999999998</v>
      </c>
      <c r="F10" s="180">
        <v>1.999999999999999E-2</v>
      </c>
      <c r="G10" s="141">
        <v>8</v>
      </c>
      <c r="H10" s="144">
        <v>16</v>
      </c>
      <c r="I10" s="141">
        <v>44</v>
      </c>
      <c r="J10" s="144">
        <v>88</v>
      </c>
    </row>
    <row r="11" spans="1:10">
      <c r="B11" s="184">
        <v>0.18</v>
      </c>
      <c r="C11" s="179" t="s">
        <v>471</v>
      </c>
      <c r="D11" s="179">
        <v>0.19998999999999997</v>
      </c>
      <c r="E11" s="180">
        <v>0.19</v>
      </c>
      <c r="F11" s="180">
        <v>1.999999999999999E-2</v>
      </c>
      <c r="G11" s="141">
        <v>3</v>
      </c>
      <c r="H11" s="144">
        <v>6</v>
      </c>
      <c r="I11" s="141">
        <v>47</v>
      </c>
      <c r="J11" s="144">
        <v>94</v>
      </c>
    </row>
    <row r="12" spans="1:10">
      <c r="B12" s="185">
        <v>0.2</v>
      </c>
      <c r="C12" s="181" t="s">
        <v>471</v>
      </c>
      <c r="D12" s="181">
        <v>0.21998999999999996</v>
      </c>
      <c r="E12" s="182">
        <v>0.20999499999999999</v>
      </c>
      <c r="F12" s="182">
        <v>1.998999999999998E-2</v>
      </c>
      <c r="G12" s="149">
        <v>3</v>
      </c>
      <c r="H12" s="150">
        <v>6</v>
      </c>
      <c r="I12" s="149">
        <v>50</v>
      </c>
      <c r="J12" s="150">
        <v>100</v>
      </c>
    </row>
    <row r="13" spans="1:10" ht="0.95" customHeight="1">
      <c r="B13" s="151">
        <v>0.21998999999999996</v>
      </c>
      <c r="C13" s="151"/>
      <c r="D13" s="151"/>
      <c r="E13" s="152"/>
      <c r="F13" s="152"/>
      <c r="G13" s="152"/>
      <c r="H13" s="152"/>
      <c r="I13" s="152"/>
      <c r="J13" s="152"/>
    </row>
    <row r="14" spans="1:10">
      <c r="B14" s="179"/>
      <c r="C14" s="179"/>
      <c r="D14" s="179"/>
      <c r="E14" s="180"/>
      <c r="F14" s="180"/>
      <c r="G14" s="141">
        <v>50</v>
      </c>
      <c r="H14" s="144">
        <v>100</v>
      </c>
      <c r="I14" s="141"/>
      <c r="J14" s="144"/>
    </row>
    <row r="15" spans="1:10" ht="23.25">
      <c r="J15" s="215" t="s">
        <v>503</v>
      </c>
    </row>
  </sheetData>
  <hyperlinks>
    <hyperlink ref="J15" location="'Project 2'!A1" display="Back"/>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8"/>
  <sheetViews>
    <sheetView showGridLines="0" workbookViewId="0">
      <selection activeCell="J18" sqref="J18"/>
    </sheetView>
  </sheetViews>
  <sheetFormatPr defaultRowHeight="12.75"/>
  <cols>
    <col min="1" max="1" width="6.7109375" style="125" customWidth="1"/>
    <col min="2" max="2" width="6.140625" style="125" customWidth="1"/>
    <col min="3" max="3" width="4.7109375" style="125" customWidth="1"/>
    <col min="4" max="4" width="6.140625" style="125" customWidth="1"/>
    <col min="5" max="5" width="8.5703125" style="125" customWidth="1"/>
    <col min="6" max="6" width="5.710937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66"/>
      <c r="C4" s="173" t="s">
        <v>474</v>
      </c>
      <c r="D4" s="166"/>
      <c r="E4" s="166"/>
      <c r="F4" s="166"/>
      <c r="G4" s="139"/>
      <c r="H4" s="142"/>
      <c r="I4" s="145" t="s">
        <v>470</v>
      </c>
      <c r="J4" s="146"/>
    </row>
    <row r="5" spans="1:10">
      <c r="B5" s="167" t="s">
        <v>461</v>
      </c>
      <c r="C5" s="167" t="s">
        <v>462</v>
      </c>
      <c r="D5" s="167" t="s">
        <v>463</v>
      </c>
      <c r="E5" s="168" t="s">
        <v>464</v>
      </c>
      <c r="F5" s="168" t="s">
        <v>465</v>
      </c>
      <c r="G5" s="140" t="s">
        <v>466</v>
      </c>
      <c r="H5" s="143" t="s">
        <v>467</v>
      </c>
      <c r="I5" s="140" t="s">
        <v>468</v>
      </c>
      <c r="J5" s="143" t="s">
        <v>469</v>
      </c>
    </row>
    <row r="6" spans="1:10">
      <c r="B6" s="174">
        <v>1350</v>
      </c>
      <c r="C6" s="169" t="s">
        <v>471</v>
      </c>
      <c r="D6" s="169">
        <v>1399.99</v>
      </c>
      <c r="E6" s="170">
        <v>1375</v>
      </c>
      <c r="F6" s="170">
        <v>50</v>
      </c>
      <c r="G6" s="141">
        <v>3</v>
      </c>
      <c r="H6" s="144">
        <v>6</v>
      </c>
      <c r="I6" s="141">
        <v>3</v>
      </c>
      <c r="J6" s="144">
        <v>6</v>
      </c>
    </row>
    <row r="7" spans="1:10">
      <c r="B7" s="174">
        <v>1400</v>
      </c>
      <c r="C7" s="169" t="s">
        <v>471</v>
      </c>
      <c r="D7" s="169">
        <v>1449.99</v>
      </c>
      <c r="E7" s="170">
        <v>1425</v>
      </c>
      <c r="F7" s="170">
        <v>50</v>
      </c>
      <c r="G7" s="141">
        <v>2</v>
      </c>
      <c r="H7" s="144">
        <v>4</v>
      </c>
      <c r="I7" s="141">
        <v>5</v>
      </c>
      <c r="J7" s="144">
        <v>10</v>
      </c>
    </row>
    <row r="8" spans="1:10">
      <c r="B8" s="174">
        <v>1450</v>
      </c>
      <c r="C8" s="169" t="s">
        <v>471</v>
      </c>
      <c r="D8" s="169">
        <v>1499.99</v>
      </c>
      <c r="E8" s="170">
        <v>1475</v>
      </c>
      <c r="F8" s="170">
        <v>50</v>
      </c>
      <c r="G8" s="141">
        <v>11</v>
      </c>
      <c r="H8" s="144">
        <v>22</v>
      </c>
      <c r="I8" s="141">
        <v>16</v>
      </c>
      <c r="J8" s="144">
        <v>32</v>
      </c>
    </row>
    <row r="9" spans="1:10">
      <c r="B9" s="174">
        <v>1500</v>
      </c>
      <c r="C9" s="169" t="s">
        <v>471</v>
      </c>
      <c r="D9" s="169">
        <v>1549.99</v>
      </c>
      <c r="E9" s="170">
        <v>1525</v>
      </c>
      <c r="F9" s="170">
        <v>50</v>
      </c>
      <c r="G9" s="141">
        <v>8</v>
      </c>
      <c r="H9" s="144">
        <v>16</v>
      </c>
      <c r="I9" s="141">
        <v>24</v>
      </c>
      <c r="J9" s="144">
        <v>48</v>
      </c>
    </row>
    <row r="10" spans="1:10">
      <c r="B10" s="174">
        <v>1550</v>
      </c>
      <c r="C10" s="169" t="s">
        <v>471</v>
      </c>
      <c r="D10" s="169">
        <v>1599.99</v>
      </c>
      <c r="E10" s="170">
        <v>1575</v>
      </c>
      <c r="F10" s="170">
        <v>50</v>
      </c>
      <c r="G10" s="141">
        <v>4</v>
      </c>
      <c r="H10" s="144">
        <v>8</v>
      </c>
      <c r="I10" s="141">
        <v>28</v>
      </c>
      <c r="J10" s="144">
        <v>56</v>
      </c>
    </row>
    <row r="11" spans="1:10">
      <c r="B11" s="174">
        <v>1600</v>
      </c>
      <c r="C11" s="169" t="s">
        <v>471</v>
      </c>
      <c r="D11" s="169">
        <v>1649.99</v>
      </c>
      <c r="E11" s="170">
        <v>1625</v>
      </c>
      <c r="F11" s="170">
        <v>50</v>
      </c>
      <c r="G11" s="141">
        <v>3</v>
      </c>
      <c r="H11" s="144">
        <v>6</v>
      </c>
      <c r="I11" s="141">
        <v>31</v>
      </c>
      <c r="J11" s="144">
        <v>62</v>
      </c>
    </row>
    <row r="12" spans="1:10">
      <c r="B12" s="174">
        <v>1650</v>
      </c>
      <c r="C12" s="169" t="s">
        <v>471</v>
      </c>
      <c r="D12" s="169">
        <v>1699.99</v>
      </c>
      <c r="E12" s="170">
        <v>1675</v>
      </c>
      <c r="F12" s="170">
        <v>50</v>
      </c>
      <c r="G12" s="141">
        <v>5</v>
      </c>
      <c r="H12" s="144">
        <v>10</v>
      </c>
      <c r="I12" s="141">
        <v>36</v>
      </c>
      <c r="J12" s="144">
        <v>72</v>
      </c>
    </row>
    <row r="13" spans="1:10">
      <c r="B13" s="174">
        <v>1700</v>
      </c>
      <c r="C13" s="169" t="s">
        <v>471</v>
      </c>
      <c r="D13" s="169">
        <v>1749.99</v>
      </c>
      <c r="E13" s="170">
        <v>1725</v>
      </c>
      <c r="F13" s="170">
        <v>50</v>
      </c>
      <c r="G13" s="141">
        <v>4</v>
      </c>
      <c r="H13" s="144">
        <v>8</v>
      </c>
      <c r="I13" s="141">
        <v>40</v>
      </c>
      <c r="J13" s="144">
        <v>80</v>
      </c>
    </row>
    <row r="14" spans="1:10">
      <c r="B14" s="174">
        <v>1750</v>
      </c>
      <c r="C14" s="169" t="s">
        <v>471</v>
      </c>
      <c r="D14" s="169">
        <v>1799.99</v>
      </c>
      <c r="E14" s="170">
        <v>1775</v>
      </c>
      <c r="F14" s="170">
        <v>50</v>
      </c>
      <c r="G14" s="141">
        <v>9</v>
      </c>
      <c r="H14" s="144">
        <v>18</v>
      </c>
      <c r="I14" s="141">
        <v>49</v>
      </c>
      <c r="J14" s="144">
        <v>98</v>
      </c>
    </row>
    <row r="15" spans="1:10">
      <c r="B15" s="175">
        <v>1800</v>
      </c>
      <c r="C15" s="171" t="s">
        <v>471</v>
      </c>
      <c r="D15" s="171">
        <v>1849.99</v>
      </c>
      <c r="E15" s="172">
        <v>1824.9949999999999</v>
      </c>
      <c r="F15" s="172">
        <v>49.990000000000009</v>
      </c>
      <c r="G15" s="149">
        <v>1</v>
      </c>
      <c r="H15" s="150">
        <v>2</v>
      </c>
      <c r="I15" s="149">
        <v>50</v>
      </c>
      <c r="J15" s="150">
        <v>100</v>
      </c>
    </row>
    <row r="16" spans="1:10" ht="0.95" customHeight="1">
      <c r="B16" s="151">
        <v>1849.99</v>
      </c>
      <c r="C16" s="151"/>
      <c r="D16" s="151"/>
      <c r="E16" s="152"/>
      <c r="F16" s="152"/>
      <c r="G16" s="152"/>
      <c r="H16" s="152"/>
      <c r="I16" s="152"/>
      <c r="J16" s="152"/>
    </row>
    <row r="17" spans="2:10">
      <c r="B17" s="169"/>
      <c r="C17" s="169"/>
      <c r="D17" s="169"/>
      <c r="E17" s="170"/>
      <c r="F17" s="170"/>
      <c r="G17" s="141">
        <v>50</v>
      </c>
      <c r="H17" s="144">
        <v>100</v>
      </c>
      <c r="I17" s="141"/>
      <c r="J17" s="144"/>
    </row>
    <row r="18" spans="2:10" ht="23.25">
      <c r="J18" s="215" t="s">
        <v>503</v>
      </c>
    </row>
  </sheetData>
  <hyperlinks>
    <hyperlink ref="J18" location="'Project 2'!A1" display="Back"/>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pane ySplit="4" topLeftCell="A62" activePane="bottomLeft" state="frozen"/>
      <selection pane="bottomLeft" activeCell="F73" sqref="F73"/>
    </sheetView>
  </sheetViews>
  <sheetFormatPr defaultRowHeight="15"/>
  <cols>
    <col min="1" max="1" width="18.85546875" style="43" bestFit="1" customWidth="1"/>
    <col min="2" max="2" width="17.5703125" style="81" customWidth="1"/>
    <col min="3" max="3" width="15" style="81" bestFit="1" customWidth="1"/>
    <col min="4" max="4" width="20.42578125" style="41" bestFit="1" customWidth="1"/>
    <col min="5" max="5" width="19.5703125" style="83" customWidth="1"/>
    <col min="6" max="6" width="32.7109375" style="76" customWidth="1"/>
    <col min="7" max="7" width="18.7109375" style="83" customWidth="1"/>
    <col min="8" max="8" width="27.28515625" style="81" customWidth="1"/>
    <col min="9" max="9" width="8" style="41" customWidth="1"/>
    <col min="10" max="10" width="13.28515625" style="83" customWidth="1"/>
    <col min="11" max="11" width="7" style="41" customWidth="1"/>
    <col min="12" max="12" width="9.42578125" style="41" customWidth="1"/>
    <col min="13" max="13" width="8.28515625" style="41" customWidth="1"/>
    <col min="14" max="16384" width="9.140625" style="41"/>
  </cols>
  <sheetData>
    <row r="1" spans="1:13" ht="23.25">
      <c r="A1" s="231" t="s">
        <v>529</v>
      </c>
      <c r="B1" s="231"/>
      <c r="C1" s="231"/>
      <c r="D1" s="231"/>
      <c r="E1" s="231"/>
      <c r="F1" s="231"/>
      <c r="G1" s="231"/>
      <c r="H1" s="231"/>
      <c r="I1" s="231"/>
      <c r="J1" s="231"/>
      <c r="K1" s="231"/>
      <c r="L1" s="40"/>
      <c r="M1" s="40"/>
    </row>
    <row r="2" spans="1:13">
      <c r="A2" s="42" t="s">
        <v>70</v>
      </c>
      <c r="B2" s="80" t="s">
        <v>530</v>
      </c>
      <c r="C2" s="80"/>
      <c r="D2" s="40"/>
      <c r="E2" s="82"/>
      <c r="F2" s="75"/>
      <c r="G2" s="82"/>
      <c r="H2" s="80"/>
      <c r="I2" s="40"/>
      <c r="J2" s="82"/>
      <c r="K2" s="40"/>
      <c r="L2" s="40"/>
      <c r="M2" s="40"/>
    </row>
    <row r="3" spans="1:13" ht="15.75" thickBot="1">
      <c r="A3" s="42" t="s">
        <v>528</v>
      </c>
      <c r="B3" s="80"/>
      <c r="C3" s="80"/>
      <c r="D3" s="40"/>
      <c r="E3" s="82"/>
      <c r="F3" s="75"/>
      <c r="G3" s="82"/>
      <c r="H3" s="80"/>
      <c r="I3" s="40"/>
      <c r="J3" s="82"/>
      <c r="K3" s="40"/>
      <c r="L3" s="40"/>
      <c r="M3" s="40"/>
    </row>
    <row r="4" spans="1:13" ht="16.5" thickBot="1">
      <c r="A4" s="212" t="s">
        <v>50</v>
      </c>
      <c r="B4" s="212" t="s">
        <v>519</v>
      </c>
      <c r="C4" s="212" t="s">
        <v>504</v>
      </c>
      <c r="D4" s="212" t="s">
        <v>515</v>
      </c>
      <c r="E4" s="212" t="s">
        <v>155</v>
      </c>
      <c r="F4" s="212" t="s">
        <v>353</v>
      </c>
      <c r="G4" s="213" t="s">
        <v>422</v>
      </c>
      <c r="H4" s="212" t="s">
        <v>53</v>
      </c>
      <c r="I4" s="212" t="s">
        <v>421</v>
      </c>
      <c r="J4" s="213" t="s">
        <v>420</v>
      </c>
      <c r="K4" s="214" t="s">
        <v>419</v>
      </c>
      <c r="L4" s="214" t="s">
        <v>418</v>
      </c>
      <c r="M4" s="214" t="s">
        <v>417</v>
      </c>
    </row>
    <row r="5" spans="1:13" ht="16.5" thickTop="1">
      <c r="A5" s="187" t="s">
        <v>1</v>
      </c>
      <c r="B5" s="188">
        <v>0.3836</v>
      </c>
      <c r="C5" s="188">
        <v>0.60545822329822818</v>
      </c>
      <c r="D5" s="188">
        <v>7.0000000000000007E-2</v>
      </c>
      <c r="E5" s="189">
        <v>3594000</v>
      </c>
      <c r="F5" s="188">
        <v>0.61899999999999999</v>
      </c>
      <c r="G5" s="190">
        <v>20826</v>
      </c>
      <c r="H5" s="188">
        <v>1</v>
      </c>
      <c r="I5" s="188">
        <v>0.82099999999999995</v>
      </c>
      <c r="J5" s="189">
        <v>161993</v>
      </c>
      <c r="K5" s="191">
        <v>0.161</v>
      </c>
      <c r="L5" s="192">
        <v>1608</v>
      </c>
      <c r="M5" s="209">
        <v>20.399999999999999</v>
      </c>
    </row>
    <row r="6" spans="1:13" ht="15.75">
      <c r="A6" s="187" t="s">
        <v>0</v>
      </c>
      <c r="B6" s="188">
        <v>0.40810000000000002</v>
      </c>
      <c r="C6" s="188">
        <v>0.54801577397294465</v>
      </c>
      <c r="D6" s="188">
        <v>6.5000000000000002E-2</v>
      </c>
      <c r="E6" s="189">
        <v>516000</v>
      </c>
      <c r="F6" s="188">
        <v>0.58399999999999996</v>
      </c>
      <c r="G6" s="190">
        <v>4708</v>
      </c>
      <c r="H6" s="188">
        <v>0.33333333333333331</v>
      </c>
      <c r="I6" s="188">
        <v>0.91400000000000003</v>
      </c>
      <c r="J6" s="189">
        <v>21210</v>
      </c>
      <c r="K6" s="188">
        <v>0.109</v>
      </c>
      <c r="L6" s="193">
        <v>1495</v>
      </c>
      <c r="M6" s="210">
        <v>21.1</v>
      </c>
    </row>
    <row r="7" spans="1:13" ht="15.75">
      <c r="A7" s="187" t="s">
        <v>3</v>
      </c>
      <c r="B7" s="188">
        <v>0.44450000000000001</v>
      </c>
      <c r="C7" s="188">
        <v>0.53484606290149095</v>
      </c>
      <c r="D7" s="188">
        <v>7.0000000000000007E-2</v>
      </c>
      <c r="E7" s="189">
        <v>4863000</v>
      </c>
      <c r="F7" s="188">
        <v>0.55900000000000005</v>
      </c>
      <c r="G7" s="190">
        <v>27599</v>
      </c>
      <c r="H7" s="188">
        <v>0.7</v>
      </c>
      <c r="I7" s="188">
        <v>0.84200000000000008</v>
      </c>
      <c r="J7" s="189">
        <v>225243</v>
      </c>
      <c r="K7" s="191">
        <v>0.188</v>
      </c>
      <c r="L7" s="192">
        <v>1551</v>
      </c>
      <c r="M7" s="209">
        <v>19.600000000000001</v>
      </c>
    </row>
    <row r="8" spans="1:13" ht="15.75">
      <c r="A8" s="187" t="s">
        <v>2</v>
      </c>
      <c r="B8" s="188">
        <v>0.36880000000000002</v>
      </c>
      <c r="C8" s="188">
        <v>0.60566936084109113</v>
      </c>
      <c r="D8" s="188">
        <v>6.2E-2</v>
      </c>
      <c r="E8" s="189">
        <v>2198000</v>
      </c>
      <c r="F8" s="188">
        <v>0.53300000000000003</v>
      </c>
      <c r="G8" s="190">
        <v>13621</v>
      </c>
      <c r="H8" s="188">
        <v>0.33333333333333331</v>
      </c>
      <c r="I8" s="188">
        <v>0.82400000000000007</v>
      </c>
      <c r="J8" s="189">
        <v>106613</v>
      </c>
      <c r="K8" s="188">
        <v>0.187</v>
      </c>
      <c r="L8" s="193">
        <v>1697</v>
      </c>
      <c r="M8" s="210">
        <v>20.2</v>
      </c>
    </row>
    <row r="9" spans="1:13" ht="15.75">
      <c r="A9" s="187" t="s">
        <v>4</v>
      </c>
      <c r="B9" s="188">
        <v>0.60160000000000002</v>
      </c>
      <c r="C9" s="188">
        <v>0.37071282030267738</v>
      </c>
      <c r="D9" s="188">
        <v>7.3999999999999996E-2</v>
      </c>
      <c r="E9" s="189">
        <v>28357000</v>
      </c>
      <c r="F9" s="188">
        <v>0.57500000000000007</v>
      </c>
      <c r="G9" s="190">
        <v>154129</v>
      </c>
      <c r="H9" s="188">
        <v>0.77777777777777779</v>
      </c>
      <c r="I9" s="188">
        <v>0.80599999999999994</v>
      </c>
      <c r="J9" s="189">
        <v>1018907</v>
      </c>
      <c r="K9" s="191">
        <v>0.159</v>
      </c>
      <c r="L9" s="192">
        <v>1505</v>
      </c>
      <c r="M9" s="209">
        <v>22.2</v>
      </c>
    </row>
    <row r="10" spans="1:13" ht="15.75">
      <c r="A10" s="187" t="s">
        <v>5</v>
      </c>
      <c r="B10" s="188">
        <v>0.51449999999999996</v>
      </c>
      <c r="C10" s="188">
        <v>0.46085302152617225</v>
      </c>
      <c r="D10" s="188">
        <v>5.2999999999999999E-2</v>
      </c>
      <c r="E10" s="189">
        <v>3817000</v>
      </c>
      <c r="F10" s="188">
        <v>0.70400000000000007</v>
      </c>
      <c r="G10" s="190">
        <v>16226</v>
      </c>
      <c r="H10" s="188">
        <v>0.75</v>
      </c>
      <c r="I10" s="188">
        <v>0.89300000000000002</v>
      </c>
      <c r="J10" s="189">
        <v>140057</v>
      </c>
      <c r="K10" s="188">
        <v>0.11899999999999999</v>
      </c>
      <c r="L10" s="193">
        <v>1721</v>
      </c>
      <c r="M10" s="210">
        <v>20.399999999999999</v>
      </c>
    </row>
    <row r="11" spans="1:13" ht="15.75">
      <c r="A11" s="187" t="s">
        <v>6</v>
      </c>
      <c r="B11" s="188">
        <v>0.5806</v>
      </c>
      <c r="C11" s="188">
        <v>0.40724942318535107</v>
      </c>
      <c r="D11" s="188">
        <v>6.6000000000000003E-2</v>
      </c>
      <c r="E11" s="189">
        <v>2726000</v>
      </c>
      <c r="F11" s="188">
        <v>0.627</v>
      </c>
      <c r="G11" s="190">
        <v>9440</v>
      </c>
      <c r="H11" s="188">
        <v>1</v>
      </c>
      <c r="I11" s="188">
        <v>0.88600000000000001</v>
      </c>
      <c r="J11" s="189">
        <v>70990</v>
      </c>
      <c r="K11" s="191">
        <v>0.106</v>
      </c>
      <c r="L11" s="192">
        <v>1532</v>
      </c>
      <c r="M11" s="209">
        <v>24</v>
      </c>
    </row>
    <row r="12" spans="1:13" ht="15.75">
      <c r="A12" s="187" t="s">
        <v>7</v>
      </c>
      <c r="B12" s="188">
        <v>0.58609999999999995</v>
      </c>
      <c r="C12" s="188">
        <v>0.39979609635655111</v>
      </c>
      <c r="D12" s="188">
        <v>6.2E-2</v>
      </c>
      <c r="E12" s="189">
        <v>693000</v>
      </c>
      <c r="F12" s="188">
        <v>0.67299999999999993</v>
      </c>
      <c r="G12" s="190">
        <v>4549</v>
      </c>
      <c r="H12" s="188">
        <v>1</v>
      </c>
      <c r="I12" s="188">
        <v>0.87400000000000011</v>
      </c>
      <c r="J12" s="189">
        <v>28379</v>
      </c>
      <c r="K12" s="188">
        <v>0.13700000000000001</v>
      </c>
      <c r="L12" s="193">
        <v>1351</v>
      </c>
      <c r="M12" s="210">
        <v>22.9</v>
      </c>
    </row>
    <row r="13" spans="1:13" ht="15.75">
      <c r="A13" s="187" t="s">
        <v>8</v>
      </c>
      <c r="B13" s="188">
        <v>0.499</v>
      </c>
      <c r="C13" s="188">
        <v>0.49026862965023682</v>
      </c>
      <c r="D13" s="188">
        <v>6.2E-2</v>
      </c>
      <c r="E13" s="189">
        <v>15034000</v>
      </c>
      <c r="F13" s="188">
        <v>0.60799999999999998</v>
      </c>
      <c r="G13" s="190">
        <v>91986</v>
      </c>
      <c r="H13" s="188">
        <v>0.66666666666666663</v>
      </c>
      <c r="I13" s="188">
        <v>0.85299999999999998</v>
      </c>
      <c r="J13" s="189">
        <v>607172</v>
      </c>
      <c r="K13" s="191">
        <v>0.15</v>
      </c>
      <c r="L13" s="192">
        <v>1457</v>
      </c>
      <c r="M13" s="209">
        <v>19.600000000000001</v>
      </c>
    </row>
    <row r="14" spans="1:13" ht="15.75">
      <c r="A14" s="187" t="s">
        <v>9</v>
      </c>
      <c r="B14" s="188">
        <v>0.45390000000000003</v>
      </c>
      <c r="C14" s="188">
        <v>0.53185561547540672</v>
      </c>
      <c r="D14" s="188">
        <v>7.8E-2</v>
      </c>
      <c r="E14" s="189">
        <v>7179000</v>
      </c>
      <c r="F14" s="188">
        <v>0.61899999999999999</v>
      </c>
      <c r="G14" s="190">
        <v>36541</v>
      </c>
      <c r="H14" s="188">
        <v>0.4</v>
      </c>
      <c r="I14" s="188">
        <v>0.83900000000000008</v>
      </c>
      <c r="J14" s="189">
        <v>334399</v>
      </c>
      <c r="K14" s="188">
        <v>0.17599999999999999</v>
      </c>
      <c r="L14" s="193">
        <v>1452</v>
      </c>
      <c r="M14" s="210">
        <v>20.7</v>
      </c>
    </row>
    <row r="15" spans="1:13" ht="15.75">
      <c r="A15" s="187" t="s">
        <v>10</v>
      </c>
      <c r="B15" s="188">
        <v>0.70550000000000002</v>
      </c>
      <c r="C15" s="188">
        <v>0.27838931485609514</v>
      </c>
      <c r="D15" s="188">
        <v>4.3999999999999997E-2</v>
      </c>
      <c r="E15" s="189">
        <v>1013000</v>
      </c>
      <c r="F15" s="188">
        <v>0.51600000000000001</v>
      </c>
      <c r="G15" s="190">
        <v>3533</v>
      </c>
      <c r="H15" s="188">
        <v>0.5</v>
      </c>
      <c r="I15" s="188">
        <v>0.90400000000000003</v>
      </c>
      <c r="J15" s="189">
        <v>42875</v>
      </c>
      <c r="K15" s="191">
        <v>0.123</v>
      </c>
      <c r="L15" s="192">
        <v>1453</v>
      </c>
      <c r="M15" s="209">
        <v>20.100000000000001</v>
      </c>
    </row>
    <row r="16" spans="1:13" ht="15.75">
      <c r="A16" s="187" t="s">
        <v>11</v>
      </c>
      <c r="B16" s="188">
        <v>0.32400000000000001</v>
      </c>
      <c r="C16" s="188">
        <v>0.64090769282305682</v>
      </c>
      <c r="D16" s="188">
        <v>4.8000000000000001E-2</v>
      </c>
      <c r="E16" s="189">
        <v>1129000</v>
      </c>
      <c r="F16" s="188">
        <v>0.63900000000000001</v>
      </c>
      <c r="G16" s="190">
        <v>3498</v>
      </c>
      <c r="H16" s="188">
        <v>1</v>
      </c>
      <c r="I16" s="188">
        <v>0.88400000000000012</v>
      </c>
      <c r="J16" s="189">
        <v>30055</v>
      </c>
      <c r="K16" s="188">
        <v>0.14399999999999999</v>
      </c>
      <c r="L16" s="193">
        <v>1364</v>
      </c>
      <c r="M16" s="210">
        <v>22.1</v>
      </c>
    </row>
    <row r="17" spans="1:13" ht="15.75">
      <c r="A17" s="187" t="s">
        <v>12</v>
      </c>
      <c r="B17" s="188">
        <v>0.57499999999999996</v>
      </c>
      <c r="C17" s="188">
        <v>0.40659690537742849</v>
      </c>
      <c r="D17" s="188">
        <v>6.8000000000000005E-2</v>
      </c>
      <c r="E17" s="189">
        <v>9651000</v>
      </c>
      <c r="F17" s="188">
        <v>0.61499999999999999</v>
      </c>
      <c r="G17" s="190">
        <v>48974</v>
      </c>
      <c r="H17" s="188">
        <v>0.5714285714285714</v>
      </c>
      <c r="I17" s="188">
        <v>0.8640000000000001</v>
      </c>
      <c r="J17" s="189">
        <v>292983</v>
      </c>
      <c r="K17" s="191">
        <v>0.13400000000000001</v>
      </c>
      <c r="L17" s="192">
        <v>1807</v>
      </c>
      <c r="M17" s="209">
        <v>20.6</v>
      </c>
    </row>
    <row r="18" spans="1:13" ht="15.75">
      <c r="A18" s="187" t="s">
        <v>13</v>
      </c>
      <c r="B18" s="188">
        <v>0.43840000000000001</v>
      </c>
      <c r="C18" s="188">
        <v>0.54037019637748496</v>
      </c>
      <c r="D18" s="188">
        <v>5.8999999999999997E-2</v>
      </c>
      <c r="E18" s="189">
        <v>4852000</v>
      </c>
      <c r="F18" s="188">
        <v>0.59299999999999997</v>
      </c>
      <c r="G18" s="190">
        <v>23487</v>
      </c>
      <c r="H18" s="188">
        <v>1</v>
      </c>
      <c r="I18" s="188">
        <v>0.86599999999999999</v>
      </c>
      <c r="J18" s="189">
        <v>187536</v>
      </c>
      <c r="K18" s="188">
        <v>0.14099999999999999</v>
      </c>
      <c r="L18" s="193">
        <v>1470</v>
      </c>
      <c r="M18" s="210">
        <v>21.7</v>
      </c>
    </row>
    <row r="19" spans="1:13" ht="15.75">
      <c r="A19" s="187" t="s">
        <v>14</v>
      </c>
      <c r="B19" s="188">
        <v>0.51990000000000003</v>
      </c>
      <c r="C19" s="188">
        <v>0.46177868510536096</v>
      </c>
      <c r="D19" s="188">
        <v>4.4999999999999998E-2</v>
      </c>
      <c r="E19" s="189">
        <v>2320000</v>
      </c>
      <c r="F19" s="188">
        <v>0.69400000000000006</v>
      </c>
      <c r="G19" s="190">
        <v>8388</v>
      </c>
      <c r="H19" s="188">
        <v>0.5</v>
      </c>
      <c r="I19" s="188">
        <v>0.90500000000000003</v>
      </c>
      <c r="J19" s="189">
        <v>67800</v>
      </c>
      <c r="K19" s="191">
        <v>0.105</v>
      </c>
      <c r="L19" s="192">
        <v>1763</v>
      </c>
      <c r="M19" s="209">
        <v>22.1</v>
      </c>
    </row>
    <row r="20" spans="1:13" ht="15.75">
      <c r="A20" s="187" t="s">
        <v>15</v>
      </c>
      <c r="B20" s="188">
        <v>0.3805</v>
      </c>
      <c r="C20" s="188">
        <v>0.59658950369036556</v>
      </c>
      <c r="D20" s="188">
        <v>4.9000000000000002E-2</v>
      </c>
      <c r="E20" s="189">
        <v>2120000</v>
      </c>
      <c r="F20" s="188">
        <v>0.63300000000000001</v>
      </c>
      <c r="G20" s="190">
        <v>9838</v>
      </c>
      <c r="H20" s="188">
        <v>1</v>
      </c>
      <c r="I20" s="188">
        <v>0.89700000000000002</v>
      </c>
      <c r="J20" s="189">
        <v>85280</v>
      </c>
      <c r="K20" s="188">
        <v>0.13800000000000001</v>
      </c>
      <c r="L20" s="193">
        <v>1752</v>
      </c>
      <c r="M20" s="210">
        <v>21.8</v>
      </c>
    </row>
    <row r="21" spans="1:13" ht="15.75">
      <c r="A21" s="187" t="s">
        <v>16</v>
      </c>
      <c r="B21" s="188">
        <v>0.37780000000000002</v>
      </c>
      <c r="C21" s="188">
        <v>0.60465015394472232</v>
      </c>
      <c r="D21" s="188">
        <v>7.3999999999999996E-2</v>
      </c>
      <c r="E21" s="189">
        <v>3291000</v>
      </c>
      <c r="F21" s="188">
        <v>0.59299999999999997</v>
      </c>
      <c r="G21" s="190">
        <v>9222</v>
      </c>
      <c r="H21" s="188">
        <v>1</v>
      </c>
      <c r="I21" s="188">
        <v>0.81700000000000006</v>
      </c>
      <c r="J21" s="189">
        <v>103857</v>
      </c>
      <c r="K21" s="191">
        <v>0.18</v>
      </c>
      <c r="L21" s="192">
        <v>1741</v>
      </c>
      <c r="M21" s="209">
        <v>19.600000000000001</v>
      </c>
    </row>
    <row r="22" spans="1:13" ht="15.75">
      <c r="A22" s="187" t="s">
        <v>17</v>
      </c>
      <c r="B22" s="188">
        <v>0.40579999999999999</v>
      </c>
      <c r="C22" s="188">
        <v>0.57784575728474252</v>
      </c>
      <c r="D22" s="188">
        <v>5.3999999999999999E-2</v>
      </c>
      <c r="E22" s="189">
        <v>3321000</v>
      </c>
      <c r="F22" s="188">
        <v>0.66300000000000003</v>
      </c>
      <c r="G22" s="190">
        <v>23984</v>
      </c>
      <c r="H22" s="188">
        <v>0.33333333333333331</v>
      </c>
      <c r="I22" s="188">
        <v>0.82200000000000006</v>
      </c>
      <c r="J22" s="189">
        <v>165686</v>
      </c>
      <c r="K22" s="188">
        <v>0.20499999999999999</v>
      </c>
      <c r="L22" s="193">
        <v>1655</v>
      </c>
      <c r="M22" s="210">
        <v>19.5</v>
      </c>
    </row>
    <row r="23" spans="1:13" ht="15.75">
      <c r="A23" s="187" t="s">
        <v>18</v>
      </c>
      <c r="B23" s="188">
        <v>0.56269999999999998</v>
      </c>
      <c r="C23" s="188">
        <v>0.40982080260242854</v>
      </c>
      <c r="D23" s="188">
        <v>5.5E-2</v>
      </c>
      <c r="E23" s="189">
        <v>1042000</v>
      </c>
      <c r="F23" s="188">
        <v>0.68599999999999994</v>
      </c>
      <c r="G23" s="190">
        <v>1718</v>
      </c>
      <c r="H23" s="188">
        <v>0.66666666666666663</v>
      </c>
      <c r="I23" s="188">
        <v>0.90200000000000002</v>
      </c>
      <c r="J23" s="189">
        <v>30447</v>
      </c>
      <c r="K23" s="191">
        <v>0.128</v>
      </c>
      <c r="L23" s="192">
        <v>1380</v>
      </c>
      <c r="M23" s="209">
        <v>23.5</v>
      </c>
    </row>
    <row r="24" spans="1:13" ht="15.75">
      <c r="A24" s="187" t="s">
        <v>19</v>
      </c>
      <c r="B24" s="188">
        <v>0.61970000000000003</v>
      </c>
      <c r="C24" s="188">
        <v>0.35897732338945387</v>
      </c>
      <c r="D24" s="188">
        <v>6.0999999999999999E-2</v>
      </c>
      <c r="E24" s="189">
        <v>4449000</v>
      </c>
      <c r="F24" s="188">
        <v>0.65099999999999991</v>
      </c>
      <c r="G24" s="190">
        <v>28089</v>
      </c>
      <c r="H24" s="188">
        <v>0.5</v>
      </c>
      <c r="I24" s="188">
        <v>0.88200000000000001</v>
      </c>
      <c r="J24" s="189">
        <v>157913</v>
      </c>
      <c r="K24" s="188">
        <v>9.8000000000000004E-2</v>
      </c>
      <c r="L24" s="193">
        <v>1483</v>
      </c>
      <c r="M24" s="210">
        <v>22.3</v>
      </c>
    </row>
    <row r="25" spans="1:13" ht="15.75">
      <c r="A25" s="187" t="s">
        <v>20</v>
      </c>
      <c r="B25" s="188">
        <v>0.60670000000000002</v>
      </c>
      <c r="C25" s="188">
        <v>0.37517279522136571</v>
      </c>
      <c r="D25" s="188">
        <v>5.6000000000000001E-2</v>
      </c>
      <c r="E25" s="189">
        <v>5170000</v>
      </c>
      <c r="F25" s="188">
        <v>0.70799999999999996</v>
      </c>
      <c r="G25" s="190">
        <v>27667</v>
      </c>
      <c r="H25" s="188">
        <v>0.5</v>
      </c>
      <c r="I25" s="188">
        <v>0.89</v>
      </c>
      <c r="J25" s="189">
        <v>137285</v>
      </c>
      <c r="K25" s="191">
        <v>0.113</v>
      </c>
      <c r="L25" s="192">
        <v>1553</v>
      </c>
      <c r="M25" s="209">
        <v>24.1</v>
      </c>
    </row>
    <row r="26" spans="1:13" ht="15.75">
      <c r="A26" s="187" t="s">
        <v>21</v>
      </c>
      <c r="B26" s="188">
        <v>0.54039999999999999</v>
      </c>
      <c r="C26" s="188">
        <v>0.44575661557628615</v>
      </c>
      <c r="D26" s="188">
        <v>7.6999999999999999E-2</v>
      </c>
      <c r="E26" s="189">
        <v>7496000</v>
      </c>
      <c r="F26" s="188">
        <v>0.66800000000000004</v>
      </c>
      <c r="G26" s="190">
        <v>44523</v>
      </c>
      <c r="H26" s="188">
        <v>0.66666666666666663</v>
      </c>
      <c r="I26" s="188">
        <v>0.87900000000000011</v>
      </c>
      <c r="J26" s="189">
        <v>230334</v>
      </c>
      <c r="K26" s="188">
        <v>0.14400000000000002</v>
      </c>
      <c r="L26" s="193">
        <v>1782</v>
      </c>
      <c r="M26" s="210">
        <v>19.899999999999999</v>
      </c>
    </row>
    <row r="27" spans="1:13" ht="15.75">
      <c r="A27" s="187" t="s">
        <v>22</v>
      </c>
      <c r="B27" s="188">
        <v>0.52649999999999997</v>
      </c>
      <c r="C27" s="188">
        <v>0.44958201106668649</v>
      </c>
      <c r="D27" s="188">
        <v>4.4999999999999998E-2</v>
      </c>
      <c r="E27" s="189">
        <v>4055000</v>
      </c>
      <c r="F27" s="188">
        <v>0.7320000000000001</v>
      </c>
      <c r="G27" s="190">
        <v>12705</v>
      </c>
      <c r="H27" s="188">
        <v>1</v>
      </c>
      <c r="I27" s="188">
        <v>0.91500000000000004</v>
      </c>
      <c r="J27" s="189">
        <v>131195</v>
      </c>
      <c r="K27" s="191">
        <v>0.107</v>
      </c>
      <c r="L27" s="192">
        <v>1780</v>
      </c>
      <c r="M27" s="209">
        <v>23</v>
      </c>
    </row>
    <row r="28" spans="1:13" ht="15.75">
      <c r="A28" s="187" t="s">
        <v>23</v>
      </c>
      <c r="B28" s="188">
        <v>0.43790000000000001</v>
      </c>
      <c r="C28" s="188">
        <v>0.55285846743581124</v>
      </c>
      <c r="D28" s="188">
        <v>0.08</v>
      </c>
      <c r="E28" s="189">
        <v>2166000</v>
      </c>
      <c r="F28" s="188">
        <v>0.745</v>
      </c>
      <c r="G28" s="190">
        <v>8214</v>
      </c>
      <c r="H28" s="188">
        <v>1</v>
      </c>
      <c r="I28" s="188">
        <v>0.80400000000000005</v>
      </c>
      <c r="J28" s="189">
        <v>81500</v>
      </c>
      <c r="K28" s="188">
        <v>0.20599999999999999</v>
      </c>
      <c r="L28" s="193">
        <v>1673</v>
      </c>
      <c r="M28" s="210">
        <v>18.899999999999999</v>
      </c>
    </row>
    <row r="29" spans="1:13" ht="15.75">
      <c r="A29" s="187" t="s">
        <v>24</v>
      </c>
      <c r="B29" s="188">
        <v>0.44280000000000003</v>
      </c>
      <c r="C29" s="188">
        <v>0.53639899424283988</v>
      </c>
      <c r="D29" s="188">
        <v>6.5000000000000002E-2</v>
      </c>
      <c r="E29" s="189">
        <v>4521000</v>
      </c>
      <c r="F29" s="188">
        <v>0.63900000000000001</v>
      </c>
      <c r="G29" s="190">
        <v>26197</v>
      </c>
      <c r="H29" s="188">
        <v>0</v>
      </c>
      <c r="I29" s="188">
        <v>0.86799999999999999</v>
      </c>
      <c r="J29" s="189">
        <v>189606</v>
      </c>
      <c r="K29" s="191">
        <v>0.14799999999999999</v>
      </c>
      <c r="L29" s="192">
        <v>1773</v>
      </c>
      <c r="M29" s="209">
        <v>21.6</v>
      </c>
    </row>
    <row r="30" spans="1:13" ht="15.75">
      <c r="A30" s="187" t="s">
        <v>25</v>
      </c>
      <c r="B30" s="188">
        <v>0.41660000000000003</v>
      </c>
      <c r="C30" s="188">
        <v>0.5530172307031811</v>
      </c>
      <c r="D30" s="188">
        <v>4.5999999999999999E-2</v>
      </c>
      <c r="E30" s="189">
        <v>768000</v>
      </c>
      <c r="F30" s="188">
        <v>0.65700000000000003</v>
      </c>
      <c r="G30" s="190">
        <v>2567</v>
      </c>
      <c r="H30" s="188">
        <v>0</v>
      </c>
      <c r="I30" s="188">
        <v>0.90800000000000003</v>
      </c>
      <c r="J30" s="189">
        <v>25953</v>
      </c>
      <c r="K30" s="188">
        <v>0.14799999999999999</v>
      </c>
      <c r="L30" s="193">
        <v>1595</v>
      </c>
      <c r="M30" s="210">
        <v>21.3</v>
      </c>
    </row>
    <row r="31" spans="1:13" ht="15.75">
      <c r="A31" s="187" t="s">
        <v>26</v>
      </c>
      <c r="B31" s="188">
        <v>0.38030000000000003</v>
      </c>
      <c r="C31" s="188">
        <v>0.59803192179048037</v>
      </c>
      <c r="D31" s="188">
        <v>3.5999999999999997E-2</v>
      </c>
      <c r="E31" s="189">
        <v>1371000</v>
      </c>
      <c r="F31" s="188">
        <v>0.61599999999999999</v>
      </c>
      <c r="G31" s="190">
        <v>4897</v>
      </c>
      <c r="H31" s="188">
        <v>0</v>
      </c>
      <c r="I31" s="188">
        <v>0.89800000000000002</v>
      </c>
      <c r="J31" s="189">
        <v>49018</v>
      </c>
      <c r="K31" s="191">
        <v>0.112</v>
      </c>
      <c r="L31" s="192">
        <v>1734</v>
      </c>
      <c r="M31" s="209">
        <v>21.5</v>
      </c>
    </row>
    <row r="32" spans="1:13" ht="15.75">
      <c r="A32" s="187" t="s">
        <v>27</v>
      </c>
      <c r="B32" s="188">
        <v>0.52359999999999995</v>
      </c>
      <c r="C32" s="188">
        <v>0.45675315641263631</v>
      </c>
      <c r="D32" s="188">
        <v>7.6999999999999999E-2</v>
      </c>
      <c r="E32" s="189">
        <v>2039000</v>
      </c>
      <c r="F32" s="188">
        <v>0.57899999999999996</v>
      </c>
      <c r="G32" s="190">
        <v>16824</v>
      </c>
      <c r="H32" s="188">
        <v>0.5</v>
      </c>
      <c r="I32" s="188">
        <v>0.83900000000000008</v>
      </c>
      <c r="J32" s="189">
        <v>79177</v>
      </c>
      <c r="K32" s="188">
        <v>0.17</v>
      </c>
      <c r="L32" s="193">
        <v>1454</v>
      </c>
      <c r="M32" s="210">
        <v>21.3</v>
      </c>
    </row>
    <row r="33" spans="1:13" ht="15.75">
      <c r="A33" s="187" t="s">
        <v>28</v>
      </c>
      <c r="B33" s="188">
        <v>0.51980000000000004</v>
      </c>
      <c r="C33" s="188">
        <v>0.46403796492688881</v>
      </c>
      <c r="D33" s="188">
        <v>4.3999999999999997E-2</v>
      </c>
      <c r="E33" s="189">
        <v>1028000</v>
      </c>
      <c r="F33" s="188">
        <v>0.69400000000000006</v>
      </c>
      <c r="G33" s="190">
        <v>2849</v>
      </c>
      <c r="H33" s="188">
        <v>0.75</v>
      </c>
      <c r="I33" s="188">
        <v>0.91300000000000003</v>
      </c>
      <c r="J33" s="189">
        <v>29040</v>
      </c>
      <c r="K33" s="191">
        <v>8.3000000000000004E-2</v>
      </c>
      <c r="L33" s="192">
        <v>1567</v>
      </c>
      <c r="M33" s="209">
        <v>23.8</v>
      </c>
    </row>
    <row r="34" spans="1:13" ht="15.75">
      <c r="A34" s="187" t="s">
        <v>29</v>
      </c>
      <c r="B34" s="188">
        <v>0.58250000000000002</v>
      </c>
      <c r="C34" s="188">
        <v>0.40501021598733544</v>
      </c>
      <c r="D34" s="188">
        <v>6.5000000000000002E-2</v>
      </c>
      <c r="E34" s="189">
        <v>6730000</v>
      </c>
      <c r="F34" s="188">
        <v>0.61899999999999999</v>
      </c>
      <c r="G34" s="190">
        <v>25674</v>
      </c>
      <c r="H34" s="188">
        <v>0.6</v>
      </c>
      <c r="I34" s="188">
        <v>0.87400000000000011</v>
      </c>
      <c r="J34" s="189">
        <v>167556</v>
      </c>
      <c r="K34" s="188">
        <v>0.106</v>
      </c>
      <c r="L34" s="193">
        <v>1521</v>
      </c>
      <c r="M34" s="210">
        <v>23</v>
      </c>
    </row>
    <row r="35" spans="1:13" ht="15.75">
      <c r="A35" s="187" t="s">
        <v>30</v>
      </c>
      <c r="B35" s="188">
        <v>0.52990000000000004</v>
      </c>
      <c r="C35" s="188">
        <v>0.42843381303133499</v>
      </c>
      <c r="D35" s="188">
        <v>6.6000000000000003E-2</v>
      </c>
      <c r="E35" s="189">
        <v>1553000</v>
      </c>
      <c r="F35" s="188">
        <v>0.61599999999999999</v>
      </c>
      <c r="G35" s="190">
        <v>12782</v>
      </c>
      <c r="H35" s="188">
        <v>1</v>
      </c>
      <c r="I35" s="188">
        <v>0.82799999999999996</v>
      </c>
      <c r="J35" s="189">
        <v>77256</v>
      </c>
      <c r="K35" s="191">
        <v>0.214</v>
      </c>
      <c r="L35" s="192">
        <v>1626</v>
      </c>
      <c r="M35" s="209">
        <v>19.899999999999999</v>
      </c>
    </row>
    <row r="36" spans="1:13" ht="15.75">
      <c r="A36" s="187" t="s">
        <v>31</v>
      </c>
      <c r="B36" s="188">
        <v>0.63349999999999995</v>
      </c>
      <c r="C36" s="188">
        <v>0.35168867319180469</v>
      </c>
      <c r="D36" s="188">
        <v>6.6000000000000003E-2</v>
      </c>
      <c r="E36" s="189">
        <v>15066000</v>
      </c>
      <c r="F36" s="188">
        <v>0.58700000000000008</v>
      </c>
      <c r="G36" s="190">
        <v>77372</v>
      </c>
      <c r="H36" s="188">
        <v>0.63636363636363635</v>
      </c>
      <c r="I36" s="188">
        <v>0.84700000000000009</v>
      </c>
      <c r="J36" s="189">
        <v>358598</v>
      </c>
      <c r="K36" s="188">
        <v>0.159</v>
      </c>
      <c r="L36" s="193">
        <v>1463</v>
      </c>
      <c r="M36" s="210">
        <v>23.4</v>
      </c>
    </row>
    <row r="37" spans="1:13" ht="15.75">
      <c r="A37" s="187" t="s">
        <v>32</v>
      </c>
      <c r="B37" s="188">
        <v>0.48349999999999999</v>
      </c>
      <c r="C37" s="188">
        <v>0.50393064102142948</v>
      </c>
      <c r="D37" s="188">
        <v>6.5000000000000002E-2</v>
      </c>
      <c r="E37" s="189">
        <v>7265000</v>
      </c>
      <c r="F37" s="188">
        <v>0.68900000000000006</v>
      </c>
      <c r="G37" s="190">
        <v>33700</v>
      </c>
      <c r="H37" s="188">
        <v>0</v>
      </c>
      <c r="I37" s="188">
        <v>0.84299999999999997</v>
      </c>
      <c r="J37" s="189">
        <v>308049</v>
      </c>
      <c r="K37" s="191">
        <v>0.17</v>
      </c>
      <c r="L37" s="192">
        <v>1479</v>
      </c>
      <c r="M37" s="209">
        <v>18.7</v>
      </c>
    </row>
    <row r="38" spans="1:13" ht="15.75">
      <c r="A38" s="187" t="s">
        <v>33</v>
      </c>
      <c r="B38" s="188">
        <v>0.38690000000000002</v>
      </c>
      <c r="C38" s="188">
        <v>0.58322149107173304</v>
      </c>
      <c r="D38" s="188">
        <v>2.8000000000000001E-2</v>
      </c>
      <c r="E38" s="189">
        <v>528000</v>
      </c>
      <c r="F38" s="188">
        <v>0.63900000000000001</v>
      </c>
      <c r="G38" s="190">
        <v>1954</v>
      </c>
      <c r="H38" s="188">
        <v>1</v>
      </c>
      <c r="I38" s="188">
        <v>0.90099999999999991</v>
      </c>
      <c r="J38" s="189">
        <v>15148</v>
      </c>
      <c r="K38" s="188">
        <v>0.104</v>
      </c>
      <c r="L38" s="193">
        <v>1799</v>
      </c>
      <c r="M38" s="210">
        <v>20.5</v>
      </c>
    </row>
    <row r="39" spans="1:13" ht="15.75">
      <c r="A39" s="187" t="s">
        <v>34</v>
      </c>
      <c r="B39" s="188">
        <v>0.50580000000000003</v>
      </c>
      <c r="C39" s="188">
        <v>0.47602726127691725</v>
      </c>
      <c r="D39" s="188">
        <v>5.7000000000000002E-2</v>
      </c>
      <c r="E39" s="189">
        <v>8750000</v>
      </c>
      <c r="F39" s="188">
        <v>0.63100000000000001</v>
      </c>
      <c r="G39" s="190">
        <v>33121</v>
      </c>
      <c r="H39" s="188">
        <v>1</v>
      </c>
      <c r="I39" s="188">
        <v>0.876</v>
      </c>
      <c r="J39" s="189">
        <v>338731</v>
      </c>
      <c r="K39" s="191">
        <v>0.14699999999999999</v>
      </c>
      <c r="L39" s="192">
        <v>1635</v>
      </c>
      <c r="M39" s="209">
        <v>21.8</v>
      </c>
    </row>
    <row r="40" spans="1:13" ht="15.75">
      <c r="A40" s="187" t="s">
        <v>35</v>
      </c>
      <c r="B40" s="188">
        <v>0.33229999999999998</v>
      </c>
      <c r="C40" s="188">
        <v>0.66772319743016562</v>
      </c>
      <c r="D40" s="188">
        <v>4.5999999999999999E-2</v>
      </c>
      <c r="E40" s="189">
        <v>2808000</v>
      </c>
      <c r="F40" s="188">
        <v>0.52400000000000002</v>
      </c>
      <c r="G40" s="190">
        <v>16989</v>
      </c>
      <c r="H40" s="188">
        <v>0.66666666666666663</v>
      </c>
      <c r="I40" s="188">
        <v>0.85599999999999998</v>
      </c>
      <c r="J40" s="189">
        <v>126057</v>
      </c>
      <c r="K40" s="188">
        <v>0.153</v>
      </c>
      <c r="L40" s="193">
        <v>1689</v>
      </c>
      <c r="M40" s="210">
        <v>20.8</v>
      </c>
    </row>
    <row r="41" spans="1:13" ht="15.75">
      <c r="A41" s="187" t="s">
        <v>36</v>
      </c>
      <c r="B41" s="188">
        <v>0.54239999999999999</v>
      </c>
      <c r="C41" s="188">
        <v>0.42149871176513326</v>
      </c>
      <c r="D41" s="188">
        <v>6.9000000000000006E-2</v>
      </c>
      <c r="E41" s="189">
        <v>2998000</v>
      </c>
      <c r="F41" s="188">
        <v>0.67599999999999993</v>
      </c>
      <c r="G41" s="190">
        <v>9984</v>
      </c>
      <c r="H41" s="188">
        <v>1</v>
      </c>
      <c r="I41" s="188">
        <v>0.89100000000000001</v>
      </c>
      <c r="J41" s="189">
        <v>124737</v>
      </c>
      <c r="K41" s="191">
        <v>0.14299999999999999</v>
      </c>
      <c r="L41" s="192">
        <v>1539</v>
      </c>
      <c r="M41" s="209">
        <v>21.5</v>
      </c>
    </row>
    <row r="42" spans="1:13" ht="15.75">
      <c r="A42" s="187" t="s">
        <v>37</v>
      </c>
      <c r="B42" s="188">
        <v>0.51959999999999995</v>
      </c>
      <c r="C42" s="188">
        <v>0.46576236516147262</v>
      </c>
      <c r="D42" s="188">
        <v>5.7000000000000002E-2</v>
      </c>
      <c r="E42" s="189">
        <v>9847000</v>
      </c>
      <c r="F42" s="188">
        <v>0.61599999999999999</v>
      </c>
      <c r="G42" s="190">
        <v>42849</v>
      </c>
      <c r="H42" s="188">
        <v>0.33333333333333331</v>
      </c>
      <c r="I42" s="188">
        <v>0.87900000000000011</v>
      </c>
      <c r="J42" s="189">
        <v>263240</v>
      </c>
      <c r="K42" s="188">
        <v>0.13</v>
      </c>
      <c r="L42" s="193">
        <v>1480</v>
      </c>
      <c r="M42" s="210">
        <v>22.7</v>
      </c>
    </row>
    <row r="43" spans="1:13" ht="15.75">
      <c r="A43" s="187" t="s">
        <v>38</v>
      </c>
      <c r="B43" s="188">
        <v>0.627</v>
      </c>
      <c r="C43" s="188">
        <v>0.35243661570813967</v>
      </c>
      <c r="D43" s="188">
        <v>7.6999999999999999E-2</v>
      </c>
      <c r="E43" s="189">
        <v>817000</v>
      </c>
      <c r="F43" s="188">
        <v>0.625</v>
      </c>
      <c r="G43" s="190">
        <v>2705</v>
      </c>
      <c r="H43" s="188">
        <v>0.5</v>
      </c>
      <c r="I43" s="188">
        <v>0.84700000000000009</v>
      </c>
      <c r="J43" s="189">
        <v>25678</v>
      </c>
      <c r="K43" s="191">
        <v>0.13500000000000001</v>
      </c>
      <c r="L43" s="192">
        <v>1468</v>
      </c>
      <c r="M43" s="209">
        <v>22.7</v>
      </c>
    </row>
    <row r="44" spans="1:13" ht="15.75">
      <c r="A44" s="187" t="s">
        <v>39</v>
      </c>
      <c r="B44" s="188">
        <v>0.44090000000000001</v>
      </c>
      <c r="C44" s="188">
        <v>0.54561131255861406</v>
      </c>
      <c r="D44" s="188">
        <v>5.7000000000000002E-2</v>
      </c>
      <c r="E44" s="189">
        <v>3516000</v>
      </c>
      <c r="F44" s="188">
        <v>0.64700000000000002</v>
      </c>
      <c r="G44" s="190">
        <v>24278</v>
      </c>
      <c r="H44" s="188">
        <v>1</v>
      </c>
      <c r="I44" s="188">
        <v>0.83599999999999997</v>
      </c>
      <c r="J44" s="189">
        <v>173049</v>
      </c>
      <c r="K44" s="188">
        <v>0.17199999999999999</v>
      </c>
      <c r="L44" s="193">
        <v>1436</v>
      </c>
      <c r="M44" s="210">
        <v>20.399999999999999</v>
      </c>
    </row>
    <row r="45" spans="1:13" ht="15.75">
      <c r="A45" s="187" t="s">
        <v>40</v>
      </c>
      <c r="B45" s="188">
        <v>0.3987</v>
      </c>
      <c r="C45" s="188">
        <v>0.57889311875541138</v>
      </c>
      <c r="D45" s="188">
        <v>3.6999999999999998E-2</v>
      </c>
      <c r="E45" s="189">
        <v>616000</v>
      </c>
      <c r="F45" s="188">
        <v>0.61</v>
      </c>
      <c r="G45" s="190">
        <v>2674</v>
      </c>
      <c r="H45" s="188">
        <v>0.5</v>
      </c>
      <c r="I45" s="188">
        <v>0.89900000000000002</v>
      </c>
      <c r="J45" s="189">
        <v>16177</v>
      </c>
      <c r="K45" s="191">
        <v>0.125</v>
      </c>
      <c r="L45" s="192">
        <v>1760</v>
      </c>
      <c r="M45" s="209">
        <v>21.9</v>
      </c>
    </row>
    <row r="46" spans="1:13" ht="15.75">
      <c r="A46" s="187" t="s">
        <v>41</v>
      </c>
      <c r="B46" s="188">
        <v>0.39040000000000002</v>
      </c>
      <c r="C46" s="188">
        <v>0.59422472392259107</v>
      </c>
      <c r="D46" s="188">
        <v>7.0999999999999994E-2</v>
      </c>
      <c r="E46" s="189">
        <v>4849000</v>
      </c>
      <c r="F46" s="188">
        <v>0.55700000000000005</v>
      </c>
      <c r="G46" s="190">
        <v>38364</v>
      </c>
      <c r="H46" s="188">
        <v>1</v>
      </c>
      <c r="I46" s="188">
        <v>0.83099999999999996</v>
      </c>
      <c r="J46" s="189">
        <v>206629</v>
      </c>
      <c r="K46" s="188">
        <v>0.17699999999999999</v>
      </c>
      <c r="L46" s="193">
        <v>1709</v>
      </c>
      <c r="M46" s="210">
        <v>19.5</v>
      </c>
    </row>
    <row r="47" spans="1:13" ht="15.75">
      <c r="A47" s="187" t="s">
        <v>42</v>
      </c>
      <c r="B47" s="188">
        <v>0.41349999999999998</v>
      </c>
      <c r="C47" s="188">
        <v>0.57126379393194504</v>
      </c>
      <c r="D47" s="188">
        <v>5.0999999999999997E-2</v>
      </c>
      <c r="E47" s="189">
        <v>18642000</v>
      </c>
      <c r="F47" s="188">
        <v>0.53800000000000003</v>
      </c>
      <c r="G47" s="190">
        <v>107998</v>
      </c>
      <c r="H47" s="188">
        <v>0.33333333333333331</v>
      </c>
      <c r="I47" s="188">
        <v>0.79900000000000004</v>
      </c>
      <c r="J47" s="189">
        <v>861734</v>
      </c>
      <c r="K47" s="191">
        <v>0.17100000000000001</v>
      </c>
      <c r="L47" s="192">
        <v>1437</v>
      </c>
      <c r="M47" s="209">
        <v>20.9</v>
      </c>
    </row>
    <row r="48" spans="1:13" ht="15.75">
      <c r="A48" s="187" t="s">
        <v>43</v>
      </c>
      <c r="B48" s="188">
        <v>0.2467</v>
      </c>
      <c r="C48" s="188">
        <v>0.72546605267514386</v>
      </c>
      <c r="D48" s="188">
        <v>3.5999999999999997E-2</v>
      </c>
      <c r="E48" s="189">
        <v>1917000</v>
      </c>
      <c r="F48" s="188">
        <v>0.57000000000000006</v>
      </c>
      <c r="G48" s="190">
        <v>6498</v>
      </c>
      <c r="H48" s="188">
        <v>0</v>
      </c>
      <c r="I48" s="188">
        <v>0.90400000000000003</v>
      </c>
      <c r="J48" s="189">
        <v>85586</v>
      </c>
      <c r="K48" s="188">
        <v>0.10100000000000001</v>
      </c>
      <c r="L48" s="193">
        <v>1684</v>
      </c>
      <c r="M48" s="210">
        <v>20.7</v>
      </c>
    </row>
    <row r="49" spans="1:13" ht="15.75">
      <c r="A49" s="187" t="s">
        <v>44</v>
      </c>
      <c r="B49" s="188">
        <v>0.66569999999999996</v>
      </c>
      <c r="C49" s="188">
        <v>0.3097263523672692</v>
      </c>
      <c r="D49" s="188">
        <v>3.6999999999999998E-2</v>
      </c>
      <c r="E49" s="189">
        <v>496000</v>
      </c>
      <c r="F49" s="188">
        <v>0.63300000000000001</v>
      </c>
      <c r="G49" s="190">
        <v>759</v>
      </c>
      <c r="H49" s="188">
        <v>1</v>
      </c>
      <c r="I49" s="188">
        <v>0.91</v>
      </c>
      <c r="J49" s="189">
        <v>13875</v>
      </c>
      <c r="K49" s="191">
        <v>0.105</v>
      </c>
      <c r="L49" s="192">
        <v>1540</v>
      </c>
      <c r="M49" s="209">
        <v>23</v>
      </c>
    </row>
    <row r="50" spans="1:13" ht="15.75">
      <c r="A50" s="187" t="s">
        <v>45</v>
      </c>
      <c r="B50" s="188">
        <v>0.51160000000000005</v>
      </c>
      <c r="C50" s="188">
        <v>0.47283102896389118</v>
      </c>
      <c r="D50" s="188">
        <v>5.3999999999999999E-2</v>
      </c>
      <c r="E50" s="189">
        <v>6094000</v>
      </c>
      <c r="F50" s="188">
        <v>0.66900000000000004</v>
      </c>
      <c r="G50" s="190">
        <v>16205</v>
      </c>
      <c r="H50" s="188">
        <v>0.5</v>
      </c>
      <c r="I50" s="188">
        <v>0.86599999999999999</v>
      </c>
      <c r="J50" s="189">
        <v>170654</v>
      </c>
      <c r="K50" s="188">
        <v>0.10800000000000001</v>
      </c>
      <c r="L50" s="193">
        <v>1528</v>
      </c>
      <c r="M50" s="210">
        <v>22.6</v>
      </c>
    </row>
    <row r="51" spans="1:13" ht="15.75">
      <c r="A51" s="187" t="s">
        <v>46</v>
      </c>
      <c r="B51" s="188">
        <v>0.55800000000000005</v>
      </c>
      <c r="C51" s="188">
        <v>0.41026294693063292</v>
      </c>
      <c r="D51" s="188">
        <v>5.6000000000000001E-2</v>
      </c>
      <c r="E51" s="189">
        <v>5230000</v>
      </c>
      <c r="F51" s="188">
        <v>0.65599999999999992</v>
      </c>
      <c r="G51" s="190">
        <v>20153</v>
      </c>
      <c r="H51" s="188">
        <v>0</v>
      </c>
      <c r="I51" s="188">
        <v>0.89700000000000002</v>
      </c>
      <c r="J51" s="189">
        <v>258662</v>
      </c>
      <c r="K51" s="191">
        <v>0.12</v>
      </c>
      <c r="L51" s="192">
        <v>1537</v>
      </c>
      <c r="M51" s="209">
        <v>22.8</v>
      </c>
    </row>
    <row r="52" spans="1:13" ht="15.75">
      <c r="A52" s="187" t="s">
        <v>47</v>
      </c>
      <c r="B52" s="188">
        <v>0.35449999999999998</v>
      </c>
      <c r="C52" s="188">
        <v>0.62140037701657003</v>
      </c>
      <c r="D52" s="188">
        <v>6.3E-2</v>
      </c>
      <c r="E52" s="189">
        <v>1452000</v>
      </c>
      <c r="F52" s="188">
        <v>0.47799999999999998</v>
      </c>
      <c r="G52" s="190">
        <v>5568</v>
      </c>
      <c r="H52" s="188">
        <v>0</v>
      </c>
      <c r="I52" s="188">
        <v>0.82799999999999996</v>
      </c>
      <c r="J52" s="189">
        <v>39013</v>
      </c>
      <c r="K52" s="188">
        <v>0.17199999999999999</v>
      </c>
      <c r="L52" s="193">
        <v>1513</v>
      </c>
      <c r="M52" s="210">
        <v>20.6</v>
      </c>
    </row>
    <row r="53" spans="1:13" ht="15.75">
      <c r="A53" s="187" t="s">
        <v>48</v>
      </c>
      <c r="B53" s="188">
        <v>0.52829999999999999</v>
      </c>
      <c r="C53" s="188">
        <v>0.45885490774773058</v>
      </c>
      <c r="D53" s="188">
        <v>5.8000000000000003E-2</v>
      </c>
      <c r="E53" s="189">
        <v>4352000</v>
      </c>
      <c r="F53" s="188">
        <v>0.73599999999999999</v>
      </c>
      <c r="G53" s="190">
        <v>15961</v>
      </c>
      <c r="H53" s="188">
        <v>1</v>
      </c>
      <c r="I53" s="188">
        <v>0.89800000000000002</v>
      </c>
      <c r="J53" s="189">
        <v>125688</v>
      </c>
      <c r="K53" s="191">
        <v>0.11799999999999999</v>
      </c>
      <c r="L53" s="192">
        <v>1771</v>
      </c>
      <c r="M53" s="209">
        <v>22.1</v>
      </c>
    </row>
    <row r="54" spans="1:13" ht="15.75">
      <c r="A54" s="187" t="s">
        <v>49</v>
      </c>
      <c r="B54" s="188">
        <v>0.2782</v>
      </c>
      <c r="C54" s="188">
        <v>0.68642621687056582</v>
      </c>
      <c r="D54" s="188">
        <v>4.3999999999999997E-2</v>
      </c>
      <c r="E54" s="189">
        <v>427000</v>
      </c>
      <c r="F54" s="188">
        <v>0.58899999999999997</v>
      </c>
      <c r="G54" s="190">
        <v>1195</v>
      </c>
      <c r="H54" s="188">
        <v>1</v>
      </c>
      <c r="I54" s="188">
        <v>0.91800000000000004</v>
      </c>
      <c r="J54" s="189">
        <v>12809</v>
      </c>
      <c r="K54" s="188">
        <v>0.107</v>
      </c>
      <c r="L54" s="193">
        <v>1757</v>
      </c>
      <c r="M54" s="210">
        <v>19.8</v>
      </c>
    </row>
    <row r="55" spans="1:13" ht="15.75">
      <c r="A55" s="194"/>
      <c r="B55" s="195"/>
      <c r="C55" s="196"/>
      <c r="D55" s="197"/>
      <c r="E55" s="198"/>
      <c r="F55" s="199"/>
      <c r="G55" s="198"/>
      <c r="H55" s="196"/>
      <c r="I55" s="197"/>
      <c r="J55" s="198"/>
      <c r="K55" s="200"/>
      <c r="L55" s="200"/>
      <c r="M55" s="200"/>
    </row>
    <row r="56" spans="1:13" ht="15.75">
      <c r="A56" s="201" t="s">
        <v>384</v>
      </c>
      <c r="B56" s="202">
        <f>AVERAGE(B5:B55)</f>
        <v>0.48149000000000014</v>
      </c>
      <c r="C56" s="202">
        <f t="shared" ref="C56:K56" si="0">AVERAGE(C5:C54)</f>
        <v>0.497859086754466</v>
      </c>
      <c r="D56" s="186">
        <f t="shared" si="0"/>
        <v>5.8099999999999999E-2</v>
      </c>
      <c r="E56" s="203">
        <f t="shared" si="0"/>
        <v>4694640</v>
      </c>
      <c r="F56" s="204">
        <f t="shared" si="0"/>
        <v>0.62653999999999987</v>
      </c>
      <c r="G56" s="203">
        <f t="shared" si="0"/>
        <v>23671.64</v>
      </c>
      <c r="H56" s="202">
        <f t="shared" si="0"/>
        <v>0.63037806637806637</v>
      </c>
      <c r="I56" s="202">
        <f t="shared" si="0"/>
        <v>0.86874000000000007</v>
      </c>
      <c r="J56" s="203">
        <f t="shared" si="0"/>
        <v>172028.58</v>
      </c>
      <c r="K56" s="201">
        <f t="shared" si="0"/>
        <v>0.14112</v>
      </c>
      <c r="L56" s="201">
        <f t="shared" ref="L56:M56" si="1">AVERAGE(L5:L54)</f>
        <v>1590.38</v>
      </c>
      <c r="M56" s="201">
        <f t="shared" si="1"/>
        <v>21.381999999999994</v>
      </c>
    </row>
    <row r="57" spans="1:13" ht="15.75">
      <c r="A57" s="205" t="s">
        <v>385</v>
      </c>
      <c r="B57" s="206" t="e">
        <f>MODE(B5:B54)</f>
        <v>#N/A</v>
      </c>
      <c r="C57" s="206" t="e">
        <f t="shared" ref="C57:M57" si="2">MODE(C5:C54)</f>
        <v>#N/A</v>
      </c>
      <c r="D57" s="188">
        <f t="shared" si="2"/>
        <v>6.5000000000000002E-2</v>
      </c>
      <c r="E57" s="188" t="e">
        <f t="shared" si="2"/>
        <v>#N/A</v>
      </c>
      <c r="F57" s="188">
        <f t="shared" si="2"/>
        <v>0.61899999999999999</v>
      </c>
      <c r="G57" s="187" t="e">
        <f t="shared" si="2"/>
        <v>#N/A</v>
      </c>
      <c r="H57" s="188">
        <f t="shared" si="2"/>
        <v>1</v>
      </c>
      <c r="I57" s="188">
        <f t="shared" si="2"/>
        <v>0.87400000000000011</v>
      </c>
      <c r="J57" s="187" t="e">
        <f t="shared" si="2"/>
        <v>#N/A</v>
      </c>
      <c r="K57" s="207">
        <f t="shared" si="2"/>
        <v>0.159</v>
      </c>
      <c r="L57" s="207" t="e">
        <f t="shared" si="2"/>
        <v>#N/A</v>
      </c>
      <c r="M57" s="207">
        <f t="shared" si="2"/>
        <v>20.399999999999999</v>
      </c>
    </row>
    <row r="58" spans="1:13" ht="15.75">
      <c r="A58" s="205" t="s">
        <v>386</v>
      </c>
      <c r="B58" s="188">
        <f>MEDIAN(B5:B54)</f>
        <v>0.50239999999999996</v>
      </c>
      <c r="C58" s="188">
        <f t="shared" ref="C58:M58" si="3">MEDIAN(C5:C54)</f>
        <v>0.48314794546357703</v>
      </c>
      <c r="D58" s="188">
        <f t="shared" si="3"/>
        <v>5.8499999999999996E-2</v>
      </c>
      <c r="E58" s="189">
        <f t="shared" si="3"/>
        <v>3306000</v>
      </c>
      <c r="F58" s="188">
        <f t="shared" si="3"/>
        <v>0.626</v>
      </c>
      <c r="G58" s="187">
        <f t="shared" si="3"/>
        <v>16083</v>
      </c>
      <c r="H58" s="188">
        <f t="shared" si="3"/>
        <v>0.66666666666666663</v>
      </c>
      <c r="I58" s="188">
        <f t="shared" si="3"/>
        <v>0.875</v>
      </c>
      <c r="J58" s="187">
        <f t="shared" si="3"/>
        <v>125872.5</v>
      </c>
      <c r="K58" s="201">
        <f t="shared" si="3"/>
        <v>0.13950000000000001</v>
      </c>
      <c r="L58" s="201">
        <f t="shared" si="3"/>
        <v>1552</v>
      </c>
      <c r="M58" s="201">
        <f t="shared" si="3"/>
        <v>21.4</v>
      </c>
    </row>
    <row r="59" spans="1:13" ht="15.75">
      <c r="A59" s="205" t="s">
        <v>387</v>
      </c>
      <c r="B59" s="187">
        <f>STDEV(B5:B54)</f>
        <v>0.10289279392074158</v>
      </c>
      <c r="C59" s="187">
        <f t="shared" ref="C59:M59" si="4">STDEV(C5:C54)</f>
        <v>0.10198687890250205</v>
      </c>
      <c r="D59" s="187">
        <f t="shared" si="4"/>
        <v>1.2696215087616531E-2</v>
      </c>
      <c r="E59" s="187">
        <f t="shared" si="4"/>
        <v>5229140.4716106774</v>
      </c>
      <c r="F59" s="187">
        <f t="shared" si="4"/>
        <v>5.8263024295002068E-2</v>
      </c>
      <c r="G59" s="187">
        <f t="shared" si="4"/>
        <v>29241.408677058902</v>
      </c>
      <c r="H59" s="187">
        <f t="shared" si="4"/>
        <v>0.34805393572007953</v>
      </c>
      <c r="I59" s="187">
        <f t="shared" si="4"/>
        <v>3.411912504560384E-2</v>
      </c>
      <c r="J59" s="187">
        <f t="shared" si="4"/>
        <v>197186.88943348301</v>
      </c>
      <c r="K59" s="207">
        <f t="shared" si="4"/>
        <v>3.1834162114794624E-2</v>
      </c>
      <c r="L59" s="207">
        <f t="shared" si="4"/>
        <v>132.69942866247362</v>
      </c>
      <c r="M59" s="207">
        <f t="shared" si="4"/>
        <v>1.3998090248753396</v>
      </c>
    </row>
    <row r="60" spans="1:13" ht="15.75">
      <c r="A60" s="205" t="s">
        <v>388</v>
      </c>
      <c r="B60" s="187">
        <f>B59/B56</f>
        <v>0.21369663735641767</v>
      </c>
      <c r="C60" s="187">
        <f t="shared" ref="C60:K60" si="5">C59/C56</f>
        <v>0.20485089378874771</v>
      </c>
      <c r="D60" s="187">
        <f t="shared" si="5"/>
        <v>0.21852349548393341</v>
      </c>
      <c r="E60" s="187">
        <f t="shared" si="5"/>
        <v>1.1138533458605298</v>
      </c>
      <c r="F60" s="187">
        <f t="shared" si="5"/>
        <v>9.29917073052033E-2</v>
      </c>
      <c r="G60" s="187">
        <f t="shared" si="5"/>
        <v>1.2352928938197312</v>
      </c>
      <c r="H60" s="187">
        <f t="shared" si="5"/>
        <v>0.55213522532577419</v>
      </c>
      <c r="I60" s="187">
        <f t="shared" si="5"/>
        <v>3.9274265080005338E-2</v>
      </c>
      <c r="J60" s="187">
        <f t="shared" si="5"/>
        <v>1.1462449404249166</v>
      </c>
      <c r="K60" s="187">
        <f t="shared" si="5"/>
        <v>0.22558221453227484</v>
      </c>
      <c r="L60" s="187">
        <f t="shared" ref="L60" si="6">L59/L56</f>
        <v>8.3438818812154078E-2</v>
      </c>
      <c r="M60" s="187">
        <f t="shared" ref="M60" si="7">M59/M56</f>
        <v>6.5466702126804791E-2</v>
      </c>
    </row>
    <row r="61" spans="1:13" ht="15.75">
      <c r="A61" s="205" t="s">
        <v>389</v>
      </c>
      <c r="B61" s="188">
        <f>MAX(B5:B54)</f>
        <v>0.70550000000000002</v>
      </c>
      <c r="C61" s="188">
        <f t="shared" ref="C61:M61" si="8">MAX(C5:C54)</f>
        <v>0.72546605267514386</v>
      </c>
      <c r="D61" s="188">
        <f t="shared" si="8"/>
        <v>0.08</v>
      </c>
      <c r="E61" s="189">
        <f t="shared" si="8"/>
        <v>28357000</v>
      </c>
      <c r="F61" s="188">
        <f t="shared" si="8"/>
        <v>0.745</v>
      </c>
      <c r="G61" s="189">
        <f t="shared" si="8"/>
        <v>154129</v>
      </c>
      <c r="H61" s="188">
        <f t="shared" si="8"/>
        <v>1</v>
      </c>
      <c r="I61" s="188">
        <f t="shared" si="8"/>
        <v>0.91800000000000004</v>
      </c>
      <c r="J61" s="189">
        <f t="shared" si="8"/>
        <v>1018907</v>
      </c>
      <c r="K61" s="208">
        <f t="shared" si="8"/>
        <v>0.214</v>
      </c>
      <c r="L61" s="208">
        <f t="shared" si="8"/>
        <v>1807</v>
      </c>
      <c r="M61" s="208">
        <f t="shared" si="8"/>
        <v>24.1</v>
      </c>
    </row>
    <row r="62" spans="1:13" ht="15.75">
      <c r="A62" s="205" t="s">
        <v>390</v>
      </c>
      <c r="B62" s="188">
        <f>MIN(B5:B54)</f>
        <v>0.2467</v>
      </c>
      <c r="C62" s="188">
        <f t="shared" ref="C62:M62" si="9">MIN(C5:C54)</f>
        <v>0.27838931485609514</v>
      </c>
      <c r="D62" s="188">
        <f t="shared" si="9"/>
        <v>2.8000000000000001E-2</v>
      </c>
      <c r="E62" s="189">
        <f t="shared" si="9"/>
        <v>427000</v>
      </c>
      <c r="F62" s="188">
        <f t="shared" si="9"/>
        <v>0.47799999999999998</v>
      </c>
      <c r="G62" s="189">
        <f t="shared" si="9"/>
        <v>759</v>
      </c>
      <c r="H62" s="188">
        <f t="shared" si="9"/>
        <v>0</v>
      </c>
      <c r="I62" s="188">
        <f t="shared" si="9"/>
        <v>0.79900000000000004</v>
      </c>
      <c r="J62" s="189">
        <f t="shared" si="9"/>
        <v>12809</v>
      </c>
      <c r="K62" s="187">
        <f t="shared" si="9"/>
        <v>8.3000000000000004E-2</v>
      </c>
      <c r="L62" s="187">
        <f t="shared" si="9"/>
        <v>1351</v>
      </c>
      <c r="M62" s="187">
        <f t="shared" si="9"/>
        <v>18.7</v>
      </c>
    </row>
    <row r="63" spans="1:13" ht="15.75">
      <c r="A63" s="205" t="s">
        <v>391</v>
      </c>
      <c r="B63" s="188">
        <f>B61-B62</f>
        <v>0.45879999999999999</v>
      </c>
      <c r="C63" s="188">
        <f t="shared" ref="C63:K63" si="10">C61-C62</f>
        <v>0.44707673781904872</v>
      </c>
      <c r="D63" s="188">
        <f t="shared" si="10"/>
        <v>5.2000000000000005E-2</v>
      </c>
      <c r="E63" s="189">
        <f t="shared" si="10"/>
        <v>27930000</v>
      </c>
      <c r="F63" s="188">
        <f t="shared" si="10"/>
        <v>0.26700000000000002</v>
      </c>
      <c r="G63" s="189">
        <f t="shared" si="10"/>
        <v>153370</v>
      </c>
      <c r="H63" s="188">
        <f t="shared" si="10"/>
        <v>1</v>
      </c>
      <c r="I63" s="188">
        <f t="shared" si="10"/>
        <v>0.11899999999999999</v>
      </c>
      <c r="J63" s="189">
        <f>J61-J62</f>
        <v>1006098</v>
      </c>
      <c r="K63" s="208">
        <f t="shared" si="10"/>
        <v>0.13100000000000001</v>
      </c>
      <c r="L63" s="208">
        <f t="shared" ref="L63" si="11">L61-L62</f>
        <v>456</v>
      </c>
      <c r="M63" s="208">
        <f t="shared" ref="M63" si="12">M61-M62</f>
        <v>5.4000000000000021</v>
      </c>
    </row>
    <row r="64" spans="1:13" ht="18" thickBot="1">
      <c r="A64" s="397" t="s">
        <v>484</v>
      </c>
      <c r="B64" s="397"/>
      <c r="C64" s="397"/>
      <c r="D64" s="397"/>
      <c r="E64" s="397"/>
      <c r="F64" s="397"/>
      <c r="G64" s="397"/>
      <c r="H64" s="188"/>
      <c r="I64" s="187"/>
      <c r="J64" s="189"/>
      <c r="K64" s="187"/>
      <c r="L64" s="187"/>
      <c r="M64" s="187"/>
    </row>
    <row r="65" spans="1:13" ht="17.25" thickTop="1" thickBot="1">
      <c r="A65" s="43" t="s">
        <v>567</v>
      </c>
      <c r="B65" s="263" t="s">
        <v>485</v>
      </c>
      <c r="C65" s="232" t="s">
        <v>486</v>
      </c>
      <c r="D65" s="232" t="s">
        <v>487</v>
      </c>
      <c r="E65" s="241" t="s">
        <v>488</v>
      </c>
      <c r="F65" s="234" t="s">
        <v>489</v>
      </c>
      <c r="G65" s="242" t="s">
        <v>490</v>
      </c>
      <c r="H65" s="235" t="s">
        <v>491</v>
      </c>
      <c r="I65" s="187"/>
      <c r="J65" s="189"/>
      <c r="K65" s="187"/>
      <c r="L65" s="187"/>
      <c r="M65" s="187"/>
    </row>
    <row r="66" spans="1:13" ht="15.75" thickBot="1">
      <c r="A66" s="43" t="s">
        <v>572</v>
      </c>
      <c r="B66" s="264" t="s">
        <v>492</v>
      </c>
      <c r="C66" s="236" t="s">
        <v>493</v>
      </c>
      <c r="D66" s="236" t="s">
        <v>372</v>
      </c>
      <c r="E66" s="237" t="s">
        <v>494</v>
      </c>
      <c r="F66" s="238" t="s">
        <v>495</v>
      </c>
      <c r="G66" s="239"/>
      <c r="H66" s="240"/>
    </row>
    <row r="67" spans="1:13" ht="18" thickBot="1">
      <c r="A67" s="43" t="s">
        <v>568</v>
      </c>
      <c r="B67" s="257" t="s">
        <v>496</v>
      </c>
      <c r="C67" s="257"/>
      <c r="D67" s="257"/>
      <c r="E67" s="257"/>
      <c r="F67" s="257"/>
      <c r="G67" s="257"/>
      <c r="H67" s="257"/>
    </row>
    <row r="68" spans="1:13" ht="16.5" thickTop="1" thickBot="1">
      <c r="A68" s="43" t="s">
        <v>500</v>
      </c>
      <c r="B68" s="261" t="s">
        <v>485</v>
      </c>
      <c r="C68" s="232" t="s">
        <v>486</v>
      </c>
      <c r="D68" s="232" t="s">
        <v>487</v>
      </c>
      <c r="E68" s="233" t="s">
        <v>488</v>
      </c>
      <c r="F68" s="234" t="s">
        <v>489</v>
      </c>
      <c r="G68" s="233" t="s">
        <v>490</v>
      </c>
      <c r="H68" s="235" t="s">
        <v>491</v>
      </c>
    </row>
    <row r="69" spans="1:13" ht="15.75" thickBot="1">
      <c r="A69" s="43" t="s">
        <v>569</v>
      </c>
      <c r="B69" s="262" t="s">
        <v>492</v>
      </c>
      <c r="C69" s="236" t="s">
        <v>493</v>
      </c>
      <c r="D69" s="236" t="s">
        <v>372</v>
      </c>
      <c r="E69" s="237" t="s">
        <v>494</v>
      </c>
      <c r="F69" s="238" t="s">
        <v>495</v>
      </c>
      <c r="G69" s="239"/>
      <c r="H69" s="240"/>
    </row>
    <row r="70" spans="1:13" ht="18" thickBot="1">
      <c r="B70" s="258" t="s">
        <v>497</v>
      </c>
      <c r="C70" s="258"/>
      <c r="D70" s="258"/>
      <c r="E70" s="258"/>
      <c r="F70" s="258"/>
      <c r="G70" s="258"/>
      <c r="H70" s="258"/>
    </row>
    <row r="71" spans="1:13" ht="16.5" thickTop="1" thickBot="1">
      <c r="B71" s="265" t="s">
        <v>500</v>
      </c>
      <c r="C71" s="398" t="s">
        <v>499</v>
      </c>
      <c r="D71" s="399"/>
      <c r="E71" s="243" t="s">
        <v>501</v>
      </c>
      <c r="F71" s="243" t="s">
        <v>498</v>
      </c>
      <c r="G71" s="243" t="s">
        <v>488</v>
      </c>
      <c r="H71" s="244" t="s">
        <v>491</v>
      </c>
    </row>
    <row r="72" spans="1:13" ht="18" thickBot="1">
      <c r="B72" s="257" t="s">
        <v>526</v>
      </c>
      <c r="C72" s="257"/>
      <c r="D72" s="257"/>
      <c r="E72" s="257"/>
      <c r="F72" s="257"/>
      <c r="G72" s="257"/>
      <c r="H72" s="257"/>
    </row>
    <row r="73" spans="1:13" ht="15.75" thickTop="1">
      <c r="B73" s="211" t="s">
        <v>527</v>
      </c>
      <c r="C73" s="211" t="s">
        <v>518</v>
      </c>
      <c r="D73" s="211" t="s">
        <v>520</v>
      </c>
      <c r="E73" s="211" t="s">
        <v>539</v>
      </c>
      <c r="F73" s="211" t="s">
        <v>548</v>
      </c>
      <c r="G73" s="211" t="s">
        <v>577</v>
      </c>
      <c r="H73" s="211"/>
    </row>
  </sheetData>
  <mergeCells count="2">
    <mergeCell ref="A64:G64"/>
    <mergeCell ref="C71:D71"/>
  </mergeCells>
  <hyperlinks>
    <hyperlink ref="B65" location="'DFL FD'!A1" display="Voted DFL"/>
    <hyperlink ref="C65" location="'GOP FD'!A1" display="Voted GOP"/>
    <hyperlink ref="D65" location="'Unemployment FD'!A1" display="Unemployment"/>
    <hyperlink ref="E65" location="'Population FD'!A1" display="Voting Population"/>
    <hyperlink ref="F65" location="'Voted FD'!A1" display="Actually Voted"/>
    <hyperlink ref="G65" location="'Violent Crimes FD'!A1" display="Violent Crimes"/>
    <hyperlink ref="H65" location="'Incumbent FD'!A1" display="Incumbents re-elected"/>
    <hyperlink ref="B66" location="'HS Grad FD'!A1" display="HS Grad Rate"/>
    <hyperlink ref="C66" location="'Property Crime FD'!A1" display="Property Crimes"/>
    <hyperlink ref="D66" location="'Poverty Rate FD'!A1" display="Poverty Rate"/>
    <hyperlink ref="E66" location="'SAT Scores FD'!A1" display="SAT Scores"/>
    <hyperlink ref="F66" location="'ACT Scores FD'!A1" display="ACT Scores"/>
    <hyperlink ref="B68" location="'DFL Voters Boxplot'!A1" display="Voted DFL"/>
    <hyperlink ref="C68" location="'GOP Voters Boxplot'!A1" display="Voted GOP"/>
    <hyperlink ref="D68" location="'Unemployment Boxplot'!A1" display="Unemployment"/>
    <hyperlink ref="E68" location="'Voting Population Boxplot'!A1" display="Voting Population"/>
    <hyperlink ref="F68" location="'% Voted Boxplot'!A1" display="Actually Voted"/>
    <hyperlink ref="G68" location="'Violent Crimes Boxplot'!A1" display="Violent Crimes"/>
    <hyperlink ref="H68" location="'% Incumbents Re-elected Boxplot'!A1" display="Incumbents re-elected"/>
    <hyperlink ref="B69" location="'Avg HS Grad rate Boxplot'!A1" display="HS Grad Rate"/>
    <hyperlink ref="C69" location="'Property Crime Boxplot'!A1" display="Property Crimes"/>
    <hyperlink ref="D69" location="'Poverty Rate Boxplot'!A1" display="Poverty Rate"/>
    <hyperlink ref="E69" location="'SAT Boxplot'!A1" display="SAT Scores"/>
    <hyperlink ref="F69" location="'ACT Boxplot'!A1" display="ACT Scores"/>
    <hyperlink ref="B71" location="'Red Or Blue'!A1" display="Voted DFL"/>
    <hyperlink ref="C71" location="'Unemployment &amp; Poverty'!A1" display="Unemployment"/>
    <hyperlink ref="G71" location="'% Voted and #Of Age'!A1" display="Voting Population"/>
    <hyperlink ref="F71" location="'Crime stats'!A1" display="Violent Crimes"/>
    <hyperlink ref="H71" location="'Incumbent Stats'!A1" display="Incumbents re-elected"/>
    <hyperlink ref="E71" location="'ACT SAT'!A1" display="SAT Scores"/>
    <hyperlink ref="B73" location="'Correlation Matrix'!A1" display="Correlation Matrix"/>
    <hyperlink ref="C73" location="Regressions!A1" display="Regressions"/>
    <hyperlink ref="D73" location="Residuals!A1" display="Residuals"/>
    <hyperlink ref="E73" location="'Hypothesis Testing'!A1" display="Hypothesis Tests"/>
    <hyperlink ref="F73" location="Analysis!A1" display="Analysis"/>
    <hyperlink ref="G73" location="'Confidence Intervals'!A1" display="Confidence Intervals"/>
  </hyperlinks>
  <pageMargins left="0.7" right="0.7" top="0.75" bottom="0.75" header="0.3" footer="0.3"/>
  <pageSetup orientation="portrait" r:id="rId1"/>
  <ignoredErrors>
    <ignoredError sqref="J57 G57 B57:C57 E57 L57" evalError="1"/>
  </ignoredErrors>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
  <sheetViews>
    <sheetView showGridLines="0" workbookViewId="0">
      <selection activeCell="J15" sqref="J15"/>
    </sheetView>
  </sheetViews>
  <sheetFormatPr defaultRowHeight="12.75"/>
  <cols>
    <col min="1" max="1" width="6.7109375" style="125" customWidth="1"/>
    <col min="2" max="2" width="5.140625" style="125" customWidth="1"/>
    <col min="3" max="3" width="4.7109375" style="125" customWidth="1"/>
    <col min="4" max="4" width="5.5703125" style="125" customWidth="1"/>
    <col min="5" max="5" width="8.5703125" style="125" customWidth="1"/>
    <col min="6" max="6" width="5.710937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56"/>
      <c r="C4" s="163" t="s">
        <v>473</v>
      </c>
      <c r="D4" s="156"/>
      <c r="E4" s="156"/>
      <c r="F4" s="156"/>
      <c r="G4" s="139"/>
      <c r="H4" s="142"/>
      <c r="I4" s="145" t="s">
        <v>470</v>
      </c>
      <c r="J4" s="146"/>
    </row>
    <row r="5" spans="1:10">
      <c r="B5" s="157" t="s">
        <v>461</v>
      </c>
      <c r="C5" s="157" t="s">
        <v>462</v>
      </c>
      <c r="D5" s="157" t="s">
        <v>463</v>
      </c>
      <c r="E5" s="158" t="s">
        <v>464</v>
      </c>
      <c r="F5" s="158" t="s">
        <v>465</v>
      </c>
      <c r="G5" s="140" t="s">
        <v>466</v>
      </c>
      <c r="H5" s="143" t="s">
        <v>467</v>
      </c>
      <c r="I5" s="140" t="s">
        <v>468</v>
      </c>
      <c r="J5" s="143" t="s">
        <v>469</v>
      </c>
    </row>
    <row r="6" spans="1:10">
      <c r="B6" s="164">
        <v>18</v>
      </c>
      <c r="C6" s="159" t="s">
        <v>471</v>
      </c>
      <c r="D6" s="159">
        <v>18.998999999999999</v>
      </c>
      <c r="E6" s="160">
        <v>18.5</v>
      </c>
      <c r="F6" s="160">
        <v>1</v>
      </c>
      <c r="G6" s="141">
        <v>2</v>
      </c>
      <c r="H6" s="144">
        <v>4</v>
      </c>
      <c r="I6" s="141">
        <v>2</v>
      </c>
      <c r="J6" s="144">
        <v>4</v>
      </c>
    </row>
    <row r="7" spans="1:10">
      <c r="B7" s="164">
        <v>19</v>
      </c>
      <c r="C7" s="159" t="s">
        <v>471</v>
      </c>
      <c r="D7" s="159">
        <v>19.998999999999999</v>
      </c>
      <c r="E7" s="160">
        <v>19.5</v>
      </c>
      <c r="F7" s="160">
        <v>1</v>
      </c>
      <c r="G7" s="141">
        <v>8</v>
      </c>
      <c r="H7" s="144">
        <v>16</v>
      </c>
      <c r="I7" s="141">
        <v>10</v>
      </c>
      <c r="J7" s="144">
        <v>20</v>
      </c>
    </row>
    <row r="8" spans="1:10">
      <c r="B8" s="164">
        <v>20</v>
      </c>
      <c r="C8" s="159" t="s">
        <v>471</v>
      </c>
      <c r="D8" s="159">
        <v>20.998999999999999</v>
      </c>
      <c r="E8" s="160">
        <v>20.5</v>
      </c>
      <c r="F8" s="160">
        <v>1</v>
      </c>
      <c r="G8" s="141">
        <v>12</v>
      </c>
      <c r="H8" s="144">
        <v>24</v>
      </c>
      <c r="I8" s="141">
        <v>22</v>
      </c>
      <c r="J8" s="144">
        <v>44</v>
      </c>
    </row>
    <row r="9" spans="1:10">
      <c r="B9" s="164">
        <v>21</v>
      </c>
      <c r="C9" s="159" t="s">
        <v>471</v>
      </c>
      <c r="D9" s="159">
        <v>21.998999999999999</v>
      </c>
      <c r="E9" s="160">
        <v>21.5</v>
      </c>
      <c r="F9" s="160">
        <v>1</v>
      </c>
      <c r="G9" s="141">
        <v>10</v>
      </c>
      <c r="H9" s="144">
        <v>20</v>
      </c>
      <c r="I9" s="141">
        <v>32</v>
      </c>
      <c r="J9" s="144">
        <v>64</v>
      </c>
    </row>
    <row r="10" spans="1:10">
      <c r="B10" s="164">
        <v>22</v>
      </c>
      <c r="C10" s="159" t="s">
        <v>471</v>
      </c>
      <c r="D10" s="159">
        <v>22.998999999999999</v>
      </c>
      <c r="E10" s="160">
        <v>22.5</v>
      </c>
      <c r="F10" s="160">
        <v>1</v>
      </c>
      <c r="G10" s="141">
        <v>10</v>
      </c>
      <c r="H10" s="144">
        <v>20</v>
      </c>
      <c r="I10" s="141">
        <v>42</v>
      </c>
      <c r="J10" s="144">
        <v>84</v>
      </c>
    </row>
    <row r="11" spans="1:10">
      <c r="B11" s="164">
        <v>23</v>
      </c>
      <c r="C11" s="159" t="s">
        <v>471</v>
      </c>
      <c r="D11" s="159">
        <v>23.998999999999999</v>
      </c>
      <c r="E11" s="160">
        <v>23.5</v>
      </c>
      <c r="F11" s="160">
        <v>1</v>
      </c>
      <c r="G11" s="141">
        <v>6</v>
      </c>
      <c r="H11" s="144">
        <v>12</v>
      </c>
      <c r="I11" s="141">
        <v>48</v>
      </c>
      <c r="J11" s="144">
        <v>96</v>
      </c>
    </row>
    <row r="12" spans="1:10">
      <c r="B12" s="165">
        <v>24</v>
      </c>
      <c r="C12" s="161" t="s">
        <v>471</v>
      </c>
      <c r="D12" s="161">
        <v>24.998999999999999</v>
      </c>
      <c r="E12" s="162">
        <v>24.499499999999998</v>
      </c>
      <c r="F12" s="162">
        <v>0.99899999999999878</v>
      </c>
      <c r="G12" s="149">
        <v>2</v>
      </c>
      <c r="H12" s="150">
        <v>4</v>
      </c>
      <c r="I12" s="149">
        <v>50</v>
      </c>
      <c r="J12" s="150">
        <v>100</v>
      </c>
    </row>
    <row r="13" spans="1:10" ht="0.95" customHeight="1">
      <c r="B13" s="151">
        <v>24.998999999999999</v>
      </c>
      <c r="C13" s="151"/>
      <c r="D13" s="151"/>
      <c r="E13" s="152"/>
      <c r="F13" s="152"/>
      <c r="G13" s="152"/>
      <c r="H13" s="152"/>
      <c r="I13" s="152"/>
      <c r="J13" s="152"/>
    </row>
    <row r="14" spans="1:10">
      <c r="B14" s="159"/>
      <c r="C14" s="159"/>
      <c r="D14" s="159"/>
      <c r="E14" s="160"/>
      <c r="F14" s="160"/>
      <c r="G14" s="141">
        <v>50</v>
      </c>
      <c r="H14" s="144">
        <v>100</v>
      </c>
      <c r="I14" s="141"/>
      <c r="J14" s="144"/>
    </row>
    <row r="15" spans="1:10" ht="23.25">
      <c r="J15" s="215" t="s">
        <v>503</v>
      </c>
    </row>
  </sheetData>
  <hyperlinks>
    <hyperlink ref="J15" location="'Project 2'!A1" display="Back"/>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
  <sheetViews>
    <sheetView showGridLines="0" workbookViewId="0">
      <selection activeCell="G17" sqref="G17"/>
    </sheetView>
  </sheetViews>
  <sheetFormatPr defaultRowHeight="12.75"/>
  <cols>
    <col min="1" max="1" width="22.28515625" style="125" bestFit="1" customWidth="1"/>
    <col min="2" max="2" width="11.28515625" style="125" bestFit="1" customWidth="1"/>
    <col min="3" max="16384" width="9.140625" style="125"/>
  </cols>
  <sheetData>
    <row r="2" spans="1:2" ht="15">
      <c r="A2" s="126" t="s">
        <v>424</v>
      </c>
    </row>
    <row r="4" spans="1:2">
      <c r="A4" s="127"/>
      <c r="B4" s="127" t="s">
        <v>426</v>
      </c>
    </row>
    <row r="5" spans="1:2">
      <c r="A5" s="125" t="s">
        <v>425</v>
      </c>
      <c r="B5" s="128">
        <v>50</v>
      </c>
    </row>
    <row r="7" spans="1:2">
      <c r="A7" s="125" t="s">
        <v>427</v>
      </c>
      <c r="B7" s="129">
        <v>0.40047500000000003</v>
      </c>
    </row>
    <row r="8" spans="1:2">
      <c r="A8" s="125" t="s">
        <v>428</v>
      </c>
      <c r="B8" s="129">
        <v>0.50239999999999996</v>
      </c>
    </row>
    <row r="9" spans="1:2">
      <c r="A9" s="125" t="s">
        <v>429</v>
      </c>
      <c r="B9" s="129">
        <v>0.55410000000000004</v>
      </c>
    </row>
    <row r="10" spans="1:2">
      <c r="A10" s="125" t="s">
        <v>430</v>
      </c>
      <c r="B10" s="129">
        <v>0.15362500000000001</v>
      </c>
    </row>
    <row r="11" spans="1:2">
      <c r="A11" s="125" t="s">
        <v>431</v>
      </c>
      <c r="B11" s="129" t="e">
        <v>#N/A</v>
      </c>
    </row>
    <row r="13" spans="1:2">
      <c r="A13" s="125" t="s">
        <v>432</v>
      </c>
      <c r="B13" s="128">
        <v>0</v>
      </c>
    </row>
    <row r="14" spans="1:2">
      <c r="A14" s="125" t="s">
        <v>433</v>
      </c>
      <c r="B14" s="128">
        <v>0</v>
      </c>
    </row>
    <row r="15" spans="1:2">
      <c r="A15" s="125" t="s">
        <v>434</v>
      </c>
      <c r="B15" s="128">
        <v>0</v>
      </c>
    </row>
    <row r="16" spans="1:2">
      <c r="A16" s="125" t="s">
        <v>435</v>
      </c>
      <c r="B16" s="128">
        <v>0</v>
      </c>
    </row>
    <row r="17" spans="7:7" ht="23.25">
      <c r="G17" s="215" t="s">
        <v>503</v>
      </c>
    </row>
  </sheetData>
  <hyperlinks>
    <hyperlink ref="G17" location="'Project 2'!A1" display="Back"/>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
  <sheetViews>
    <sheetView showGridLines="0" workbookViewId="0">
      <selection activeCell="G17" sqref="G17"/>
    </sheetView>
  </sheetViews>
  <sheetFormatPr defaultRowHeight="12.75"/>
  <cols>
    <col min="1" max="1" width="22.28515625" style="125" bestFit="1" customWidth="1"/>
    <col min="2" max="2" width="12" style="125" bestFit="1" customWidth="1"/>
    <col min="3" max="16384" width="9.140625" style="125"/>
  </cols>
  <sheetData>
    <row r="2" spans="1:2" ht="15">
      <c r="A2" s="126" t="s">
        <v>424</v>
      </c>
    </row>
    <row r="4" spans="1:2">
      <c r="A4" s="127"/>
      <c r="B4" s="127" t="s">
        <v>438</v>
      </c>
    </row>
    <row r="5" spans="1:2">
      <c r="A5" s="125" t="s">
        <v>425</v>
      </c>
      <c r="B5" s="128">
        <v>50</v>
      </c>
    </row>
    <row r="7" spans="1:2">
      <c r="A7" s="125" t="s">
        <v>427</v>
      </c>
      <c r="B7" s="129">
        <v>0.41307188813925799</v>
      </c>
    </row>
    <row r="8" spans="1:2">
      <c r="A8" s="125" t="s">
        <v>428</v>
      </c>
      <c r="B8" s="129">
        <v>0.48314794546357703</v>
      </c>
    </row>
    <row r="9" spans="1:2">
      <c r="A9" s="125" t="s">
        <v>429</v>
      </c>
      <c r="B9" s="129">
        <v>0.5786312783877442</v>
      </c>
    </row>
    <row r="10" spans="1:2">
      <c r="A10" s="125" t="s">
        <v>430</v>
      </c>
      <c r="B10" s="129">
        <v>0.1655593902484862</v>
      </c>
    </row>
    <row r="11" spans="1:2">
      <c r="A11" s="125" t="s">
        <v>431</v>
      </c>
      <c r="B11" s="129" t="e">
        <v>#N/A</v>
      </c>
    </row>
    <row r="13" spans="1:2">
      <c r="A13" s="125" t="s">
        <v>432</v>
      </c>
      <c r="B13" s="128">
        <v>0</v>
      </c>
    </row>
    <row r="14" spans="1:2">
      <c r="A14" s="125" t="s">
        <v>433</v>
      </c>
      <c r="B14" s="128">
        <v>0</v>
      </c>
    </row>
    <row r="15" spans="1:2">
      <c r="A15" s="125" t="s">
        <v>434</v>
      </c>
      <c r="B15" s="128">
        <v>0</v>
      </c>
    </row>
    <row r="16" spans="1:2">
      <c r="A16" s="125" t="s">
        <v>435</v>
      </c>
      <c r="B16" s="128">
        <v>0</v>
      </c>
    </row>
    <row r="17" spans="7:7" ht="23.25">
      <c r="G17" s="215" t="s">
        <v>503</v>
      </c>
    </row>
  </sheetData>
  <hyperlinks>
    <hyperlink ref="G17" location="'Project 2'!A1" display="Back"/>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showGridLines="0" workbookViewId="0">
      <selection activeCell="F17" sqref="F17"/>
    </sheetView>
  </sheetViews>
  <sheetFormatPr defaultRowHeight="12.75"/>
  <cols>
    <col min="1" max="1" width="22.28515625" style="125" bestFit="1" customWidth="1"/>
    <col min="2" max="2" width="20.42578125" style="125" bestFit="1" customWidth="1"/>
    <col min="3" max="16384" width="9.140625" style="125"/>
  </cols>
  <sheetData>
    <row r="2" spans="1:2" ht="15">
      <c r="A2" s="126" t="s">
        <v>424</v>
      </c>
    </row>
    <row r="4" spans="1:2">
      <c r="A4" s="127"/>
      <c r="B4" s="127" t="s">
        <v>440</v>
      </c>
    </row>
    <row r="5" spans="1:2">
      <c r="A5" s="125" t="s">
        <v>425</v>
      </c>
      <c r="B5" s="128">
        <v>50</v>
      </c>
    </row>
    <row r="7" spans="1:2">
      <c r="A7" s="125" t="s">
        <v>427</v>
      </c>
      <c r="B7" s="130">
        <v>4.8250000000000001E-2</v>
      </c>
    </row>
    <row r="8" spans="1:2">
      <c r="A8" s="125" t="s">
        <v>428</v>
      </c>
      <c r="B8" s="130">
        <v>5.8499999999999996E-2</v>
      </c>
    </row>
    <row r="9" spans="1:2">
      <c r="A9" s="125" t="s">
        <v>429</v>
      </c>
      <c r="B9" s="130">
        <v>6.6000000000000003E-2</v>
      </c>
    </row>
    <row r="10" spans="1:2">
      <c r="A10" s="125" t="s">
        <v>430</v>
      </c>
      <c r="B10" s="130">
        <v>1.7750000000000002E-2</v>
      </c>
    </row>
    <row r="11" spans="1:2">
      <c r="A11" s="125" t="s">
        <v>431</v>
      </c>
      <c r="B11" s="130">
        <v>6.5000000000000002E-2</v>
      </c>
    </row>
    <row r="13" spans="1:2">
      <c r="A13" s="125" t="s">
        <v>432</v>
      </c>
      <c r="B13" s="128">
        <v>0</v>
      </c>
    </row>
    <row r="14" spans="1:2">
      <c r="A14" s="125" t="s">
        <v>433</v>
      </c>
      <c r="B14" s="128">
        <v>0</v>
      </c>
    </row>
    <row r="15" spans="1:2">
      <c r="A15" s="125" t="s">
        <v>434</v>
      </c>
      <c r="B15" s="128">
        <v>0</v>
      </c>
    </row>
    <row r="16" spans="1:2">
      <c r="A16" s="125" t="s">
        <v>435</v>
      </c>
      <c r="B16" s="128">
        <v>0</v>
      </c>
    </row>
    <row r="17" spans="6:6" ht="23.25">
      <c r="F17" s="215" t="s">
        <v>503</v>
      </c>
    </row>
  </sheetData>
  <hyperlinks>
    <hyperlink ref="F17" location="'Project 2'!A1" display="Back"/>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GridLines="0" workbookViewId="0">
      <selection activeCell="E17" sqref="E17"/>
    </sheetView>
  </sheetViews>
  <sheetFormatPr defaultRowHeight="12.75"/>
  <cols>
    <col min="1" max="1" width="22.28515625" style="125" bestFit="1" customWidth="1"/>
    <col min="2" max="2" width="28.85546875" style="125" bestFit="1" customWidth="1"/>
    <col min="3" max="16384" width="9.140625" style="125"/>
  </cols>
  <sheetData>
    <row r="2" spans="1:2" ht="15">
      <c r="A2" s="126" t="s">
        <v>424</v>
      </c>
    </row>
    <row r="4" spans="1:2">
      <c r="A4" s="127"/>
      <c r="B4" s="127" t="s">
        <v>442</v>
      </c>
    </row>
    <row r="5" spans="1:2">
      <c r="A5" s="125" t="s">
        <v>425</v>
      </c>
      <c r="B5" s="128">
        <v>50</v>
      </c>
    </row>
    <row r="7" spans="1:2">
      <c r="A7" s="125" t="s">
        <v>427</v>
      </c>
      <c r="B7" s="131">
        <v>1391250</v>
      </c>
    </row>
    <row r="8" spans="1:2">
      <c r="A8" s="125" t="s">
        <v>428</v>
      </c>
      <c r="B8" s="131">
        <v>3306000</v>
      </c>
    </row>
    <row r="9" spans="1:2">
      <c r="A9" s="125" t="s">
        <v>429</v>
      </c>
      <c r="B9" s="131">
        <v>5215000</v>
      </c>
    </row>
    <row r="10" spans="1:2">
      <c r="A10" s="125" t="s">
        <v>430</v>
      </c>
      <c r="B10" s="131">
        <v>3823750</v>
      </c>
    </row>
    <row r="11" spans="1:2">
      <c r="A11" s="125" t="s">
        <v>431</v>
      </c>
      <c r="B11" s="131" t="e">
        <v>#N/A</v>
      </c>
    </row>
    <row r="13" spans="1:2">
      <c r="A13" s="125" t="s">
        <v>432</v>
      </c>
      <c r="B13" s="128">
        <v>0</v>
      </c>
    </row>
    <row r="14" spans="1:2">
      <c r="A14" s="125" t="s">
        <v>433</v>
      </c>
      <c r="B14" s="128">
        <v>0</v>
      </c>
    </row>
    <row r="15" spans="1:2">
      <c r="A15" s="125" t="s">
        <v>434</v>
      </c>
      <c r="B15" s="128">
        <v>2</v>
      </c>
    </row>
    <row r="16" spans="1:2">
      <c r="A16" s="125" t="s">
        <v>435</v>
      </c>
      <c r="B16" s="128">
        <v>2</v>
      </c>
    </row>
    <row r="17" spans="5:5" ht="23.25">
      <c r="E17" s="215" t="s">
        <v>503</v>
      </c>
    </row>
  </sheetData>
  <hyperlinks>
    <hyperlink ref="E17" location="'Project 2'!A1" display="Back"/>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showGridLines="0" workbookViewId="0">
      <selection activeCell="F17" sqref="F17"/>
    </sheetView>
  </sheetViews>
  <sheetFormatPr defaultRowHeight="12.75"/>
  <cols>
    <col min="1" max="1" width="22.28515625" style="125" bestFit="1" customWidth="1"/>
    <col min="2" max="2" width="23.7109375" style="125" bestFit="1" customWidth="1"/>
    <col min="3" max="16384" width="9.140625" style="125"/>
  </cols>
  <sheetData>
    <row r="2" spans="1:2" ht="15">
      <c r="A2" s="126" t="s">
        <v>424</v>
      </c>
    </row>
    <row r="4" spans="1:2">
      <c r="A4" s="127"/>
      <c r="B4" s="127" t="s">
        <v>444</v>
      </c>
    </row>
    <row r="5" spans="1:2">
      <c r="A5" s="125" t="s">
        <v>425</v>
      </c>
      <c r="B5" s="128">
        <v>50</v>
      </c>
    </row>
    <row r="7" spans="1:2">
      <c r="A7" s="125" t="s">
        <v>427</v>
      </c>
      <c r="B7" s="130">
        <v>0.59</v>
      </c>
    </row>
    <row r="8" spans="1:2">
      <c r="A8" s="125" t="s">
        <v>428</v>
      </c>
      <c r="B8" s="130">
        <v>0.626</v>
      </c>
    </row>
    <row r="9" spans="1:2">
      <c r="A9" s="125" t="s">
        <v>429</v>
      </c>
      <c r="B9" s="130">
        <v>0.66675000000000006</v>
      </c>
    </row>
    <row r="10" spans="1:2">
      <c r="A10" s="125" t="s">
        <v>430</v>
      </c>
      <c r="B10" s="130">
        <v>7.6750000000000096E-2</v>
      </c>
    </row>
    <row r="11" spans="1:2">
      <c r="A11" s="125" t="s">
        <v>431</v>
      </c>
      <c r="B11" s="130">
        <v>0.61899999999999999</v>
      </c>
    </row>
    <row r="13" spans="1:2">
      <c r="A13" s="125" t="s">
        <v>432</v>
      </c>
      <c r="B13" s="128">
        <v>0</v>
      </c>
    </row>
    <row r="14" spans="1:2">
      <c r="A14" s="125" t="s">
        <v>433</v>
      </c>
      <c r="B14" s="128">
        <v>0</v>
      </c>
    </row>
    <row r="15" spans="1:2">
      <c r="A15" s="125" t="s">
        <v>434</v>
      </c>
      <c r="B15" s="128">
        <v>0</v>
      </c>
    </row>
    <row r="16" spans="1:2">
      <c r="A16" s="125" t="s">
        <v>435</v>
      </c>
      <c r="B16" s="128">
        <v>0</v>
      </c>
    </row>
    <row r="17" spans="6:6" ht="23.25">
      <c r="F17" s="215" t="s">
        <v>503</v>
      </c>
    </row>
  </sheetData>
  <hyperlinks>
    <hyperlink ref="F17" location="'Project 2'!A1" display="Back"/>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GridLines="0" workbookViewId="0">
      <selection activeCell="E17" sqref="E17"/>
    </sheetView>
  </sheetViews>
  <sheetFormatPr defaultRowHeight="12.75"/>
  <cols>
    <col min="1" max="1" width="22.28515625" style="125" bestFit="1" customWidth="1"/>
    <col min="2" max="2" width="29.7109375" style="125" bestFit="1" customWidth="1"/>
    <col min="3" max="16384" width="9.140625" style="125"/>
  </cols>
  <sheetData>
    <row r="2" spans="1:2" ht="15">
      <c r="A2" s="126" t="s">
        <v>424</v>
      </c>
    </row>
    <row r="4" spans="1:2">
      <c r="A4" s="127"/>
      <c r="B4" s="127" t="s">
        <v>446</v>
      </c>
    </row>
    <row r="5" spans="1:2">
      <c r="A5" s="125" t="s">
        <v>425</v>
      </c>
      <c r="B5" s="128">
        <v>50</v>
      </c>
    </row>
    <row r="7" spans="1:2">
      <c r="A7" s="125" t="s">
        <v>427</v>
      </c>
      <c r="B7" s="131">
        <v>5064.75</v>
      </c>
    </row>
    <row r="8" spans="1:2">
      <c r="A8" s="125" t="s">
        <v>428</v>
      </c>
      <c r="B8" s="131">
        <v>16083</v>
      </c>
    </row>
    <row r="9" spans="1:2">
      <c r="A9" s="125" t="s">
        <v>429</v>
      </c>
      <c r="B9" s="131">
        <v>27650</v>
      </c>
    </row>
    <row r="10" spans="1:2">
      <c r="A10" s="125" t="s">
        <v>430</v>
      </c>
      <c r="B10" s="131">
        <v>22585.25</v>
      </c>
    </row>
    <row r="11" spans="1:2">
      <c r="A11" s="125" t="s">
        <v>431</v>
      </c>
      <c r="B11" s="131" t="e">
        <v>#N/A</v>
      </c>
    </row>
    <row r="13" spans="1:2">
      <c r="A13" s="125" t="s">
        <v>432</v>
      </c>
      <c r="B13" s="128">
        <v>0</v>
      </c>
    </row>
    <row r="14" spans="1:2">
      <c r="A14" s="125" t="s">
        <v>433</v>
      </c>
      <c r="B14" s="128">
        <v>0</v>
      </c>
    </row>
    <row r="15" spans="1:2">
      <c r="A15" s="125" t="s">
        <v>434</v>
      </c>
      <c r="B15" s="128">
        <v>2</v>
      </c>
    </row>
    <row r="16" spans="1:2">
      <c r="A16" s="125" t="s">
        <v>435</v>
      </c>
      <c r="B16" s="128">
        <v>2</v>
      </c>
    </row>
    <row r="17" spans="5:5" ht="23.25">
      <c r="E17" s="215" t="s">
        <v>503</v>
      </c>
    </row>
  </sheetData>
  <hyperlinks>
    <hyperlink ref="E17" location="'Project 2'!A1" display="Back"/>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GridLines="0" workbookViewId="0">
      <selection activeCell="E17" sqref="E17"/>
    </sheetView>
  </sheetViews>
  <sheetFormatPr defaultRowHeight="12.75"/>
  <cols>
    <col min="1" max="1" width="22.28515625" style="125" bestFit="1" customWidth="1"/>
    <col min="2" max="2" width="31.5703125" style="125" bestFit="1" customWidth="1"/>
    <col min="3" max="16384" width="9.140625" style="125"/>
  </cols>
  <sheetData>
    <row r="2" spans="1:2" ht="15">
      <c r="A2" s="126" t="s">
        <v>424</v>
      </c>
    </row>
    <row r="4" spans="1:2">
      <c r="A4" s="127"/>
      <c r="B4" s="127" t="s">
        <v>448</v>
      </c>
    </row>
    <row r="5" spans="1:2">
      <c r="A5" s="125" t="s">
        <v>425</v>
      </c>
      <c r="B5" s="128">
        <v>50</v>
      </c>
    </row>
    <row r="7" spans="1:2">
      <c r="A7" s="125" t="s">
        <v>427</v>
      </c>
      <c r="B7" s="129">
        <v>0.42500000000000004</v>
      </c>
    </row>
    <row r="8" spans="1:2">
      <c r="A8" s="125" t="s">
        <v>428</v>
      </c>
      <c r="B8" s="129">
        <v>0.66666666666666663</v>
      </c>
    </row>
    <row r="9" spans="1:2">
      <c r="A9" s="125" t="s">
        <v>429</v>
      </c>
      <c r="B9" s="129">
        <v>1</v>
      </c>
    </row>
    <row r="10" spans="1:2">
      <c r="A10" s="125" t="s">
        <v>430</v>
      </c>
      <c r="B10" s="129">
        <v>0.57499999999999996</v>
      </c>
    </row>
    <row r="11" spans="1:2">
      <c r="A11" s="125" t="s">
        <v>431</v>
      </c>
      <c r="B11" s="129">
        <v>1</v>
      </c>
    </row>
    <row r="13" spans="1:2">
      <c r="A13" s="125" t="s">
        <v>432</v>
      </c>
      <c r="B13" s="128">
        <v>0</v>
      </c>
    </row>
    <row r="14" spans="1:2">
      <c r="A14" s="125" t="s">
        <v>433</v>
      </c>
      <c r="B14" s="128">
        <v>0</v>
      </c>
    </row>
    <row r="15" spans="1:2">
      <c r="A15" s="125" t="s">
        <v>434</v>
      </c>
      <c r="B15" s="128">
        <v>0</v>
      </c>
    </row>
    <row r="16" spans="1:2">
      <c r="A16" s="125" t="s">
        <v>435</v>
      </c>
      <c r="B16" s="128">
        <v>0</v>
      </c>
    </row>
    <row r="17" spans="5:5" ht="23.25">
      <c r="E17" s="215" t="s">
        <v>503</v>
      </c>
    </row>
  </sheetData>
  <hyperlinks>
    <hyperlink ref="E17" location="'Project 2'!A1" display="Back"/>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showGridLines="0" workbookViewId="0">
      <selection activeCell="D17" sqref="D17"/>
    </sheetView>
  </sheetViews>
  <sheetFormatPr defaultRowHeight="12.75"/>
  <cols>
    <col min="1" max="1" width="22.28515625" style="125" bestFit="1" customWidth="1"/>
    <col min="2" max="2" width="39.140625" style="125" bestFit="1" customWidth="1"/>
    <col min="3" max="16384" width="9.140625" style="125"/>
  </cols>
  <sheetData>
    <row r="2" spans="1:2" ht="15">
      <c r="A2" s="126" t="s">
        <v>424</v>
      </c>
    </row>
    <row r="4" spans="1:2">
      <c r="A4" s="127"/>
      <c r="B4" s="127" t="s">
        <v>450</v>
      </c>
    </row>
    <row r="5" spans="1:2">
      <c r="A5" s="125" t="s">
        <v>425</v>
      </c>
      <c r="B5" s="128">
        <v>50</v>
      </c>
    </row>
    <row r="7" spans="1:2">
      <c r="A7" s="125" t="s">
        <v>427</v>
      </c>
      <c r="B7" s="130">
        <v>0.83975000000000011</v>
      </c>
    </row>
    <row r="8" spans="1:2">
      <c r="A8" s="125" t="s">
        <v>428</v>
      </c>
      <c r="B8" s="130">
        <v>0.875</v>
      </c>
    </row>
    <row r="9" spans="1:2">
      <c r="A9" s="125" t="s">
        <v>429</v>
      </c>
      <c r="B9" s="130">
        <v>0.89800000000000002</v>
      </c>
    </row>
    <row r="10" spans="1:2">
      <c r="A10" s="125" t="s">
        <v>430</v>
      </c>
      <c r="B10" s="130">
        <v>5.8249999999999913E-2</v>
      </c>
    </row>
    <row r="11" spans="1:2">
      <c r="A11" s="125" t="s">
        <v>431</v>
      </c>
      <c r="B11" s="130">
        <v>0.87400000000000011</v>
      </c>
    </row>
    <row r="13" spans="1:2">
      <c r="A13" s="125" t="s">
        <v>432</v>
      </c>
      <c r="B13" s="128">
        <v>0</v>
      </c>
    </row>
    <row r="14" spans="1:2">
      <c r="A14" s="125" t="s">
        <v>433</v>
      </c>
      <c r="B14" s="128">
        <v>0</v>
      </c>
    </row>
    <row r="15" spans="1:2">
      <c r="A15" s="125" t="s">
        <v>434</v>
      </c>
      <c r="B15" s="128">
        <v>0</v>
      </c>
    </row>
    <row r="16" spans="1:2">
      <c r="A16" s="125" t="s">
        <v>435</v>
      </c>
      <c r="B16" s="128">
        <v>0</v>
      </c>
    </row>
    <row r="17" spans="4:4" ht="23.25">
      <c r="D17" s="215" t="s">
        <v>503</v>
      </c>
    </row>
  </sheetData>
  <hyperlinks>
    <hyperlink ref="D17" location="'Project 2'!A1" display="Back"/>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GridLines="0" topLeftCell="A4" workbookViewId="0">
      <selection activeCell="E17" sqref="E17"/>
    </sheetView>
  </sheetViews>
  <sheetFormatPr defaultRowHeight="12.75"/>
  <cols>
    <col min="1" max="1" width="22.28515625" style="125" bestFit="1" customWidth="1"/>
    <col min="2" max="2" width="31" style="125" bestFit="1" customWidth="1"/>
    <col min="3" max="16384" width="9.140625" style="125"/>
  </cols>
  <sheetData>
    <row r="2" spans="1:2" ht="15">
      <c r="A2" s="126" t="s">
        <v>424</v>
      </c>
    </row>
    <row r="4" spans="1:2">
      <c r="A4" s="127"/>
      <c r="B4" s="127" t="s">
        <v>452</v>
      </c>
    </row>
    <row r="5" spans="1:2">
      <c r="A5" s="125" t="s">
        <v>425</v>
      </c>
      <c r="B5" s="128">
        <v>50</v>
      </c>
    </row>
    <row r="7" spans="1:2">
      <c r="A7" s="125" t="s">
        <v>427</v>
      </c>
      <c r="B7" s="131">
        <v>44410.75</v>
      </c>
    </row>
    <row r="8" spans="1:2">
      <c r="A8" s="125" t="s">
        <v>428</v>
      </c>
      <c r="B8" s="131">
        <v>125872.5</v>
      </c>
    </row>
    <row r="9" spans="1:2">
      <c r="A9" s="125" t="s">
        <v>429</v>
      </c>
      <c r="B9" s="131">
        <v>202373.25</v>
      </c>
    </row>
    <row r="10" spans="1:2">
      <c r="A10" s="125" t="s">
        <v>430</v>
      </c>
      <c r="B10" s="131">
        <v>157962.5</v>
      </c>
    </row>
    <row r="11" spans="1:2">
      <c r="A11" s="125" t="s">
        <v>431</v>
      </c>
      <c r="B11" s="131" t="e">
        <v>#N/A</v>
      </c>
    </row>
    <row r="13" spans="1:2">
      <c r="A13" s="125" t="s">
        <v>432</v>
      </c>
      <c r="B13" s="128">
        <v>0</v>
      </c>
    </row>
    <row r="14" spans="1:2">
      <c r="A14" s="125" t="s">
        <v>433</v>
      </c>
      <c r="B14" s="128">
        <v>0</v>
      </c>
    </row>
    <row r="15" spans="1:2">
      <c r="A15" s="125" t="s">
        <v>434</v>
      </c>
      <c r="B15" s="128">
        <v>1</v>
      </c>
    </row>
    <row r="16" spans="1:2">
      <c r="A16" s="125" t="s">
        <v>435</v>
      </c>
      <c r="B16" s="128">
        <v>2</v>
      </c>
    </row>
    <row r="17" spans="5:5" ht="23.25">
      <c r="E17" s="215" t="s">
        <v>503</v>
      </c>
    </row>
  </sheetData>
  <hyperlinks>
    <hyperlink ref="E17" location="'Project 2'!A1" display="Back"/>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1"/>
  <sheetViews>
    <sheetView workbookViewId="0">
      <selection activeCell="O5" sqref="O5"/>
    </sheetView>
  </sheetViews>
  <sheetFormatPr defaultColWidth="11.42578125" defaultRowHeight="15"/>
  <cols>
    <col min="4" max="4" width="14.28515625" customWidth="1"/>
    <col min="11" max="11" width="15.5703125" customWidth="1"/>
    <col min="12" max="13" width="11.42578125" customWidth="1"/>
    <col min="24" max="25" width="7.7109375" bestFit="1" customWidth="1"/>
    <col min="26" max="26" width="15.5703125" customWidth="1"/>
    <col min="30" max="30" width="7.7109375" bestFit="1" customWidth="1"/>
    <col min="31" max="31" width="11.42578125" style="279"/>
  </cols>
  <sheetData>
    <row r="1" spans="1:37" ht="15.75" thickBot="1">
      <c r="A1" t="s">
        <v>570</v>
      </c>
    </row>
    <row r="2" spans="1:37" ht="16.5" customHeight="1" thickBot="1">
      <c r="A2" s="251" t="s">
        <v>519</v>
      </c>
      <c r="B2" s="251" t="s">
        <v>504</v>
      </c>
      <c r="C2" s="251" t="s">
        <v>515</v>
      </c>
      <c r="D2" s="251" t="s">
        <v>155</v>
      </c>
      <c r="E2" s="251" t="s">
        <v>353</v>
      </c>
      <c r="F2" s="252" t="s">
        <v>422</v>
      </c>
      <c r="G2" s="251" t="s">
        <v>53</v>
      </c>
      <c r="H2" s="251" t="s">
        <v>421</v>
      </c>
      <c r="I2" s="252" t="s">
        <v>420</v>
      </c>
      <c r="J2" s="251" t="s">
        <v>419</v>
      </c>
      <c r="K2" s="251" t="s">
        <v>418</v>
      </c>
      <c r="L2" s="251" t="s">
        <v>417</v>
      </c>
      <c r="M2" s="266"/>
    </row>
    <row r="3" spans="1:37" ht="17.25" customHeight="1" thickTop="1">
      <c r="A3" s="2">
        <v>0.48149000000000014</v>
      </c>
      <c r="B3" s="2">
        <v>0.497859086754466</v>
      </c>
      <c r="C3" s="2">
        <v>5.8099999999999999E-2</v>
      </c>
      <c r="D3" s="260">
        <v>4694640</v>
      </c>
      <c r="E3" s="2">
        <v>0.62653999999999987</v>
      </c>
      <c r="F3" s="259">
        <v>23671.64</v>
      </c>
      <c r="G3" s="2">
        <v>0.63037806637806637</v>
      </c>
      <c r="H3" s="2">
        <v>0.86874000000000007</v>
      </c>
      <c r="I3" s="259">
        <v>172028.58</v>
      </c>
      <c r="J3" s="2">
        <v>0.14112</v>
      </c>
      <c r="K3" s="259">
        <v>1590.38</v>
      </c>
      <c r="L3" s="259">
        <v>21.381999999999994</v>
      </c>
      <c r="M3" s="259"/>
      <c r="N3" t="s">
        <v>576</v>
      </c>
      <c r="O3" s="298"/>
      <c r="P3" s="259"/>
      <c r="S3" s="2"/>
      <c r="U3" s="2"/>
      <c r="V3" s="2"/>
      <c r="AG3" s="259"/>
      <c r="AH3" s="259"/>
    </row>
    <row r="4" spans="1:37" ht="22.5" customHeight="1">
      <c r="A4">
        <v>0.10289279392074158</v>
      </c>
      <c r="B4">
        <v>0.10198687890250205</v>
      </c>
      <c r="C4">
        <v>1.2696215087616531E-2</v>
      </c>
      <c r="D4">
        <v>5229140.4716106774</v>
      </c>
      <c r="E4">
        <v>5.8263024295002068E-2</v>
      </c>
      <c r="F4">
        <v>29241.408677058902</v>
      </c>
      <c r="G4">
        <v>0.34805393572007953</v>
      </c>
      <c r="H4">
        <v>3.411912504560384E-2</v>
      </c>
      <c r="I4">
        <v>197186.88943348301</v>
      </c>
      <c r="J4">
        <v>3.1834162114794624E-2</v>
      </c>
      <c r="K4">
        <v>132.69942866247362</v>
      </c>
      <c r="L4">
        <v>1.3998090248753396</v>
      </c>
      <c r="N4" t="s">
        <v>575</v>
      </c>
      <c r="O4" s="298" t="s">
        <v>562</v>
      </c>
    </row>
    <row r="5" spans="1:37" ht="23.25">
      <c r="A5" t="s">
        <v>571</v>
      </c>
      <c r="O5" s="215" t="s">
        <v>548</v>
      </c>
    </row>
    <row r="6" spans="1:37">
      <c r="A6" s="79">
        <f>A3+1.96*(SQRT(A3*(1-A3)/$D$3))</f>
        <v>0.48194198823253526</v>
      </c>
      <c r="B6" s="79">
        <f>B3+1.96*(SQRT(B3*(1-B3)/$D$3))</f>
        <v>0.49831138087997551</v>
      </c>
      <c r="C6" s="79">
        <f>C3+1.96*(SQRT(C3*(1-C3)/$D$3))</f>
        <v>5.83116144834364E-2</v>
      </c>
      <c r="D6">
        <f>D3+1.96*(D4/SQRT(50))</f>
        <v>6144083.7894031489</v>
      </c>
      <c r="E6" s="79">
        <f t="shared" ref="E6:J6" si="0">E3+1.96*(SQRT(E3*(1-E3)/$D$3))</f>
        <v>0.62697757386177766</v>
      </c>
      <c r="F6" s="268">
        <f>F3+1.96*(F4/SQRT(50))</f>
        <v>31776.944959862234</v>
      </c>
      <c r="G6" s="79">
        <f t="shared" si="0"/>
        <v>0.63081471725646288</v>
      </c>
      <c r="H6" s="79">
        <f t="shared" si="0"/>
        <v>0.86904546821925466</v>
      </c>
      <c r="I6">
        <f>I3+1.96*(I4/SQRT(50))</f>
        <v>226685.99717836312</v>
      </c>
      <c r="J6" s="79">
        <f t="shared" si="0"/>
        <v>0.1414349310294174</v>
      </c>
      <c r="K6" s="292">
        <f>K3+1.96*(K4/SQRT(50))</f>
        <v>1627.1624050197918</v>
      </c>
      <c r="L6" s="291">
        <f>L3+1.96*(L4/SQRT(50))</f>
        <v>21.770007265911342</v>
      </c>
    </row>
    <row r="7" spans="1:37">
      <c r="A7" s="79">
        <f>A3-1.96*(SQRT(A3*(1-A3)/$D$3))</f>
        <v>0.48103801176746502</v>
      </c>
      <c r="B7" s="79">
        <f>B3-1.96*(SQRT(B3*(1-B3)/$D$3))</f>
        <v>0.49740679262895648</v>
      </c>
      <c r="C7" s="79">
        <f>C3-1.96*(SQRT(C3*(1-C3)/$D$3))</f>
        <v>5.7888385516563598E-2</v>
      </c>
      <c r="D7">
        <f>D3-1.96*(D4/SQRT(50))</f>
        <v>3245196.2105968511</v>
      </c>
      <c r="E7" s="79">
        <f t="shared" ref="E7:J7" si="1">E3-1.96*(SQRT(E3*(1-E3)/$D$3))</f>
        <v>0.62610242613822209</v>
      </c>
      <c r="F7">
        <f>F3-1.96*(F4/SQRT(50))</f>
        <v>15566.335040137765</v>
      </c>
      <c r="G7" s="79">
        <f t="shared" si="1"/>
        <v>0.62994141549966987</v>
      </c>
      <c r="H7" s="79">
        <f t="shared" si="1"/>
        <v>0.86843453178074548</v>
      </c>
      <c r="I7">
        <f>I3-1.96*(I4/SQRT(50))</f>
        <v>117371.16282163686</v>
      </c>
      <c r="J7" s="79">
        <f t="shared" si="1"/>
        <v>0.14080506897058259</v>
      </c>
      <c r="K7" s="292">
        <f>K3-1.96*(K4/SQRT(50))</f>
        <v>1553.5975949802084</v>
      </c>
      <c r="L7" s="291">
        <f>L3-1.96*(L4/SQRT(50))</f>
        <v>20.993992734088646</v>
      </c>
    </row>
    <row r="8" spans="1:37" ht="81" customHeight="1" thickBot="1">
      <c r="A8" s="400" t="s">
        <v>612</v>
      </c>
      <c r="B8" s="400"/>
      <c r="C8" s="400"/>
      <c r="D8" s="400"/>
      <c r="E8" s="400"/>
      <c r="F8" s="400"/>
      <c r="G8" s="400"/>
      <c r="H8" s="400"/>
      <c r="I8" s="400"/>
      <c r="J8" s="400"/>
      <c r="K8" s="400"/>
      <c r="L8" s="400"/>
      <c r="M8" s="400"/>
      <c r="N8" s="400"/>
      <c r="O8" s="400"/>
    </row>
    <row r="9" spans="1:37" ht="21" thickBot="1">
      <c r="A9" s="251" t="s">
        <v>50</v>
      </c>
      <c r="B9" s="251" t="s">
        <v>519</v>
      </c>
      <c r="C9" s="335" t="s">
        <v>573</v>
      </c>
      <c r="D9" s="335" t="s">
        <v>574</v>
      </c>
      <c r="E9" s="251" t="s">
        <v>504</v>
      </c>
      <c r="F9" s="335" t="s">
        <v>573</v>
      </c>
      <c r="G9" s="335" t="s">
        <v>574</v>
      </c>
      <c r="H9" s="251" t="s">
        <v>515</v>
      </c>
      <c r="I9" s="335" t="s">
        <v>573</v>
      </c>
      <c r="J9" s="335" t="s">
        <v>574</v>
      </c>
      <c r="K9" s="251" t="s">
        <v>155</v>
      </c>
      <c r="L9" s="335" t="s">
        <v>573</v>
      </c>
      <c r="M9" s="335" t="s">
        <v>574</v>
      </c>
      <c r="N9" s="251" t="s">
        <v>353</v>
      </c>
      <c r="O9" s="335" t="s">
        <v>573</v>
      </c>
      <c r="P9" s="335" t="s">
        <v>574</v>
      </c>
      <c r="Q9" s="252" t="s">
        <v>422</v>
      </c>
      <c r="R9" s="335" t="s">
        <v>573</v>
      </c>
      <c r="S9" s="335" t="s">
        <v>574</v>
      </c>
      <c r="T9" s="251" t="s">
        <v>53</v>
      </c>
      <c r="U9" s="335" t="s">
        <v>573</v>
      </c>
      <c r="V9" s="335" t="s">
        <v>574</v>
      </c>
      <c r="W9" s="251" t="s">
        <v>421</v>
      </c>
      <c r="X9" s="335" t="s">
        <v>573</v>
      </c>
      <c r="Y9" s="335" t="s">
        <v>574</v>
      </c>
      <c r="Z9" s="252" t="s">
        <v>420</v>
      </c>
      <c r="AA9" s="335" t="s">
        <v>573</v>
      </c>
      <c r="AB9" s="335" t="s">
        <v>574</v>
      </c>
      <c r="AC9" s="251" t="s">
        <v>419</v>
      </c>
      <c r="AD9" s="335" t="s">
        <v>573</v>
      </c>
      <c r="AE9" s="336" t="s">
        <v>574</v>
      </c>
      <c r="AF9" s="251" t="s">
        <v>418</v>
      </c>
      <c r="AG9" s="335" t="s">
        <v>573</v>
      </c>
      <c r="AH9" s="335" t="s">
        <v>574</v>
      </c>
      <c r="AI9" s="251" t="s">
        <v>417</v>
      </c>
      <c r="AJ9" s="335" t="s">
        <v>573</v>
      </c>
      <c r="AK9" s="335" t="s">
        <v>574</v>
      </c>
    </row>
    <row r="10" spans="1:37" ht="16.5" thickTop="1">
      <c r="A10" s="253" t="s">
        <v>1</v>
      </c>
      <c r="B10" s="254">
        <v>0.3836</v>
      </c>
      <c r="C10" s="267">
        <f>B10+1.96*(SQRT(B10*(1-B10)/50))</f>
        <v>0.5183850373939185</v>
      </c>
      <c r="D10" s="267">
        <f>B10-1.96*(SQRT(B10*(1-B10)/50))</f>
        <v>0.24881496260608152</v>
      </c>
      <c r="E10" s="254">
        <v>0.60545822329822818</v>
      </c>
      <c r="F10" s="267">
        <f>E10+1.96*(SQRT(E10*(1-E10)/50))</f>
        <v>0.74093337881789834</v>
      </c>
      <c r="G10" s="267">
        <f>E10-1.96*(SQRT(E10*(1-E10)/50))</f>
        <v>0.46998306777855803</v>
      </c>
      <c r="H10" s="254">
        <v>7.0000000000000007E-2</v>
      </c>
      <c r="I10" s="267">
        <f>H10+1.96*(SQRT(H10*(1-H10)/50))</f>
        <v>0.14072314472646139</v>
      </c>
      <c r="J10" s="267">
        <f>H10-1.96*(SQRT(H10*(1-H10)/50))</f>
        <v>-7.2314472646137218E-4</v>
      </c>
      <c r="K10" s="255">
        <v>3594000</v>
      </c>
      <c r="L10" s="293">
        <f>K10+1.96*($D$4/SQRT(50))</f>
        <v>5043443.7894031489</v>
      </c>
      <c r="M10" s="293">
        <f>K10-1.96*($D$4/SQRT(50))</f>
        <v>2144556.2105968511</v>
      </c>
      <c r="N10" s="254">
        <v>0.61899999999999999</v>
      </c>
      <c r="O10" s="267">
        <f>N10+1.96*(SQRT(N10*(1-N10)/50))</f>
        <v>0.75361048268244191</v>
      </c>
      <c r="P10" s="267">
        <f>N10-1.96*(SQRT(N10*(1-N10)/50))</f>
        <v>0.48438951731755808</v>
      </c>
      <c r="Q10" s="256">
        <v>20826</v>
      </c>
      <c r="R10" s="295">
        <f>Q10+1.96*($F$4/SQRT(50))</f>
        <v>28931.304959862235</v>
      </c>
      <c r="S10" s="295">
        <f>Q10-1.96*($F$4/SQRT(50))</f>
        <v>12720.695040137765</v>
      </c>
      <c r="T10" s="254">
        <v>1</v>
      </c>
      <c r="U10" s="267">
        <f>T10+1.96*(SQRT(T10*(1-T10)/50))</f>
        <v>1</v>
      </c>
      <c r="V10" s="267">
        <f>T10-1.96*(SQRT(T10*(1-T10)/50))</f>
        <v>1</v>
      </c>
      <c r="W10" s="254">
        <v>0.82099999999999995</v>
      </c>
      <c r="X10" s="278">
        <f>W10+1.96*(SQRT(W10*(1-W10)/50))</f>
        <v>0.92725984137010553</v>
      </c>
      <c r="Y10" s="278">
        <f>W10-1.96*(W10*(1-W10)/50)</f>
        <v>0.81523920719999998</v>
      </c>
      <c r="Z10" s="255">
        <v>161993</v>
      </c>
      <c r="AA10" s="293">
        <f>Z10+1.96*($I$4/SQRT(50))</f>
        <v>216650.41717836313</v>
      </c>
      <c r="AB10" s="293">
        <f>Z10-1.96*($I$4/SQRT(50))</f>
        <v>107335.58282163687</v>
      </c>
      <c r="AC10" s="254">
        <v>0.161</v>
      </c>
      <c r="AD10" s="278">
        <f>AC10+1.96*(SQRT(AC10*(1-AC10)/50))</f>
        <v>0.26287438209873965</v>
      </c>
      <c r="AE10" s="278">
        <f>AC10-1.96*(SQRT(AC10*(1-AC10)/50))</f>
        <v>5.9125617901260377E-2</v>
      </c>
      <c r="AF10" s="192">
        <v>1608</v>
      </c>
      <c r="AG10" s="192">
        <f>AF10+1.96*($K$4/SQRT(50))</f>
        <v>1644.7824050197917</v>
      </c>
      <c r="AH10" s="192">
        <f>AF10-1.96*($K$4/SQRT(50))</f>
        <v>1571.2175949802083</v>
      </c>
      <c r="AI10" s="209">
        <v>20.399999999999999</v>
      </c>
      <c r="AJ10" s="391">
        <f>AI10+1.96*($L$4/SQRT(50))</f>
        <v>20.788007265911347</v>
      </c>
      <c r="AK10" s="391">
        <f>AI10-1.96*($L$4/SQRT(50))</f>
        <v>20.011992734088651</v>
      </c>
    </row>
    <row r="11" spans="1:37" s="289" customFormat="1" ht="15.75">
      <c r="A11" s="280" t="s">
        <v>0</v>
      </c>
      <c r="B11" s="281">
        <v>0.40810000000000002</v>
      </c>
      <c r="C11" s="282">
        <f t="shared" ref="C11:C59" si="2">B11+1.96*(SQRT(B11*(1-B11)/50))</f>
        <v>0.54433181307051592</v>
      </c>
      <c r="D11" s="282">
        <f t="shared" ref="D11:D59" si="3">B11-1.96*(SQRT(B11*(1-B11)/50))</f>
        <v>0.27186818692948411</v>
      </c>
      <c r="E11" s="281">
        <v>0.54801577397294465</v>
      </c>
      <c r="F11" s="282">
        <f t="shared" ref="F11:F59" si="4">E11+1.96*(SQRT(E11*(1-E11)/50))</f>
        <v>0.68596816687019535</v>
      </c>
      <c r="G11" s="282">
        <f t="shared" ref="G11:G59" si="5">E11-1.96*(SQRT(E11*(1-E11)/50))</f>
        <v>0.41006338107569396</v>
      </c>
      <c r="H11" s="281">
        <v>6.5000000000000002E-2</v>
      </c>
      <c r="I11" s="282">
        <f t="shared" ref="I11:I59" si="6">H11+1.96*(SQRT(H11*(1-H11)/50))</f>
        <v>0.13333348227626046</v>
      </c>
      <c r="J11" s="282">
        <f t="shared" ref="J11:J59" si="7">H11-1.96*(SQRT(H11*(1-H11)/50))</f>
        <v>-3.3334822762604438E-3</v>
      </c>
      <c r="K11" s="283">
        <v>516000</v>
      </c>
      <c r="L11" s="294">
        <f t="shared" ref="L11:L59" si="8">K11+1.96*($D$4/SQRT(50))</f>
        <v>1965443.7894031489</v>
      </c>
      <c r="M11" s="294">
        <f t="shared" ref="M11:M59" si="9">K11-1.96*($D$4/SQRT(50))</f>
        <v>-933443.78940314893</v>
      </c>
      <c r="N11" s="281">
        <v>0.58399999999999996</v>
      </c>
      <c r="O11" s="282">
        <f t="shared" ref="O11:O59" si="10">N11+1.96*(SQRT(N11*(1-N11)/50))</f>
        <v>0.72062310715248712</v>
      </c>
      <c r="P11" s="282">
        <f t="shared" ref="P11:P59" si="11">N11-1.96*(SQRT(N11*(1-N11)/50))</f>
        <v>0.44737689284751281</v>
      </c>
      <c r="Q11" s="284">
        <v>4708</v>
      </c>
      <c r="R11" s="296">
        <f t="shared" ref="R11:R59" si="12">Q11+1.96*($F$4/SQRT(50))</f>
        <v>12813.304959862235</v>
      </c>
      <c r="S11" s="296">
        <f t="shared" ref="S11:S59" si="13">Q11-1.96*($F$4/SQRT(50))</f>
        <v>-3397.3049598622356</v>
      </c>
      <c r="T11" s="281">
        <v>0.33333333333333331</v>
      </c>
      <c r="U11" s="282">
        <f t="shared" ref="U11:U59" si="14">T11+1.96*(SQRT(T11*(1-T11)/50))</f>
        <v>0.46399999999999997</v>
      </c>
      <c r="V11" s="282">
        <f t="shared" ref="V11:V59" si="15">T11-1.96*(SQRT(T11*(1-T11)/50))</f>
        <v>0.20266666666666666</v>
      </c>
      <c r="W11" s="281">
        <v>0.91400000000000003</v>
      </c>
      <c r="X11" s="285">
        <f t="shared" ref="X11:X59" si="16">W11+1.96*(SQRT(W11*(1-W11)/50))</f>
        <v>0.99171294955153877</v>
      </c>
      <c r="Y11" s="285">
        <f t="shared" ref="Y11:Y59" si="17">W11-1.96*(W11*(1-W11)/50)</f>
        <v>0.9109187232</v>
      </c>
      <c r="Z11" s="283">
        <v>21210</v>
      </c>
      <c r="AA11" s="294">
        <f t="shared" ref="AA11:AA59" si="18">Z11+1.96*($I$4/SQRT(50))</f>
        <v>75867.417178363132</v>
      </c>
      <c r="AB11" s="294">
        <f t="shared" ref="AB11:AB59" si="19">Z11-1.96*($I$4/SQRT(50))</f>
        <v>-33447.417178363139</v>
      </c>
      <c r="AC11" s="281">
        <v>0.109</v>
      </c>
      <c r="AD11" s="285">
        <f t="shared" ref="AD11:AD59" si="20">AC11+1.96*(SQRT(AC11*(1-AC11)/50))</f>
        <v>0.195381983121482</v>
      </c>
      <c r="AE11" s="285">
        <f t="shared" ref="AE11:AE59" si="21">AC11-1.96*(SQRT(AC11*(1-AC11)/50))</f>
        <v>2.2618016878517999E-2</v>
      </c>
      <c r="AF11" s="286">
        <v>1495</v>
      </c>
      <c r="AG11" s="287">
        <f t="shared" ref="AG11:AG59" si="22">AF11+1.96*($K$4/SQRT(50))</f>
        <v>1531.7824050197917</v>
      </c>
      <c r="AH11" s="287">
        <f t="shared" ref="AH11:AH59" si="23">AF11-1.96*($K$4/SQRT(50))</f>
        <v>1458.2175949802083</v>
      </c>
      <c r="AI11" s="288">
        <v>21.1</v>
      </c>
      <c r="AJ11" s="392">
        <f t="shared" ref="AJ11:AJ59" si="24">AI11+1.96*($L$4/SQRT(50))</f>
        <v>21.488007265911349</v>
      </c>
      <c r="AK11" s="392">
        <f t="shared" ref="AK11:AK59" si="25">AI11-1.96*($L$4/SQRT(50))</f>
        <v>20.711992734088653</v>
      </c>
    </row>
    <row r="12" spans="1:37" ht="15.75">
      <c r="A12" s="253" t="s">
        <v>3</v>
      </c>
      <c r="B12" s="254">
        <v>0.44450000000000001</v>
      </c>
      <c r="C12" s="267">
        <f t="shared" si="2"/>
        <v>0.58223648112246806</v>
      </c>
      <c r="D12" s="267">
        <f t="shared" si="3"/>
        <v>0.30676351887753195</v>
      </c>
      <c r="E12" s="254">
        <v>0.53484606290149095</v>
      </c>
      <c r="F12" s="267">
        <f t="shared" si="4"/>
        <v>0.67310200993452529</v>
      </c>
      <c r="G12" s="267">
        <f t="shared" si="5"/>
        <v>0.39659011586845666</v>
      </c>
      <c r="H12" s="254">
        <v>7.0000000000000007E-2</v>
      </c>
      <c r="I12" s="267">
        <f t="shared" si="6"/>
        <v>0.14072314472646139</v>
      </c>
      <c r="J12" s="267">
        <f t="shared" si="7"/>
        <v>-7.2314472646137218E-4</v>
      </c>
      <c r="K12" s="255">
        <v>4863000</v>
      </c>
      <c r="L12" s="293">
        <f t="shared" si="8"/>
        <v>6312443.7894031489</v>
      </c>
      <c r="M12" s="293">
        <f t="shared" si="9"/>
        <v>3413556.2105968511</v>
      </c>
      <c r="N12" s="254">
        <v>0.55900000000000005</v>
      </c>
      <c r="O12" s="267">
        <f t="shared" si="10"/>
        <v>0.69662466278977764</v>
      </c>
      <c r="P12" s="267">
        <f t="shared" si="11"/>
        <v>0.42137533721022247</v>
      </c>
      <c r="Q12" s="256">
        <v>27599</v>
      </c>
      <c r="R12" s="295">
        <f t="shared" si="12"/>
        <v>35704.304959862238</v>
      </c>
      <c r="S12" s="295">
        <f t="shared" si="13"/>
        <v>19493.695040137765</v>
      </c>
      <c r="T12" s="254">
        <v>0.7</v>
      </c>
      <c r="U12" s="267">
        <f t="shared" si="14"/>
        <v>0.82702251768879398</v>
      </c>
      <c r="V12" s="267">
        <f t="shared" si="15"/>
        <v>0.57297748231120593</v>
      </c>
      <c r="W12" s="254">
        <v>0.84200000000000008</v>
      </c>
      <c r="X12" s="278">
        <f t="shared" si="16"/>
        <v>0.94310104822404173</v>
      </c>
      <c r="Y12" s="278">
        <f t="shared" si="17"/>
        <v>0.83678498880000007</v>
      </c>
      <c r="Z12" s="255">
        <v>225243</v>
      </c>
      <c r="AA12" s="293">
        <f t="shared" si="18"/>
        <v>279900.41717836313</v>
      </c>
      <c r="AB12" s="293">
        <f t="shared" si="19"/>
        <v>170585.58282163687</v>
      </c>
      <c r="AC12" s="254">
        <v>0.188</v>
      </c>
      <c r="AD12" s="278">
        <f t="shared" si="20"/>
        <v>0.29629988823632275</v>
      </c>
      <c r="AE12" s="278">
        <f t="shared" si="21"/>
        <v>7.970011176367725E-2</v>
      </c>
      <c r="AF12" s="192">
        <v>1551</v>
      </c>
      <c r="AG12" s="192">
        <f t="shared" si="22"/>
        <v>1587.7824050197917</v>
      </c>
      <c r="AH12" s="192">
        <f t="shared" si="23"/>
        <v>1514.2175949802083</v>
      </c>
      <c r="AI12" s="209">
        <v>19.600000000000001</v>
      </c>
      <c r="AJ12" s="391">
        <f t="shared" si="24"/>
        <v>19.988007265911349</v>
      </c>
      <c r="AK12" s="391">
        <f t="shared" si="25"/>
        <v>19.211992734088653</v>
      </c>
    </row>
    <row r="13" spans="1:37" s="289" customFormat="1" ht="15.75">
      <c r="A13" s="280" t="s">
        <v>2</v>
      </c>
      <c r="B13" s="281">
        <v>0.36880000000000002</v>
      </c>
      <c r="C13" s="282">
        <f t="shared" si="2"/>
        <v>0.5025365207335678</v>
      </c>
      <c r="D13" s="282">
        <f t="shared" si="3"/>
        <v>0.23506347926643226</v>
      </c>
      <c r="E13" s="281">
        <v>0.60566936084109113</v>
      </c>
      <c r="F13" s="282">
        <f t="shared" si="4"/>
        <v>0.74113187530962732</v>
      </c>
      <c r="G13" s="282">
        <f t="shared" si="5"/>
        <v>0.47020684637255494</v>
      </c>
      <c r="H13" s="281">
        <v>6.2E-2</v>
      </c>
      <c r="I13" s="282">
        <f t="shared" si="6"/>
        <v>0.12884490849720717</v>
      </c>
      <c r="J13" s="282">
        <f t="shared" si="7"/>
        <v>-4.8449084972071732E-3</v>
      </c>
      <c r="K13" s="283">
        <v>2198000</v>
      </c>
      <c r="L13" s="294">
        <f t="shared" si="8"/>
        <v>3647443.7894031489</v>
      </c>
      <c r="M13" s="294">
        <f t="shared" si="9"/>
        <v>748556.21059685107</v>
      </c>
      <c r="N13" s="281">
        <v>0.53300000000000003</v>
      </c>
      <c r="O13" s="282">
        <f t="shared" si="10"/>
        <v>0.67129074427451751</v>
      </c>
      <c r="P13" s="282">
        <f t="shared" si="11"/>
        <v>0.39470925572548249</v>
      </c>
      <c r="Q13" s="284">
        <v>13621</v>
      </c>
      <c r="R13" s="296">
        <f t="shared" si="12"/>
        <v>21726.304959862235</v>
      </c>
      <c r="S13" s="296">
        <f t="shared" si="13"/>
        <v>5515.6950401377644</v>
      </c>
      <c r="T13" s="281">
        <v>0.33333333333333331</v>
      </c>
      <c r="U13" s="282">
        <f t="shared" si="14"/>
        <v>0.46399999999999997</v>
      </c>
      <c r="V13" s="282">
        <f t="shared" si="15"/>
        <v>0.20266666666666666</v>
      </c>
      <c r="W13" s="281">
        <v>0.82400000000000007</v>
      </c>
      <c r="X13" s="285">
        <f t="shared" si="16"/>
        <v>0.92955796496712129</v>
      </c>
      <c r="Y13" s="285">
        <f t="shared" si="17"/>
        <v>0.81831505920000003</v>
      </c>
      <c r="Z13" s="283">
        <v>106613</v>
      </c>
      <c r="AA13" s="294">
        <f t="shared" si="18"/>
        <v>161270.41717836313</v>
      </c>
      <c r="AB13" s="294">
        <f t="shared" si="19"/>
        <v>51955.582821636861</v>
      </c>
      <c r="AC13" s="281">
        <v>0.187</v>
      </c>
      <c r="AD13" s="285">
        <f t="shared" si="20"/>
        <v>0.29507796163880962</v>
      </c>
      <c r="AE13" s="285">
        <f t="shared" si="21"/>
        <v>7.8922038361190397E-2</v>
      </c>
      <c r="AF13" s="286">
        <v>1697</v>
      </c>
      <c r="AG13" s="287">
        <f t="shared" si="22"/>
        <v>1733.7824050197917</v>
      </c>
      <c r="AH13" s="287">
        <f t="shared" si="23"/>
        <v>1660.2175949802083</v>
      </c>
      <c r="AI13" s="288">
        <v>20.2</v>
      </c>
      <c r="AJ13" s="392">
        <f t="shared" si="24"/>
        <v>20.588007265911347</v>
      </c>
      <c r="AK13" s="392">
        <f t="shared" si="25"/>
        <v>19.811992734088651</v>
      </c>
    </row>
    <row r="14" spans="1:37" ht="15.75">
      <c r="A14" s="253" t="s">
        <v>4</v>
      </c>
      <c r="B14" s="254">
        <v>0.60160000000000002</v>
      </c>
      <c r="C14" s="267">
        <f t="shared" si="2"/>
        <v>0.73730149988146776</v>
      </c>
      <c r="D14" s="267">
        <f t="shared" si="3"/>
        <v>0.46589850011853223</v>
      </c>
      <c r="E14" s="254">
        <v>0.37071282030267738</v>
      </c>
      <c r="F14" s="267">
        <f t="shared" si="4"/>
        <v>0.50459239188530303</v>
      </c>
      <c r="G14" s="267">
        <f t="shared" si="5"/>
        <v>0.23683324872005179</v>
      </c>
      <c r="H14" s="254">
        <v>7.3999999999999996E-2</v>
      </c>
      <c r="I14" s="267">
        <f t="shared" si="6"/>
        <v>0.14655918941112833</v>
      </c>
      <c r="J14" s="267">
        <f t="shared" si="7"/>
        <v>1.4408105888716466E-3</v>
      </c>
      <c r="K14" s="255">
        <v>28357000</v>
      </c>
      <c r="L14" s="293">
        <f t="shared" si="8"/>
        <v>29806443.789403148</v>
      </c>
      <c r="M14" s="293">
        <f t="shared" si="9"/>
        <v>26907556.210596852</v>
      </c>
      <c r="N14" s="254">
        <v>0.57500000000000007</v>
      </c>
      <c r="O14" s="267">
        <f t="shared" si="10"/>
        <v>0.71202488825027377</v>
      </c>
      <c r="P14" s="267">
        <f t="shared" si="11"/>
        <v>0.43797511174972636</v>
      </c>
      <c r="Q14" s="256">
        <v>154129</v>
      </c>
      <c r="R14" s="295">
        <f t="shared" si="12"/>
        <v>162234.30495986223</v>
      </c>
      <c r="S14" s="295">
        <f t="shared" si="13"/>
        <v>146023.69504013777</v>
      </c>
      <c r="T14" s="254">
        <v>0.77777777777777779</v>
      </c>
      <c r="U14" s="267">
        <f t="shared" si="14"/>
        <v>0.89301494599303555</v>
      </c>
      <c r="V14" s="267">
        <f t="shared" si="15"/>
        <v>0.66254060956252003</v>
      </c>
      <c r="W14" s="254">
        <v>0.80599999999999994</v>
      </c>
      <c r="X14" s="278">
        <f t="shared" si="16"/>
        <v>0.91560729377190186</v>
      </c>
      <c r="Y14" s="278">
        <f t="shared" si="17"/>
        <v>0.79987053119999996</v>
      </c>
      <c r="Z14" s="255">
        <v>1018907</v>
      </c>
      <c r="AA14" s="293">
        <f t="shared" si="18"/>
        <v>1073564.4171783631</v>
      </c>
      <c r="AB14" s="293">
        <f t="shared" si="19"/>
        <v>964249.58282163681</v>
      </c>
      <c r="AC14" s="254">
        <v>0.159</v>
      </c>
      <c r="AD14" s="278">
        <f t="shared" si="20"/>
        <v>0.26036023977872191</v>
      </c>
      <c r="AE14" s="278">
        <f t="shared" si="21"/>
        <v>5.7639760221278091E-2</v>
      </c>
      <c r="AF14" s="192">
        <v>1505</v>
      </c>
      <c r="AG14" s="192">
        <f t="shared" si="22"/>
        <v>1541.7824050197917</v>
      </c>
      <c r="AH14" s="192">
        <f t="shared" si="23"/>
        <v>1468.2175949802083</v>
      </c>
      <c r="AI14" s="209">
        <v>22.2</v>
      </c>
      <c r="AJ14" s="391">
        <f t="shared" si="24"/>
        <v>22.588007265911347</v>
      </c>
      <c r="AK14" s="391">
        <f t="shared" si="25"/>
        <v>21.811992734088651</v>
      </c>
    </row>
    <row r="15" spans="1:37" s="289" customFormat="1" ht="15.75">
      <c r="A15" s="280" t="s">
        <v>5</v>
      </c>
      <c r="B15" s="281">
        <v>0.51449999999999996</v>
      </c>
      <c r="C15" s="282">
        <f t="shared" si="2"/>
        <v>0.65303463852769816</v>
      </c>
      <c r="D15" s="282">
        <f t="shared" si="3"/>
        <v>0.37596536147230175</v>
      </c>
      <c r="E15" s="281">
        <v>0.46085302152617225</v>
      </c>
      <c r="F15" s="282">
        <f t="shared" si="4"/>
        <v>0.59902051423525937</v>
      </c>
      <c r="G15" s="282">
        <f t="shared" si="5"/>
        <v>0.32268552881708512</v>
      </c>
      <c r="H15" s="281">
        <v>5.2999999999999999E-2</v>
      </c>
      <c r="I15" s="282">
        <f t="shared" si="6"/>
        <v>0.11509891232541838</v>
      </c>
      <c r="J15" s="282">
        <f t="shared" si="7"/>
        <v>-9.0989123254183873E-3</v>
      </c>
      <c r="K15" s="283">
        <v>3817000</v>
      </c>
      <c r="L15" s="294">
        <f t="shared" si="8"/>
        <v>5266443.7894031489</v>
      </c>
      <c r="M15" s="294">
        <f t="shared" si="9"/>
        <v>2367556.2105968511</v>
      </c>
      <c r="N15" s="281">
        <v>0.70400000000000007</v>
      </c>
      <c r="O15" s="282">
        <f t="shared" si="10"/>
        <v>0.83053283956349044</v>
      </c>
      <c r="P15" s="282">
        <f t="shared" si="11"/>
        <v>0.5774671604365097</v>
      </c>
      <c r="Q15" s="284">
        <v>16226</v>
      </c>
      <c r="R15" s="296">
        <f t="shared" si="12"/>
        <v>24331.304959862235</v>
      </c>
      <c r="S15" s="296">
        <f t="shared" si="13"/>
        <v>8120.6950401377644</v>
      </c>
      <c r="T15" s="281">
        <v>0.75</v>
      </c>
      <c r="U15" s="282">
        <f t="shared" si="14"/>
        <v>0.87002499739637573</v>
      </c>
      <c r="V15" s="282">
        <f t="shared" si="15"/>
        <v>0.62997500260362427</v>
      </c>
      <c r="W15" s="281">
        <v>0.89300000000000002</v>
      </c>
      <c r="X15" s="285">
        <f t="shared" si="16"/>
        <v>0.97868182089568356</v>
      </c>
      <c r="Y15" s="285">
        <f t="shared" si="17"/>
        <v>0.88925440080000007</v>
      </c>
      <c r="Z15" s="283">
        <v>140057</v>
      </c>
      <c r="AA15" s="294">
        <f t="shared" si="18"/>
        <v>194714.41717836313</v>
      </c>
      <c r="AB15" s="294">
        <f t="shared" si="19"/>
        <v>85399.582821636868</v>
      </c>
      <c r="AC15" s="281">
        <v>0.11899999999999999</v>
      </c>
      <c r="AD15" s="285">
        <f t="shared" si="20"/>
        <v>0.20874959636678039</v>
      </c>
      <c r="AE15" s="285">
        <f t="shared" si="21"/>
        <v>2.9250403633219596E-2</v>
      </c>
      <c r="AF15" s="286">
        <v>1721</v>
      </c>
      <c r="AG15" s="287">
        <f t="shared" si="22"/>
        <v>1757.7824050197917</v>
      </c>
      <c r="AH15" s="287">
        <f t="shared" si="23"/>
        <v>1684.2175949802083</v>
      </c>
      <c r="AI15" s="288">
        <v>20.399999999999999</v>
      </c>
      <c r="AJ15" s="392">
        <f t="shared" si="24"/>
        <v>20.788007265911347</v>
      </c>
      <c r="AK15" s="392">
        <f t="shared" si="25"/>
        <v>20.011992734088651</v>
      </c>
    </row>
    <row r="16" spans="1:37" ht="15.75">
      <c r="A16" s="253" t="s">
        <v>6</v>
      </c>
      <c r="B16" s="254">
        <v>0.5806</v>
      </c>
      <c r="C16" s="267">
        <f t="shared" si="2"/>
        <v>0.7173803774979437</v>
      </c>
      <c r="D16" s="267">
        <f t="shared" si="3"/>
        <v>0.44381962250205625</v>
      </c>
      <c r="E16" s="254">
        <v>0.40724942318535107</v>
      </c>
      <c r="F16" s="267">
        <f t="shared" si="4"/>
        <v>0.54343693985636699</v>
      </c>
      <c r="G16" s="267">
        <f t="shared" si="5"/>
        <v>0.27106190651433515</v>
      </c>
      <c r="H16" s="254">
        <v>6.6000000000000003E-2</v>
      </c>
      <c r="I16" s="267">
        <f t="shared" si="6"/>
        <v>0.13482028631152301</v>
      </c>
      <c r="J16" s="267">
        <f t="shared" si="7"/>
        <v>-2.820286311523007E-3</v>
      </c>
      <c r="K16" s="255">
        <v>2726000</v>
      </c>
      <c r="L16" s="293">
        <f t="shared" si="8"/>
        <v>4175443.7894031489</v>
      </c>
      <c r="M16" s="293">
        <f t="shared" si="9"/>
        <v>1276556.2105968511</v>
      </c>
      <c r="N16" s="254">
        <v>0.627</v>
      </c>
      <c r="O16" s="267">
        <f t="shared" si="10"/>
        <v>0.76104766567158122</v>
      </c>
      <c r="P16" s="267">
        <f t="shared" si="11"/>
        <v>0.49295233432841884</v>
      </c>
      <c r="Q16" s="256">
        <v>9440</v>
      </c>
      <c r="R16" s="295">
        <f t="shared" si="12"/>
        <v>17545.304959862235</v>
      </c>
      <c r="S16" s="295">
        <f t="shared" si="13"/>
        <v>1334.6950401377644</v>
      </c>
      <c r="T16" s="254">
        <v>1</v>
      </c>
      <c r="U16" s="267">
        <f t="shared" si="14"/>
        <v>1</v>
      </c>
      <c r="V16" s="267">
        <f t="shared" si="15"/>
        <v>1</v>
      </c>
      <c r="W16" s="254">
        <v>0.88600000000000001</v>
      </c>
      <c r="X16" s="278">
        <f t="shared" si="16"/>
        <v>0.97409278817247191</v>
      </c>
      <c r="Y16" s="278">
        <f t="shared" si="17"/>
        <v>0.88204064319999997</v>
      </c>
      <c r="Z16" s="255">
        <v>70990</v>
      </c>
      <c r="AA16" s="293">
        <f t="shared" si="18"/>
        <v>125647.41717836313</v>
      </c>
      <c r="AB16" s="293">
        <f t="shared" si="19"/>
        <v>16332.582821636861</v>
      </c>
      <c r="AC16" s="254">
        <v>0.106</v>
      </c>
      <c r="AD16" s="278">
        <f t="shared" si="20"/>
        <v>0.19132823476434985</v>
      </c>
      <c r="AE16" s="278">
        <f t="shared" si="21"/>
        <v>2.0671765235650161E-2</v>
      </c>
      <c r="AF16" s="192">
        <v>1532</v>
      </c>
      <c r="AG16" s="192">
        <f t="shared" si="22"/>
        <v>1568.7824050197917</v>
      </c>
      <c r="AH16" s="192">
        <f t="shared" si="23"/>
        <v>1495.2175949802083</v>
      </c>
      <c r="AI16" s="209">
        <v>24</v>
      </c>
      <c r="AJ16" s="391">
        <f t="shared" si="24"/>
        <v>24.388007265911348</v>
      </c>
      <c r="AK16" s="391">
        <f t="shared" si="25"/>
        <v>23.611992734088652</v>
      </c>
    </row>
    <row r="17" spans="1:37" s="289" customFormat="1" ht="15.75">
      <c r="A17" s="280" t="s">
        <v>7</v>
      </c>
      <c r="B17" s="281">
        <v>0.58609999999999995</v>
      </c>
      <c r="C17" s="282">
        <f t="shared" si="2"/>
        <v>0.72262262907401098</v>
      </c>
      <c r="D17" s="282">
        <f t="shared" si="3"/>
        <v>0.44957737092598893</v>
      </c>
      <c r="E17" s="281">
        <v>0.39979609635655111</v>
      </c>
      <c r="F17" s="282">
        <f t="shared" si="4"/>
        <v>0.53557733048200973</v>
      </c>
      <c r="G17" s="282">
        <f t="shared" si="5"/>
        <v>0.2640148622310925</v>
      </c>
      <c r="H17" s="281">
        <v>6.2E-2</v>
      </c>
      <c r="I17" s="282">
        <f t="shared" si="6"/>
        <v>0.12884490849720717</v>
      </c>
      <c r="J17" s="282">
        <f t="shared" si="7"/>
        <v>-4.8449084972071732E-3</v>
      </c>
      <c r="K17" s="283">
        <v>693000</v>
      </c>
      <c r="L17" s="294">
        <f t="shared" si="8"/>
        <v>2142443.7894031489</v>
      </c>
      <c r="M17" s="294">
        <f t="shared" si="9"/>
        <v>-756443.78940314893</v>
      </c>
      <c r="N17" s="281">
        <v>0.67299999999999993</v>
      </c>
      <c r="O17" s="282">
        <f t="shared" si="10"/>
        <v>0.80303266924892369</v>
      </c>
      <c r="P17" s="282">
        <f t="shared" si="11"/>
        <v>0.54296733075107617</v>
      </c>
      <c r="Q17" s="284">
        <v>4549</v>
      </c>
      <c r="R17" s="296">
        <f t="shared" si="12"/>
        <v>12654.304959862235</v>
      </c>
      <c r="S17" s="296">
        <f t="shared" si="13"/>
        <v>-3556.3049598622356</v>
      </c>
      <c r="T17" s="281">
        <v>1</v>
      </c>
      <c r="U17" s="282">
        <f t="shared" si="14"/>
        <v>1</v>
      </c>
      <c r="V17" s="282">
        <f t="shared" si="15"/>
        <v>1</v>
      </c>
      <c r="W17" s="281">
        <v>0.87400000000000011</v>
      </c>
      <c r="X17" s="285">
        <f t="shared" si="16"/>
        <v>0.96598395060009112</v>
      </c>
      <c r="Y17" s="285">
        <f t="shared" si="17"/>
        <v>0.86968313920000007</v>
      </c>
      <c r="Z17" s="283">
        <v>28379</v>
      </c>
      <c r="AA17" s="294">
        <f t="shared" si="18"/>
        <v>83036.417178363132</v>
      </c>
      <c r="AB17" s="294">
        <f t="shared" si="19"/>
        <v>-26278.417178363139</v>
      </c>
      <c r="AC17" s="281">
        <v>0.13700000000000001</v>
      </c>
      <c r="AD17" s="285">
        <f t="shared" si="20"/>
        <v>0.23230962276706377</v>
      </c>
      <c r="AE17" s="285">
        <f t="shared" si="21"/>
        <v>4.1690377232936254E-2</v>
      </c>
      <c r="AF17" s="286">
        <v>1351</v>
      </c>
      <c r="AG17" s="287">
        <f t="shared" si="22"/>
        <v>1387.7824050197917</v>
      </c>
      <c r="AH17" s="287">
        <f t="shared" si="23"/>
        <v>1314.2175949802083</v>
      </c>
      <c r="AI17" s="288">
        <v>22.9</v>
      </c>
      <c r="AJ17" s="392">
        <f t="shared" si="24"/>
        <v>23.288007265911347</v>
      </c>
      <c r="AK17" s="392">
        <f t="shared" si="25"/>
        <v>22.511992734088651</v>
      </c>
    </row>
    <row r="18" spans="1:37" ht="15.75">
      <c r="A18" s="253" t="s">
        <v>8</v>
      </c>
      <c r="B18" s="254">
        <v>0.499</v>
      </c>
      <c r="C18" s="267">
        <f t="shared" si="2"/>
        <v>0.63759265192642789</v>
      </c>
      <c r="D18" s="267">
        <f t="shared" si="3"/>
        <v>0.36040734807357211</v>
      </c>
      <c r="E18" s="254">
        <v>0.49026862965023682</v>
      </c>
      <c r="F18" s="267">
        <f t="shared" si="4"/>
        <v>0.62883530689524936</v>
      </c>
      <c r="G18" s="267">
        <f t="shared" si="5"/>
        <v>0.35170195240522428</v>
      </c>
      <c r="H18" s="254">
        <v>6.2E-2</v>
      </c>
      <c r="I18" s="267">
        <f t="shared" si="6"/>
        <v>0.12884490849720717</v>
      </c>
      <c r="J18" s="267">
        <f t="shared" si="7"/>
        <v>-4.8449084972071732E-3</v>
      </c>
      <c r="K18" s="255">
        <v>15034000</v>
      </c>
      <c r="L18" s="293">
        <f t="shared" si="8"/>
        <v>16483443.789403148</v>
      </c>
      <c r="M18" s="293">
        <f t="shared" si="9"/>
        <v>13584556.210596852</v>
      </c>
      <c r="N18" s="254">
        <v>0.60799999999999998</v>
      </c>
      <c r="O18" s="267">
        <f t="shared" si="10"/>
        <v>0.74332121619317493</v>
      </c>
      <c r="P18" s="267">
        <f t="shared" si="11"/>
        <v>0.47267878380682504</v>
      </c>
      <c r="Q18" s="256">
        <v>91986</v>
      </c>
      <c r="R18" s="295">
        <f t="shared" si="12"/>
        <v>100091.30495986223</v>
      </c>
      <c r="S18" s="295">
        <f t="shared" si="13"/>
        <v>83880.695040137769</v>
      </c>
      <c r="T18" s="254">
        <v>0.66666666666666663</v>
      </c>
      <c r="U18" s="267">
        <f t="shared" si="14"/>
        <v>0.79733333333333323</v>
      </c>
      <c r="V18" s="267">
        <f t="shared" si="15"/>
        <v>0.53600000000000003</v>
      </c>
      <c r="W18" s="254">
        <v>0.85299999999999998</v>
      </c>
      <c r="X18" s="278">
        <f t="shared" si="16"/>
        <v>0.95115315232838926</v>
      </c>
      <c r="Y18" s="278">
        <f t="shared" si="17"/>
        <v>0.84808467279999999</v>
      </c>
      <c r="Z18" s="255">
        <v>607172</v>
      </c>
      <c r="AA18" s="293">
        <f t="shared" si="18"/>
        <v>661829.41717836319</v>
      </c>
      <c r="AB18" s="293">
        <f t="shared" si="19"/>
        <v>552514.58282163681</v>
      </c>
      <c r="AC18" s="254">
        <v>0.15</v>
      </c>
      <c r="AD18" s="278">
        <f t="shared" si="20"/>
        <v>0.24897514839594836</v>
      </c>
      <c r="AE18" s="278">
        <f t="shared" si="21"/>
        <v>5.1024851604051638E-2</v>
      </c>
      <c r="AF18" s="192">
        <v>1457</v>
      </c>
      <c r="AG18" s="192">
        <f t="shared" si="22"/>
        <v>1493.7824050197917</v>
      </c>
      <c r="AH18" s="192">
        <f t="shared" si="23"/>
        <v>1420.2175949802083</v>
      </c>
      <c r="AI18" s="209">
        <v>19.600000000000001</v>
      </c>
      <c r="AJ18" s="391">
        <f t="shared" si="24"/>
        <v>19.988007265911349</v>
      </c>
      <c r="AK18" s="391">
        <f t="shared" si="25"/>
        <v>19.211992734088653</v>
      </c>
    </row>
    <row r="19" spans="1:37" s="289" customFormat="1" ht="15.75">
      <c r="A19" s="280" t="s">
        <v>9</v>
      </c>
      <c r="B19" s="281">
        <v>0.45390000000000003</v>
      </c>
      <c r="C19" s="282">
        <f t="shared" si="2"/>
        <v>0.59190259369040865</v>
      </c>
      <c r="D19" s="282">
        <f t="shared" si="3"/>
        <v>0.3158974063095914</v>
      </c>
      <c r="E19" s="281">
        <v>0.53185561547540672</v>
      </c>
      <c r="F19" s="282">
        <f t="shared" si="4"/>
        <v>0.67016697583603091</v>
      </c>
      <c r="G19" s="282">
        <f t="shared" si="5"/>
        <v>0.39354425511478247</v>
      </c>
      <c r="H19" s="281">
        <v>7.8E-2</v>
      </c>
      <c r="I19" s="282">
        <f t="shared" si="6"/>
        <v>0.15233337145589454</v>
      </c>
      <c r="J19" s="282">
        <f t="shared" si="7"/>
        <v>3.6666285441054464E-3</v>
      </c>
      <c r="K19" s="283">
        <v>7179000</v>
      </c>
      <c r="L19" s="294">
        <f t="shared" si="8"/>
        <v>8628443.789403148</v>
      </c>
      <c r="M19" s="294">
        <f t="shared" si="9"/>
        <v>5729556.2105968511</v>
      </c>
      <c r="N19" s="281">
        <v>0.61899999999999999</v>
      </c>
      <c r="O19" s="282">
        <f t="shared" si="10"/>
        <v>0.75361048268244191</v>
      </c>
      <c r="P19" s="282">
        <f t="shared" si="11"/>
        <v>0.48438951731755808</v>
      </c>
      <c r="Q19" s="284">
        <v>36541</v>
      </c>
      <c r="R19" s="296">
        <f t="shared" si="12"/>
        <v>44646.304959862238</v>
      </c>
      <c r="S19" s="296">
        <f t="shared" si="13"/>
        <v>28435.695040137765</v>
      </c>
      <c r="T19" s="281">
        <v>0.4</v>
      </c>
      <c r="U19" s="282">
        <f t="shared" si="14"/>
        <v>0.53579278331339997</v>
      </c>
      <c r="V19" s="282">
        <f t="shared" si="15"/>
        <v>0.26420721668660008</v>
      </c>
      <c r="W19" s="281">
        <v>0.83900000000000008</v>
      </c>
      <c r="X19" s="285">
        <f t="shared" si="16"/>
        <v>0.94087438209873964</v>
      </c>
      <c r="Y19" s="285">
        <f t="shared" si="17"/>
        <v>0.83370490320000012</v>
      </c>
      <c r="Z19" s="283">
        <v>334399</v>
      </c>
      <c r="AA19" s="294">
        <f t="shared" si="18"/>
        <v>389056.41717836313</v>
      </c>
      <c r="AB19" s="294">
        <f t="shared" si="19"/>
        <v>279741.58282163687</v>
      </c>
      <c r="AC19" s="281">
        <v>0.17599999999999999</v>
      </c>
      <c r="AD19" s="285">
        <f t="shared" si="20"/>
        <v>0.28155796496712127</v>
      </c>
      <c r="AE19" s="285">
        <f t="shared" si="21"/>
        <v>7.0442035032878714E-2</v>
      </c>
      <c r="AF19" s="286">
        <v>1452</v>
      </c>
      <c r="AG19" s="287">
        <f t="shared" si="22"/>
        <v>1488.7824050197917</v>
      </c>
      <c r="AH19" s="287">
        <f t="shared" si="23"/>
        <v>1415.2175949802083</v>
      </c>
      <c r="AI19" s="288">
        <v>20.7</v>
      </c>
      <c r="AJ19" s="392">
        <f t="shared" si="24"/>
        <v>21.088007265911347</v>
      </c>
      <c r="AK19" s="392">
        <f t="shared" si="25"/>
        <v>20.311992734088651</v>
      </c>
    </row>
    <row r="20" spans="1:37" ht="15.75">
      <c r="A20" s="253" t="s">
        <v>10</v>
      </c>
      <c r="B20" s="254">
        <v>0.70550000000000002</v>
      </c>
      <c r="C20" s="267">
        <f t="shared" si="2"/>
        <v>0.83184621257481361</v>
      </c>
      <c r="D20" s="267">
        <f t="shared" si="3"/>
        <v>0.57915378742518642</v>
      </c>
      <c r="E20" s="254">
        <v>0.27838931485609514</v>
      </c>
      <c r="F20" s="267">
        <f t="shared" si="4"/>
        <v>0.40262570615672466</v>
      </c>
      <c r="G20" s="267">
        <f t="shared" si="5"/>
        <v>0.15415292355546564</v>
      </c>
      <c r="H20" s="254">
        <v>4.3999999999999997E-2</v>
      </c>
      <c r="I20" s="267">
        <f t="shared" si="6"/>
        <v>0.10084946128152843</v>
      </c>
      <c r="J20" s="267">
        <f t="shared" si="7"/>
        <v>-1.2849461281528432E-2</v>
      </c>
      <c r="K20" s="255">
        <v>1013000</v>
      </c>
      <c r="L20" s="293">
        <f t="shared" si="8"/>
        <v>2462443.7894031489</v>
      </c>
      <c r="M20" s="293">
        <f t="shared" si="9"/>
        <v>-436443.78940314893</v>
      </c>
      <c r="N20" s="254">
        <v>0.51600000000000001</v>
      </c>
      <c r="O20" s="267">
        <f t="shared" si="10"/>
        <v>0.65452195135789848</v>
      </c>
      <c r="P20" s="267">
        <f t="shared" si="11"/>
        <v>0.37747804864210155</v>
      </c>
      <c r="Q20" s="256">
        <v>3533</v>
      </c>
      <c r="R20" s="295">
        <f t="shared" si="12"/>
        <v>11638.304959862235</v>
      </c>
      <c r="S20" s="295">
        <f t="shared" si="13"/>
        <v>-4572.3049598622356</v>
      </c>
      <c r="T20" s="254">
        <v>0.5</v>
      </c>
      <c r="U20" s="267">
        <f t="shared" si="14"/>
        <v>0.63859292911256338</v>
      </c>
      <c r="V20" s="267">
        <f t="shared" si="15"/>
        <v>0.36140707088743668</v>
      </c>
      <c r="W20" s="254">
        <v>0.90400000000000003</v>
      </c>
      <c r="X20" s="278">
        <f t="shared" si="16"/>
        <v>0.98565652630378053</v>
      </c>
      <c r="Y20" s="278">
        <f t="shared" si="17"/>
        <v>0.90059806720000002</v>
      </c>
      <c r="Z20" s="255">
        <v>42875</v>
      </c>
      <c r="AA20" s="293">
        <f t="shared" si="18"/>
        <v>97532.417178363132</v>
      </c>
      <c r="AB20" s="293">
        <f t="shared" si="19"/>
        <v>-11782.417178363139</v>
      </c>
      <c r="AC20" s="254">
        <v>0.123</v>
      </c>
      <c r="AD20" s="278">
        <f t="shared" si="20"/>
        <v>0.21403814954182671</v>
      </c>
      <c r="AE20" s="278">
        <f t="shared" si="21"/>
        <v>3.1961850458173305E-2</v>
      </c>
      <c r="AF20" s="192">
        <v>1453</v>
      </c>
      <c r="AG20" s="192">
        <f t="shared" si="22"/>
        <v>1489.7824050197917</v>
      </c>
      <c r="AH20" s="192">
        <f t="shared" si="23"/>
        <v>1416.2175949802083</v>
      </c>
      <c r="AI20" s="209">
        <v>20.100000000000001</v>
      </c>
      <c r="AJ20" s="391">
        <f t="shared" si="24"/>
        <v>20.488007265911349</v>
      </c>
      <c r="AK20" s="391">
        <f t="shared" si="25"/>
        <v>19.711992734088653</v>
      </c>
    </row>
    <row r="21" spans="1:37" s="289" customFormat="1" ht="15.75">
      <c r="A21" s="280" t="s">
        <v>11</v>
      </c>
      <c r="B21" s="281">
        <v>0.32400000000000001</v>
      </c>
      <c r="C21" s="282">
        <f t="shared" si="2"/>
        <v>0.45372298164935926</v>
      </c>
      <c r="D21" s="282">
        <f t="shared" si="3"/>
        <v>0.19427701835064076</v>
      </c>
      <c r="E21" s="281">
        <v>0.64090769282305682</v>
      </c>
      <c r="F21" s="282">
        <f t="shared" si="4"/>
        <v>0.77388326327958634</v>
      </c>
      <c r="G21" s="282">
        <f t="shared" si="5"/>
        <v>0.50793212236652729</v>
      </c>
      <c r="H21" s="281">
        <v>4.8000000000000001E-2</v>
      </c>
      <c r="I21" s="282">
        <f t="shared" si="6"/>
        <v>0.10725297521643956</v>
      </c>
      <c r="J21" s="282">
        <f t="shared" si="7"/>
        <v>-1.1252975216439552E-2</v>
      </c>
      <c r="K21" s="283">
        <v>1129000</v>
      </c>
      <c r="L21" s="294">
        <f t="shared" si="8"/>
        <v>2578443.7894031489</v>
      </c>
      <c r="M21" s="294">
        <f t="shared" si="9"/>
        <v>-320443.78940314893</v>
      </c>
      <c r="N21" s="281">
        <v>0.63900000000000001</v>
      </c>
      <c r="O21" s="282">
        <f t="shared" si="10"/>
        <v>0.77212974471544671</v>
      </c>
      <c r="P21" s="282">
        <f t="shared" si="11"/>
        <v>0.50587025528455332</v>
      </c>
      <c r="Q21" s="284">
        <v>3498</v>
      </c>
      <c r="R21" s="296">
        <f t="shared" si="12"/>
        <v>11603.304959862235</v>
      </c>
      <c r="S21" s="296">
        <f t="shared" si="13"/>
        <v>-4607.3049598622356</v>
      </c>
      <c r="T21" s="281">
        <v>1</v>
      </c>
      <c r="U21" s="282">
        <f t="shared" si="14"/>
        <v>1</v>
      </c>
      <c r="V21" s="282">
        <f t="shared" si="15"/>
        <v>1</v>
      </c>
      <c r="W21" s="281">
        <v>0.88400000000000012</v>
      </c>
      <c r="X21" s="285">
        <f t="shared" si="16"/>
        <v>0.97276181953970986</v>
      </c>
      <c r="Y21" s="285">
        <f t="shared" si="17"/>
        <v>0.87998027520000011</v>
      </c>
      <c r="Z21" s="283">
        <v>30055</v>
      </c>
      <c r="AA21" s="294">
        <f t="shared" si="18"/>
        <v>84712.417178363132</v>
      </c>
      <c r="AB21" s="294">
        <f t="shared" si="19"/>
        <v>-24602.417178363139</v>
      </c>
      <c r="AC21" s="281">
        <v>0.14399999999999999</v>
      </c>
      <c r="AD21" s="285">
        <f t="shared" si="20"/>
        <v>0.24131710871167514</v>
      </c>
      <c r="AE21" s="285">
        <f t="shared" si="21"/>
        <v>4.668289128832484E-2</v>
      </c>
      <c r="AF21" s="286">
        <v>1364</v>
      </c>
      <c r="AG21" s="287">
        <f t="shared" si="22"/>
        <v>1400.7824050197917</v>
      </c>
      <c r="AH21" s="287">
        <f t="shared" si="23"/>
        <v>1327.2175949802083</v>
      </c>
      <c r="AI21" s="288">
        <v>22.1</v>
      </c>
      <c r="AJ21" s="392">
        <f t="shared" si="24"/>
        <v>22.488007265911349</v>
      </c>
      <c r="AK21" s="392">
        <f t="shared" si="25"/>
        <v>21.711992734088653</v>
      </c>
    </row>
    <row r="22" spans="1:37" ht="15.75">
      <c r="A22" s="253" t="s">
        <v>12</v>
      </c>
      <c r="B22" s="254">
        <v>0.57499999999999996</v>
      </c>
      <c r="C22" s="267">
        <f t="shared" si="2"/>
        <v>0.71202488825027366</v>
      </c>
      <c r="D22" s="267">
        <f t="shared" si="3"/>
        <v>0.43797511174972625</v>
      </c>
      <c r="E22" s="254">
        <v>0.40659690537742849</v>
      </c>
      <c r="F22" s="267">
        <f t="shared" si="4"/>
        <v>0.54275015367745127</v>
      </c>
      <c r="G22" s="267">
        <f t="shared" si="5"/>
        <v>0.2704436570774057</v>
      </c>
      <c r="H22" s="254">
        <v>6.8000000000000005E-2</v>
      </c>
      <c r="I22" s="267">
        <f t="shared" si="6"/>
        <v>0.13778040435537758</v>
      </c>
      <c r="J22" s="267">
        <f t="shared" si="7"/>
        <v>-1.7804043553775878E-3</v>
      </c>
      <c r="K22" s="255">
        <v>9651000</v>
      </c>
      <c r="L22" s="293">
        <f t="shared" si="8"/>
        <v>11100443.789403148</v>
      </c>
      <c r="M22" s="293">
        <f t="shared" si="9"/>
        <v>8201556.2105968511</v>
      </c>
      <c r="N22" s="254">
        <v>0.61499999999999999</v>
      </c>
      <c r="O22" s="267">
        <f t="shared" si="10"/>
        <v>0.74987733983141869</v>
      </c>
      <c r="P22" s="267">
        <f t="shared" si="11"/>
        <v>0.48012266016858129</v>
      </c>
      <c r="Q22" s="256">
        <v>48974</v>
      </c>
      <c r="R22" s="295">
        <f t="shared" si="12"/>
        <v>57079.304959862238</v>
      </c>
      <c r="S22" s="295">
        <f t="shared" si="13"/>
        <v>40868.695040137762</v>
      </c>
      <c r="T22" s="254">
        <v>0.5714285714285714</v>
      </c>
      <c r="U22" s="267">
        <f t="shared" si="14"/>
        <v>0.70859999702442933</v>
      </c>
      <c r="V22" s="267">
        <f t="shared" si="15"/>
        <v>0.43425714583271346</v>
      </c>
      <c r="W22" s="254">
        <v>0.8640000000000001</v>
      </c>
      <c r="X22" s="278">
        <f t="shared" si="16"/>
        <v>0.95901614246011047</v>
      </c>
      <c r="Y22" s="278">
        <f t="shared" si="17"/>
        <v>0.85939384320000012</v>
      </c>
      <c r="Z22" s="255">
        <v>292983</v>
      </c>
      <c r="AA22" s="293">
        <f t="shared" si="18"/>
        <v>347640.41717836313</v>
      </c>
      <c r="AB22" s="293">
        <f t="shared" si="19"/>
        <v>238325.58282163687</v>
      </c>
      <c r="AC22" s="254">
        <v>0.13400000000000001</v>
      </c>
      <c r="AD22" s="278">
        <f t="shared" si="20"/>
        <v>0.22842400440565949</v>
      </c>
      <c r="AE22" s="278">
        <f t="shared" si="21"/>
        <v>3.9575995594340524E-2</v>
      </c>
      <c r="AF22" s="192">
        <v>1807</v>
      </c>
      <c r="AG22" s="192">
        <f t="shared" si="22"/>
        <v>1843.7824050197917</v>
      </c>
      <c r="AH22" s="192">
        <f t="shared" si="23"/>
        <v>1770.2175949802083</v>
      </c>
      <c r="AI22" s="209">
        <v>20.6</v>
      </c>
      <c r="AJ22" s="391">
        <f t="shared" si="24"/>
        <v>20.988007265911349</v>
      </c>
      <c r="AK22" s="391">
        <f t="shared" si="25"/>
        <v>20.211992734088653</v>
      </c>
    </row>
    <row r="23" spans="1:37" s="289" customFormat="1" ht="15.75">
      <c r="A23" s="280" t="s">
        <v>13</v>
      </c>
      <c r="B23" s="281">
        <v>0.43840000000000001</v>
      </c>
      <c r="C23" s="282">
        <f t="shared" si="2"/>
        <v>0.57593710905090312</v>
      </c>
      <c r="D23" s="282">
        <f t="shared" si="3"/>
        <v>0.30086289094909691</v>
      </c>
      <c r="E23" s="281">
        <v>0.54037019637748496</v>
      </c>
      <c r="F23" s="282">
        <f t="shared" si="4"/>
        <v>0.67851064243252368</v>
      </c>
      <c r="G23" s="282">
        <f t="shared" si="5"/>
        <v>0.40222975032244623</v>
      </c>
      <c r="H23" s="281">
        <v>5.8999999999999997E-2</v>
      </c>
      <c r="I23" s="282">
        <f t="shared" si="6"/>
        <v>0.1243118351296302</v>
      </c>
      <c r="J23" s="282">
        <f t="shared" si="7"/>
        <v>-6.3118351296302111E-3</v>
      </c>
      <c r="K23" s="283">
        <v>4852000</v>
      </c>
      <c r="L23" s="294">
        <f t="shared" si="8"/>
        <v>6301443.7894031489</v>
      </c>
      <c r="M23" s="294">
        <f t="shared" si="9"/>
        <v>3402556.2105968511</v>
      </c>
      <c r="N23" s="281">
        <v>0.59299999999999997</v>
      </c>
      <c r="O23" s="282">
        <f t="shared" si="10"/>
        <v>0.72917444705964474</v>
      </c>
      <c r="P23" s="282">
        <f t="shared" si="11"/>
        <v>0.45682555294035521</v>
      </c>
      <c r="Q23" s="284">
        <v>23487</v>
      </c>
      <c r="R23" s="296">
        <f t="shared" si="12"/>
        <v>31592.304959862235</v>
      </c>
      <c r="S23" s="296">
        <f t="shared" si="13"/>
        <v>15381.695040137765</v>
      </c>
      <c r="T23" s="281">
        <v>1</v>
      </c>
      <c r="U23" s="282">
        <f t="shared" si="14"/>
        <v>1</v>
      </c>
      <c r="V23" s="282">
        <f t="shared" si="15"/>
        <v>1</v>
      </c>
      <c r="W23" s="281">
        <v>0.86599999999999999</v>
      </c>
      <c r="X23" s="285">
        <f t="shared" si="16"/>
        <v>0.96042400440565945</v>
      </c>
      <c r="Y23" s="285">
        <f t="shared" si="17"/>
        <v>0.86145107519999997</v>
      </c>
      <c r="Z23" s="283">
        <v>187536</v>
      </c>
      <c r="AA23" s="294">
        <f t="shared" si="18"/>
        <v>242193.41717836313</v>
      </c>
      <c r="AB23" s="294">
        <f t="shared" si="19"/>
        <v>132878.58282163687</v>
      </c>
      <c r="AC23" s="281">
        <v>0.14099999999999999</v>
      </c>
      <c r="AD23" s="285">
        <f t="shared" si="20"/>
        <v>0.23746665231052644</v>
      </c>
      <c r="AE23" s="285">
        <f t="shared" si="21"/>
        <v>4.4533347689473521E-2</v>
      </c>
      <c r="AF23" s="286">
        <v>1470</v>
      </c>
      <c r="AG23" s="287">
        <f t="shared" si="22"/>
        <v>1506.7824050197917</v>
      </c>
      <c r="AH23" s="287">
        <f t="shared" si="23"/>
        <v>1433.2175949802083</v>
      </c>
      <c r="AI23" s="288">
        <v>21.7</v>
      </c>
      <c r="AJ23" s="392">
        <f t="shared" si="24"/>
        <v>22.088007265911347</v>
      </c>
      <c r="AK23" s="392">
        <f t="shared" si="25"/>
        <v>21.311992734088651</v>
      </c>
    </row>
    <row r="24" spans="1:37" ht="15.75">
      <c r="A24" s="253" t="s">
        <v>14</v>
      </c>
      <c r="B24" s="254">
        <v>0.51990000000000003</v>
      </c>
      <c r="C24" s="267">
        <f t="shared" si="2"/>
        <v>0.65838311723701204</v>
      </c>
      <c r="D24" s="267">
        <f t="shared" si="3"/>
        <v>0.38141688276298807</v>
      </c>
      <c r="E24" s="254">
        <v>0.46177868510536096</v>
      </c>
      <c r="F24" s="267">
        <f t="shared" si="4"/>
        <v>0.59996608872715307</v>
      </c>
      <c r="G24" s="267">
        <f t="shared" si="5"/>
        <v>0.32359128148356886</v>
      </c>
      <c r="H24" s="254">
        <v>4.4999999999999998E-2</v>
      </c>
      <c r="I24" s="267">
        <f t="shared" si="6"/>
        <v>0.10246177163993467</v>
      </c>
      <c r="J24" s="267">
        <f t="shared" si="7"/>
        <v>-1.2461771639934671E-2</v>
      </c>
      <c r="K24" s="255">
        <v>2320000</v>
      </c>
      <c r="L24" s="293">
        <f t="shared" si="8"/>
        <v>3769443.7894031489</v>
      </c>
      <c r="M24" s="293">
        <f t="shared" si="9"/>
        <v>870556.21059685107</v>
      </c>
      <c r="N24" s="254">
        <v>0.69400000000000006</v>
      </c>
      <c r="O24" s="267">
        <f t="shared" si="10"/>
        <v>0.82173547216024223</v>
      </c>
      <c r="P24" s="267">
        <f t="shared" si="11"/>
        <v>0.56626452783975789</v>
      </c>
      <c r="Q24" s="256">
        <v>8388</v>
      </c>
      <c r="R24" s="295">
        <f t="shared" si="12"/>
        <v>16493.304959862235</v>
      </c>
      <c r="S24" s="295">
        <f t="shared" si="13"/>
        <v>282.69504013776441</v>
      </c>
      <c r="T24" s="254">
        <v>0.5</v>
      </c>
      <c r="U24" s="267">
        <f t="shared" si="14"/>
        <v>0.63859292911256338</v>
      </c>
      <c r="V24" s="267">
        <f t="shared" si="15"/>
        <v>0.36140707088743668</v>
      </c>
      <c r="W24" s="254">
        <v>0.90500000000000003</v>
      </c>
      <c r="X24" s="278">
        <f t="shared" si="16"/>
        <v>0.98627503429713215</v>
      </c>
      <c r="Y24" s="278">
        <f t="shared" si="17"/>
        <v>0.90162978000000005</v>
      </c>
      <c r="Z24" s="255">
        <v>67800</v>
      </c>
      <c r="AA24" s="293">
        <f t="shared" si="18"/>
        <v>122457.41717836313</v>
      </c>
      <c r="AB24" s="293">
        <f t="shared" si="19"/>
        <v>13142.582821636861</v>
      </c>
      <c r="AC24" s="254">
        <v>0.105</v>
      </c>
      <c r="AD24" s="278">
        <f t="shared" si="20"/>
        <v>0.18997227312482584</v>
      </c>
      <c r="AE24" s="278">
        <f t="shared" si="21"/>
        <v>2.0027726875174151E-2</v>
      </c>
      <c r="AF24" s="192">
        <v>1763</v>
      </c>
      <c r="AG24" s="192">
        <f t="shared" si="22"/>
        <v>1799.7824050197917</v>
      </c>
      <c r="AH24" s="192">
        <f t="shared" si="23"/>
        <v>1726.2175949802083</v>
      </c>
      <c r="AI24" s="209">
        <v>22.1</v>
      </c>
      <c r="AJ24" s="391">
        <f t="shared" si="24"/>
        <v>22.488007265911349</v>
      </c>
      <c r="AK24" s="391">
        <f t="shared" si="25"/>
        <v>21.711992734088653</v>
      </c>
    </row>
    <row r="25" spans="1:37" s="289" customFormat="1" ht="15.75">
      <c r="A25" s="280" t="s">
        <v>15</v>
      </c>
      <c r="B25" s="281">
        <v>0.3805</v>
      </c>
      <c r="C25" s="282">
        <f t="shared" si="2"/>
        <v>0.51507644605204872</v>
      </c>
      <c r="D25" s="282">
        <f t="shared" si="3"/>
        <v>0.24592355394795123</v>
      </c>
      <c r="E25" s="281">
        <v>0.59658950369036556</v>
      </c>
      <c r="F25" s="282">
        <f t="shared" si="4"/>
        <v>0.7325718311459245</v>
      </c>
      <c r="G25" s="282">
        <f t="shared" si="5"/>
        <v>0.46060717623480663</v>
      </c>
      <c r="H25" s="281">
        <v>4.9000000000000002E-2</v>
      </c>
      <c r="I25" s="282">
        <f t="shared" si="6"/>
        <v>0.10883556106530631</v>
      </c>
      <c r="J25" s="282">
        <f t="shared" si="7"/>
        <v>-1.0835561065306303E-2</v>
      </c>
      <c r="K25" s="283">
        <v>2120000</v>
      </c>
      <c r="L25" s="294">
        <f t="shared" si="8"/>
        <v>3569443.7894031489</v>
      </c>
      <c r="M25" s="294">
        <f t="shared" si="9"/>
        <v>670556.21059685107</v>
      </c>
      <c r="N25" s="281">
        <v>0.63300000000000001</v>
      </c>
      <c r="O25" s="282">
        <f t="shared" si="10"/>
        <v>0.76659984562865335</v>
      </c>
      <c r="P25" s="282">
        <f t="shared" si="11"/>
        <v>0.49940015437134666</v>
      </c>
      <c r="Q25" s="284">
        <v>9838</v>
      </c>
      <c r="R25" s="296">
        <f t="shared" si="12"/>
        <v>17943.304959862235</v>
      </c>
      <c r="S25" s="296">
        <f t="shared" si="13"/>
        <v>1732.6950401377644</v>
      </c>
      <c r="T25" s="281">
        <v>1</v>
      </c>
      <c r="U25" s="282">
        <f t="shared" si="14"/>
        <v>1</v>
      </c>
      <c r="V25" s="282">
        <f t="shared" si="15"/>
        <v>1</v>
      </c>
      <c r="W25" s="281">
        <v>0.89700000000000002</v>
      </c>
      <c r="X25" s="285">
        <f t="shared" si="16"/>
        <v>0.98125310268470833</v>
      </c>
      <c r="Y25" s="285">
        <f t="shared" si="17"/>
        <v>0.89337827280000004</v>
      </c>
      <c r="Z25" s="283">
        <v>85280</v>
      </c>
      <c r="AA25" s="294">
        <f t="shared" si="18"/>
        <v>139937.41717836313</v>
      </c>
      <c r="AB25" s="294">
        <f t="shared" si="19"/>
        <v>30622.582821636861</v>
      </c>
      <c r="AC25" s="281">
        <v>0.13800000000000001</v>
      </c>
      <c r="AD25" s="285">
        <f t="shared" si="20"/>
        <v>0.23360139848349501</v>
      </c>
      <c r="AE25" s="285">
        <f t="shared" si="21"/>
        <v>4.2398601516505013E-2</v>
      </c>
      <c r="AF25" s="286">
        <v>1752</v>
      </c>
      <c r="AG25" s="287">
        <f t="shared" si="22"/>
        <v>1788.7824050197917</v>
      </c>
      <c r="AH25" s="287">
        <f t="shared" si="23"/>
        <v>1715.2175949802083</v>
      </c>
      <c r="AI25" s="288">
        <v>21.8</v>
      </c>
      <c r="AJ25" s="392">
        <f t="shared" si="24"/>
        <v>22.188007265911349</v>
      </c>
      <c r="AK25" s="392">
        <f t="shared" si="25"/>
        <v>21.411992734088653</v>
      </c>
    </row>
    <row r="26" spans="1:37" ht="15.75">
      <c r="A26" s="253" t="s">
        <v>16</v>
      </c>
      <c r="B26" s="254">
        <v>0.37780000000000002</v>
      </c>
      <c r="C26" s="267">
        <f t="shared" si="2"/>
        <v>0.51219002953017023</v>
      </c>
      <c r="D26" s="267">
        <f t="shared" si="3"/>
        <v>0.24340997046982987</v>
      </c>
      <c r="E26" s="254">
        <v>0.60465015394472232</v>
      </c>
      <c r="F26" s="267">
        <f t="shared" si="4"/>
        <v>0.74017344516989403</v>
      </c>
      <c r="G26" s="267">
        <f t="shared" si="5"/>
        <v>0.46912686271955062</v>
      </c>
      <c r="H26" s="254">
        <v>7.3999999999999996E-2</v>
      </c>
      <c r="I26" s="267">
        <f t="shared" si="6"/>
        <v>0.14655918941112833</v>
      </c>
      <c r="J26" s="267">
        <f t="shared" si="7"/>
        <v>1.4408105888716466E-3</v>
      </c>
      <c r="K26" s="255">
        <v>3291000</v>
      </c>
      <c r="L26" s="293">
        <f t="shared" si="8"/>
        <v>4740443.7894031489</v>
      </c>
      <c r="M26" s="293">
        <f t="shared" si="9"/>
        <v>1841556.2105968511</v>
      </c>
      <c r="N26" s="254">
        <v>0.59299999999999997</v>
      </c>
      <c r="O26" s="267">
        <f t="shared" si="10"/>
        <v>0.72917444705964474</v>
      </c>
      <c r="P26" s="267">
        <f t="shared" si="11"/>
        <v>0.45682555294035521</v>
      </c>
      <c r="Q26" s="256">
        <v>9222</v>
      </c>
      <c r="R26" s="295">
        <f t="shared" si="12"/>
        <v>17327.304959862235</v>
      </c>
      <c r="S26" s="295">
        <f t="shared" si="13"/>
        <v>1116.6950401377644</v>
      </c>
      <c r="T26" s="254">
        <v>1</v>
      </c>
      <c r="U26" s="267">
        <f t="shared" si="14"/>
        <v>1</v>
      </c>
      <c r="V26" s="267">
        <f t="shared" si="15"/>
        <v>1</v>
      </c>
      <c r="W26" s="254">
        <v>0.81700000000000006</v>
      </c>
      <c r="X26" s="278">
        <f t="shared" si="16"/>
        <v>0.92417849202148727</v>
      </c>
      <c r="Y26" s="278">
        <f t="shared" si="17"/>
        <v>0.81113916880000003</v>
      </c>
      <c r="Z26" s="255">
        <v>103857</v>
      </c>
      <c r="AA26" s="293">
        <f t="shared" si="18"/>
        <v>158514.41717836313</v>
      </c>
      <c r="AB26" s="293">
        <f t="shared" si="19"/>
        <v>49199.582821636861</v>
      </c>
      <c r="AC26" s="254">
        <v>0.18</v>
      </c>
      <c r="AD26" s="278">
        <f t="shared" si="20"/>
        <v>0.28649132922449605</v>
      </c>
      <c r="AE26" s="278">
        <f t="shared" si="21"/>
        <v>7.3508670775503965E-2</v>
      </c>
      <c r="AF26" s="192">
        <v>1741</v>
      </c>
      <c r="AG26" s="192">
        <f t="shared" si="22"/>
        <v>1777.7824050197917</v>
      </c>
      <c r="AH26" s="192">
        <f t="shared" si="23"/>
        <v>1704.2175949802083</v>
      </c>
      <c r="AI26" s="209">
        <v>19.600000000000001</v>
      </c>
      <c r="AJ26" s="391">
        <f t="shared" si="24"/>
        <v>19.988007265911349</v>
      </c>
      <c r="AK26" s="391">
        <f t="shared" si="25"/>
        <v>19.211992734088653</v>
      </c>
    </row>
    <row r="27" spans="1:37" s="289" customFormat="1" ht="15.75">
      <c r="A27" s="280" t="s">
        <v>17</v>
      </c>
      <c r="B27" s="281">
        <v>0.40579999999999999</v>
      </c>
      <c r="C27" s="282">
        <f t="shared" si="2"/>
        <v>0.54191105940194573</v>
      </c>
      <c r="D27" s="282">
        <f t="shared" si="3"/>
        <v>0.26968894059805426</v>
      </c>
      <c r="E27" s="281">
        <v>0.57784575728474252</v>
      </c>
      <c r="F27" s="282">
        <f t="shared" si="4"/>
        <v>0.71474864624332757</v>
      </c>
      <c r="G27" s="282">
        <f t="shared" si="5"/>
        <v>0.44094286832615748</v>
      </c>
      <c r="H27" s="281">
        <v>5.3999999999999999E-2</v>
      </c>
      <c r="I27" s="282">
        <f t="shared" si="6"/>
        <v>0.1166489097111833</v>
      </c>
      <c r="J27" s="282">
        <f t="shared" si="7"/>
        <v>-8.6489097111833099E-3</v>
      </c>
      <c r="K27" s="283">
        <v>3321000</v>
      </c>
      <c r="L27" s="294">
        <f t="shared" si="8"/>
        <v>4770443.7894031489</v>
      </c>
      <c r="M27" s="294">
        <f t="shared" si="9"/>
        <v>1871556.2105968511</v>
      </c>
      <c r="N27" s="281">
        <v>0.66300000000000003</v>
      </c>
      <c r="O27" s="282">
        <f t="shared" si="10"/>
        <v>0.79402156536998025</v>
      </c>
      <c r="P27" s="282">
        <f t="shared" si="11"/>
        <v>0.53197843463001981</v>
      </c>
      <c r="Q27" s="284">
        <v>23984</v>
      </c>
      <c r="R27" s="296">
        <f t="shared" si="12"/>
        <v>32089.304959862235</v>
      </c>
      <c r="S27" s="296">
        <f t="shared" si="13"/>
        <v>15878.695040137765</v>
      </c>
      <c r="T27" s="281">
        <v>0.33333333333333331</v>
      </c>
      <c r="U27" s="282">
        <f t="shared" si="14"/>
        <v>0.46399999999999997</v>
      </c>
      <c r="V27" s="282">
        <f t="shared" si="15"/>
        <v>0.20266666666666666</v>
      </c>
      <c r="W27" s="281">
        <v>0.82200000000000006</v>
      </c>
      <c r="X27" s="285">
        <f t="shared" si="16"/>
        <v>0.92802712347319438</v>
      </c>
      <c r="Y27" s="285">
        <f t="shared" si="17"/>
        <v>0.81626441280000006</v>
      </c>
      <c r="Z27" s="283">
        <v>165686</v>
      </c>
      <c r="AA27" s="294">
        <f t="shared" si="18"/>
        <v>220343.41717836313</v>
      </c>
      <c r="AB27" s="294">
        <f t="shared" si="19"/>
        <v>111028.58282163687</v>
      </c>
      <c r="AC27" s="281">
        <v>0.20499999999999999</v>
      </c>
      <c r="AD27" s="285">
        <f t="shared" si="20"/>
        <v>0.31690038069640336</v>
      </c>
      <c r="AE27" s="285">
        <f t="shared" si="21"/>
        <v>9.3099619303596629E-2</v>
      </c>
      <c r="AF27" s="286">
        <v>1655</v>
      </c>
      <c r="AG27" s="287">
        <f t="shared" si="22"/>
        <v>1691.7824050197917</v>
      </c>
      <c r="AH27" s="287">
        <f t="shared" si="23"/>
        <v>1618.2175949802083</v>
      </c>
      <c r="AI27" s="288">
        <v>19.5</v>
      </c>
      <c r="AJ27" s="392">
        <f t="shared" si="24"/>
        <v>19.888007265911348</v>
      </c>
      <c r="AK27" s="392">
        <f t="shared" si="25"/>
        <v>19.111992734088652</v>
      </c>
    </row>
    <row r="28" spans="1:37" ht="15.75">
      <c r="A28" s="253" t="s">
        <v>18</v>
      </c>
      <c r="B28" s="254">
        <v>0.56269999999999998</v>
      </c>
      <c r="C28" s="267">
        <f t="shared" si="2"/>
        <v>0.70019891318377758</v>
      </c>
      <c r="D28" s="267">
        <f t="shared" si="3"/>
        <v>0.42520108681622243</v>
      </c>
      <c r="E28" s="254">
        <v>0.40982080260242854</v>
      </c>
      <c r="F28" s="267">
        <f t="shared" si="4"/>
        <v>0.54614094079115061</v>
      </c>
      <c r="G28" s="267">
        <f t="shared" si="5"/>
        <v>0.27350066441370652</v>
      </c>
      <c r="H28" s="254">
        <v>5.5E-2</v>
      </c>
      <c r="I28" s="267">
        <f t="shared" si="6"/>
        <v>0.11819290466500174</v>
      </c>
      <c r="J28" s="267">
        <f t="shared" si="7"/>
        <v>-8.192904665001742E-3</v>
      </c>
      <c r="K28" s="255">
        <v>1042000</v>
      </c>
      <c r="L28" s="293">
        <f t="shared" si="8"/>
        <v>2491443.7894031489</v>
      </c>
      <c r="M28" s="293">
        <f t="shared" si="9"/>
        <v>-407443.78940314893</v>
      </c>
      <c r="N28" s="254">
        <v>0.68599999999999994</v>
      </c>
      <c r="O28" s="267">
        <f t="shared" si="10"/>
        <v>0.8146464928709678</v>
      </c>
      <c r="P28" s="267">
        <f t="shared" si="11"/>
        <v>0.55735350712903209</v>
      </c>
      <c r="Q28" s="256">
        <v>1718</v>
      </c>
      <c r="R28" s="295">
        <f t="shared" si="12"/>
        <v>9823.3049598622347</v>
      </c>
      <c r="S28" s="295">
        <f t="shared" si="13"/>
        <v>-6387.3049598622356</v>
      </c>
      <c r="T28" s="254">
        <v>0.66666666666666663</v>
      </c>
      <c r="U28" s="267">
        <f t="shared" si="14"/>
        <v>0.79733333333333323</v>
      </c>
      <c r="V28" s="267">
        <f t="shared" si="15"/>
        <v>0.53600000000000003</v>
      </c>
      <c r="W28" s="254">
        <v>0.90200000000000002</v>
      </c>
      <c r="X28" s="278">
        <f t="shared" si="16"/>
        <v>0.98441141590823444</v>
      </c>
      <c r="Y28" s="278">
        <f t="shared" si="17"/>
        <v>0.89853487679999999</v>
      </c>
      <c r="Z28" s="255">
        <v>30447</v>
      </c>
      <c r="AA28" s="293">
        <f t="shared" si="18"/>
        <v>85104.417178363132</v>
      </c>
      <c r="AB28" s="293">
        <f t="shared" si="19"/>
        <v>-24210.417178363139</v>
      </c>
      <c r="AC28" s="254">
        <v>0.128</v>
      </c>
      <c r="AD28" s="278">
        <f t="shared" si="20"/>
        <v>0.22060497023378389</v>
      </c>
      <c r="AE28" s="278">
        <f t="shared" si="21"/>
        <v>3.5395029766216099E-2</v>
      </c>
      <c r="AF28" s="192">
        <v>1380</v>
      </c>
      <c r="AG28" s="192">
        <f t="shared" si="22"/>
        <v>1416.7824050197917</v>
      </c>
      <c r="AH28" s="192">
        <f t="shared" si="23"/>
        <v>1343.2175949802083</v>
      </c>
      <c r="AI28" s="209">
        <v>23.5</v>
      </c>
      <c r="AJ28" s="391">
        <f t="shared" si="24"/>
        <v>23.888007265911348</v>
      </c>
      <c r="AK28" s="391">
        <f t="shared" si="25"/>
        <v>23.111992734088652</v>
      </c>
    </row>
    <row r="29" spans="1:37" s="289" customFormat="1" ht="15.75">
      <c r="A29" s="280" t="s">
        <v>19</v>
      </c>
      <c r="B29" s="281">
        <v>0.61970000000000003</v>
      </c>
      <c r="C29" s="282">
        <f t="shared" si="2"/>
        <v>0.75426278902103661</v>
      </c>
      <c r="D29" s="282">
        <f t="shared" si="3"/>
        <v>0.48513721097896345</v>
      </c>
      <c r="E29" s="281">
        <v>0.35897732338945387</v>
      </c>
      <c r="F29" s="282">
        <f t="shared" si="4"/>
        <v>0.49194352827963073</v>
      </c>
      <c r="G29" s="282">
        <f t="shared" si="5"/>
        <v>0.22601111849927702</v>
      </c>
      <c r="H29" s="281">
        <v>6.0999999999999999E-2</v>
      </c>
      <c r="I29" s="282">
        <f t="shared" si="6"/>
        <v>0.12733897894903118</v>
      </c>
      <c r="J29" s="282">
        <f t="shared" si="7"/>
        <v>-5.3389789490311673E-3</v>
      </c>
      <c r="K29" s="283">
        <v>4449000</v>
      </c>
      <c r="L29" s="294">
        <f t="shared" si="8"/>
        <v>5898443.7894031489</v>
      </c>
      <c r="M29" s="294">
        <f t="shared" si="9"/>
        <v>2999556.2105968511</v>
      </c>
      <c r="N29" s="281">
        <v>0.65099999999999991</v>
      </c>
      <c r="O29" s="282">
        <f t="shared" si="10"/>
        <v>0.783121737681579</v>
      </c>
      <c r="P29" s="282">
        <f t="shared" si="11"/>
        <v>0.51887826231842082</v>
      </c>
      <c r="Q29" s="284">
        <v>28089</v>
      </c>
      <c r="R29" s="296">
        <f t="shared" si="12"/>
        <v>36194.304959862238</v>
      </c>
      <c r="S29" s="296">
        <f t="shared" si="13"/>
        <v>19983.695040137765</v>
      </c>
      <c r="T29" s="281">
        <v>0.5</v>
      </c>
      <c r="U29" s="282">
        <f t="shared" si="14"/>
        <v>0.63859292911256338</v>
      </c>
      <c r="V29" s="282">
        <f t="shared" si="15"/>
        <v>0.36140707088743668</v>
      </c>
      <c r="W29" s="281">
        <v>0.88200000000000001</v>
      </c>
      <c r="X29" s="285">
        <f t="shared" si="16"/>
        <v>0.97142240900356014</v>
      </c>
      <c r="Y29" s="285">
        <f t="shared" si="17"/>
        <v>0.87792022079999998</v>
      </c>
      <c r="Z29" s="283">
        <v>157913</v>
      </c>
      <c r="AA29" s="294">
        <f t="shared" si="18"/>
        <v>212570.41717836313</v>
      </c>
      <c r="AB29" s="294">
        <f t="shared" si="19"/>
        <v>103255.58282163687</v>
      </c>
      <c r="AC29" s="281">
        <v>9.8000000000000004E-2</v>
      </c>
      <c r="AD29" s="285">
        <f t="shared" si="20"/>
        <v>0.18041141590823445</v>
      </c>
      <c r="AE29" s="285">
        <f t="shared" si="21"/>
        <v>1.5588584091765542E-2</v>
      </c>
      <c r="AF29" s="286">
        <v>1483</v>
      </c>
      <c r="AG29" s="287">
        <f t="shared" si="22"/>
        <v>1519.7824050197917</v>
      </c>
      <c r="AH29" s="287">
        <f t="shared" si="23"/>
        <v>1446.2175949802083</v>
      </c>
      <c r="AI29" s="288">
        <v>22.3</v>
      </c>
      <c r="AJ29" s="392">
        <f t="shared" si="24"/>
        <v>22.688007265911349</v>
      </c>
      <c r="AK29" s="392">
        <f t="shared" si="25"/>
        <v>21.911992734088653</v>
      </c>
    </row>
    <row r="30" spans="1:37" ht="15.75">
      <c r="A30" s="253" t="s">
        <v>20</v>
      </c>
      <c r="B30" s="254">
        <v>0.60670000000000002</v>
      </c>
      <c r="C30" s="267">
        <f t="shared" si="2"/>
        <v>0.7421004288454065</v>
      </c>
      <c r="D30" s="267">
        <f t="shared" si="3"/>
        <v>0.47129957115459348</v>
      </c>
      <c r="E30" s="254">
        <v>0.37517279522136571</v>
      </c>
      <c r="F30" s="267">
        <f t="shared" si="4"/>
        <v>0.50937717948860062</v>
      </c>
      <c r="G30" s="267">
        <f t="shared" si="5"/>
        <v>0.2409684109541308</v>
      </c>
      <c r="H30" s="254">
        <v>5.6000000000000001E-2</v>
      </c>
      <c r="I30" s="267">
        <f t="shared" si="6"/>
        <v>0.11973105089357935</v>
      </c>
      <c r="J30" s="267">
        <f t="shared" si="7"/>
        <v>-7.7310508935793457E-3</v>
      </c>
      <c r="K30" s="255">
        <v>5170000</v>
      </c>
      <c r="L30" s="293">
        <f t="shared" si="8"/>
        <v>6619443.7894031489</v>
      </c>
      <c r="M30" s="293">
        <f t="shared" si="9"/>
        <v>3720556.2105968511</v>
      </c>
      <c r="N30" s="254">
        <v>0.70799999999999996</v>
      </c>
      <c r="O30" s="267">
        <f t="shared" si="10"/>
        <v>0.83403150539448456</v>
      </c>
      <c r="P30" s="267">
        <f t="shared" si="11"/>
        <v>0.58196849460551536</v>
      </c>
      <c r="Q30" s="256">
        <v>27667</v>
      </c>
      <c r="R30" s="295">
        <f t="shared" si="12"/>
        <v>35772.304959862238</v>
      </c>
      <c r="S30" s="295">
        <f t="shared" si="13"/>
        <v>19561.695040137765</v>
      </c>
      <c r="T30" s="254">
        <v>0.5</v>
      </c>
      <c r="U30" s="267">
        <f t="shared" si="14"/>
        <v>0.63859292911256338</v>
      </c>
      <c r="V30" s="267">
        <f t="shared" si="15"/>
        <v>0.36140707088743668</v>
      </c>
      <c r="W30" s="254">
        <v>0.89</v>
      </c>
      <c r="X30" s="278">
        <f t="shared" si="16"/>
        <v>0.97672861580816339</v>
      </c>
      <c r="Y30" s="278">
        <f t="shared" si="17"/>
        <v>0.88616232000000006</v>
      </c>
      <c r="Z30" s="255">
        <v>137285</v>
      </c>
      <c r="AA30" s="293">
        <f t="shared" si="18"/>
        <v>191942.41717836313</v>
      </c>
      <c r="AB30" s="293">
        <f t="shared" si="19"/>
        <v>82627.582821636868</v>
      </c>
      <c r="AC30" s="254">
        <v>0.113</v>
      </c>
      <c r="AD30" s="278">
        <f t="shared" si="20"/>
        <v>0.20075504653294873</v>
      </c>
      <c r="AE30" s="278">
        <f t="shared" si="21"/>
        <v>2.5244953467051259E-2</v>
      </c>
      <c r="AF30" s="192">
        <v>1553</v>
      </c>
      <c r="AG30" s="192">
        <f t="shared" si="22"/>
        <v>1589.7824050197917</v>
      </c>
      <c r="AH30" s="192">
        <f t="shared" si="23"/>
        <v>1516.2175949802083</v>
      </c>
      <c r="AI30" s="209">
        <v>24.1</v>
      </c>
      <c r="AJ30" s="391">
        <f t="shared" si="24"/>
        <v>24.488007265911349</v>
      </c>
      <c r="AK30" s="391">
        <f t="shared" si="25"/>
        <v>23.711992734088653</v>
      </c>
    </row>
    <row r="31" spans="1:37" s="289" customFormat="1" ht="15.75">
      <c r="A31" s="280" t="s">
        <v>21</v>
      </c>
      <c r="B31" s="281">
        <v>0.54039999999999999</v>
      </c>
      <c r="C31" s="282">
        <f t="shared" si="2"/>
        <v>0.67853977661368936</v>
      </c>
      <c r="D31" s="282">
        <f t="shared" si="3"/>
        <v>0.40226022338631062</v>
      </c>
      <c r="E31" s="281">
        <v>0.44575661557628615</v>
      </c>
      <c r="F31" s="282">
        <f t="shared" si="4"/>
        <v>0.58353155440000959</v>
      </c>
      <c r="G31" s="282">
        <f t="shared" si="5"/>
        <v>0.30798167675256272</v>
      </c>
      <c r="H31" s="281">
        <v>7.6999999999999999E-2</v>
      </c>
      <c r="I31" s="282">
        <f t="shared" si="6"/>
        <v>0.15089537923307519</v>
      </c>
      <c r="J31" s="282">
        <f t="shared" si="7"/>
        <v>3.1046207669248038E-3</v>
      </c>
      <c r="K31" s="283">
        <v>7496000</v>
      </c>
      <c r="L31" s="294">
        <f t="shared" si="8"/>
        <v>8945443.789403148</v>
      </c>
      <c r="M31" s="294">
        <f t="shared" si="9"/>
        <v>6046556.2105968511</v>
      </c>
      <c r="N31" s="281">
        <v>0.66800000000000004</v>
      </c>
      <c r="O31" s="282">
        <f t="shared" si="10"/>
        <v>0.79853541141008444</v>
      </c>
      <c r="P31" s="282">
        <f t="shared" si="11"/>
        <v>0.53746458858991564</v>
      </c>
      <c r="Q31" s="284">
        <v>44523</v>
      </c>
      <c r="R31" s="296">
        <f t="shared" si="12"/>
        <v>52628.304959862238</v>
      </c>
      <c r="S31" s="296">
        <f t="shared" si="13"/>
        <v>36417.695040137762</v>
      </c>
      <c r="T31" s="281">
        <v>0.66666666666666663</v>
      </c>
      <c r="U31" s="282">
        <f t="shared" si="14"/>
        <v>0.79733333333333323</v>
      </c>
      <c r="V31" s="282">
        <f t="shared" si="15"/>
        <v>0.53600000000000003</v>
      </c>
      <c r="W31" s="281">
        <v>0.87900000000000011</v>
      </c>
      <c r="X31" s="285">
        <f t="shared" si="16"/>
        <v>0.96939786882443646</v>
      </c>
      <c r="Y31" s="285">
        <f t="shared" si="17"/>
        <v>0.8748307272000001</v>
      </c>
      <c r="Z31" s="283">
        <v>230334</v>
      </c>
      <c r="AA31" s="294">
        <f t="shared" si="18"/>
        <v>284991.41717836313</v>
      </c>
      <c r="AB31" s="294">
        <f t="shared" si="19"/>
        <v>175676.58282163687</v>
      </c>
      <c r="AC31" s="281">
        <v>0.14400000000000002</v>
      </c>
      <c r="AD31" s="285">
        <f t="shared" si="20"/>
        <v>0.24131710871167517</v>
      </c>
      <c r="AE31" s="285">
        <f t="shared" si="21"/>
        <v>4.6682891288324868E-2</v>
      </c>
      <c r="AF31" s="286">
        <v>1782</v>
      </c>
      <c r="AG31" s="287">
        <f t="shared" si="22"/>
        <v>1818.7824050197917</v>
      </c>
      <c r="AH31" s="287">
        <f t="shared" si="23"/>
        <v>1745.2175949802083</v>
      </c>
      <c r="AI31" s="288">
        <v>19.899999999999999</v>
      </c>
      <c r="AJ31" s="392">
        <f t="shared" si="24"/>
        <v>20.288007265911347</v>
      </c>
      <c r="AK31" s="392">
        <f t="shared" si="25"/>
        <v>19.511992734088651</v>
      </c>
    </row>
    <row r="32" spans="1:37" ht="15.75">
      <c r="A32" s="253" t="s">
        <v>22</v>
      </c>
      <c r="B32" s="254">
        <v>0.52649999999999997</v>
      </c>
      <c r="C32" s="267">
        <f t="shared" si="2"/>
        <v>0.66489813845568868</v>
      </c>
      <c r="D32" s="267">
        <f t="shared" si="3"/>
        <v>0.3881018615443112</v>
      </c>
      <c r="E32" s="254">
        <v>0.44958201106668649</v>
      </c>
      <c r="F32" s="267">
        <f t="shared" si="4"/>
        <v>0.58746854080670141</v>
      </c>
      <c r="G32" s="267">
        <f t="shared" si="5"/>
        <v>0.31169548132667158</v>
      </c>
      <c r="H32" s="254">
        <v>4.4999999999999998E-2</v>
      </c>
      <c r="I32" s="267">
        <f t="shared" si="6"/>
        <v>0.10246177163993467</v>
      </c>
      <c r="J32" s="267">
        <f t="shared" si="7"/>
        <v>-1.2461771639934671E-2</v>
      </c>
      <c r="K32" s="255">
        <v>4055000</v>
      </c>
      <c r="L32" s="293">
        <f t="shared" si="8"/>
        <v>5504443.7894031489</v>
      </c>
      <c r="M32" s="293">
        <f t="shared" si="9"/>
        <v>2605556.2105968511</v>
      </c>
      <c r="N32" s="254">
        <v>0.7320000000000001</v>
      </c>
      <c r="O32" s="267">
        <f t="shared" si="10"/>
        <v>0.85477049495705404</v>
      </c>
      <c r="P32" s="267">
        <f t="shared" si="11"/>
        <v>0.60922950504294615</v>
      </c>
      <c r="Q32" s="256">
        <v>12705</v>
      </c>
      <c r="R32" s="295">
        <f t="shared" si="12"/>
        <v>20810.304959862235</v>
      </c>
      <c r="S32" s="295">
        <f t="shared" si="13"/>
        <v>4599.6950401377644</v>
      </c>
      <c r="T32" s="254">
        <v>1</v>
      </c>
      <c r="U32" s="267">
        <f t="shared" si="14"/>
        <v>1</v>
      </c>
      <c r="V32" s="267">
        <f t="shared" si="15"/>
        <v>1</v>
      </c>
      <c r="W32" s="254">
        <v>0.91500000000000004</v>
      </c>
      <c r="X32" s="278">
        <f t="shared" si="16"/>
        <v>0.99230206206822691</v>
      </c>
      <c r="Y32" s="278">
        <f t="shared" si="17"/>
        <v>0.91195122000000006</v>
      </c>
      <c r="Z32" s="255">
        <v>131195</v>
      </c>
      <c r="AA32" s="293">
        <f t="shared" si="18"/>
        <v>185852.41717836313</v>
      </c>
      <c r="AB32" s="293">
        <f t="shared" si="19"/>
        <v>76537.582821636868</v>
      </c>
      <c r="AC32" s="254">
        <v>0.107</v>
      </c>
      <c r="AD32" s="278">
        <f t="shared" si="20"/>
        <v>0.19268182089568359</v>
      </c>
      <c r="AE32" s="278">
        <f t="shared" si="21"/>
        <v>2.1318179104316409E-2</v>
      </c>
      <c r="AF32" s="192">
        <v>1780</v>
      </c>
      <c r="AG32" s="192">
        <f t="shared" si="22"/>
        <v>1816.7824050197917</v>
      </c>
      <c r="AH32" s="192">
        <f t="shared" si="23"/>
        <v>1743.2175949802083</v>
      </c>
      <c r="AI32" s="209">
        <v>23</v>
      </c>
      <c r="AJ32" s="391">
        <f t="shared" si="24"/>
        <v>23.388007265911348</v>
      </c>
      <c r="AK32" s="391">
        <f t="shared" si="25"/>
        <v>22.611992734088652</v>
      </c>
    </row>
    <row r="33" spans="1:37" s="289" customFormat="1" ht="15.75">
      <c r="A33" s="280" t="s">
        <v>23</v>
      </c>
      <c r="B33" s="281">
        <v>0.43790000000000001</v>
      </c>
      <c r="C33" s="282">
        <f t="shared" si="2"/>
        <v>0.57541983241292871</v>
      </c>
      <c r="D33" s="282">
        <f t="shared" si="3"/>
        <v>0.30038016758707131</v>
      </c>
      <c r="E33" s="281">
        <v>0.55285846743581124</v>
      </c>
      <c r="F33" s="282">
        <f t="shared" si="4"/>
        <v>0.69067475834990943</v>
      </c>
      <c r="G33" s="282">
        <f t="shared" si="5"/>
        <v>0.41504217652171305</v>
      </c>
      <c r="H33" s="281">
        <v>0.08</v>
      </c>
      <c r="I33" s="282">
        <f t="shared" si="6"/>
        <v>0.15519863828554345</v>
      </c>
      <c r="J33" s="282">
        <f t="shared" si="7"/>
        <v>4.8013617144565535E-3</v>
      </c>
      <c r="K33" s="283">
        <v>2166000</v>
      </c>
      <c r="L33" s="294">
        <f t="shared" si="8"/>
        <v>3615443.7894031489</v>
      </c>
      <c r="M33" s="294">
        <f t="shared" si="9"/>
        <v>716556.21059685107</v>
      </c>
      <c r="N33" s="281">
        <v>0.745</v>
      </c>
      <c r="O33" s="282">
        <f t="shared" si="10"/>
        <v>0.86581456534706402</v>
      </c>
      <c r="P33" s="282">
        <f t="shared" si="11"/>
        <v>0.62418543465293597</v>
      </c>
      <c r="Q33" s="284">
        <v>8214</v>
      </c>
      <c r="R33" s="296">
        <f t="shared" si="12"/>
        <v>16319.304959862235</v>
      </c>
      <c r="S33" s="296">
        <f t="shared" si="13"/>
        <v>108.69504013776441</v>
      </c>
      <c r="T33" s="281">
        <v>1</v>
      </c>
      <c r="U33" s="282">
        <f t="shared" si="14"/>
        <v>1</v>
      </c>
      <c r="V33" s="282">
        <f t="shared" si="15"/>
        <v>1</v>
      </c>
      <c r="W33" s="281">
        <v>0.80400000000000005</v>
      </c>
      <c r="X33" s="285">
        <f t="shared" si="16"/>
        <v>0.91403405785482972</v>
      </c>
      <c r="Y33" s="285">
        <f t="shared" si="17"/>
        <v>0.79782270720000004</v>
      </c>
      <c r="Z33" s="283">
        <v>81500</v>
      </c>
      <c r="AA33" s="294">
        <f t="shared" si="18"/>
        <v>136157.41717836313</v>
      </c>
      <c r="AB33" s="294">
        <f t="shared" si="19"/>
        <v>26842.582821636861</v>
      </c>
      <c r="AC33" s="281">
        <v>0.20599999999999999</v>
      </c>
      <c r="AD33" s="285">
        <f t="shared" si="20"/>
        <v>0.31810240518383182</v>
      </c>
      <c r="AE33" s="285">
        <f t="shared" si="21"/>
        <v>9.3897594816168189E-2</v>
      </c>
      <c r="AF33" s="286">
        <v>1673</v>
      </c>
      <c r="AG33" s="287">
        <f t="shared" si="22"/>
        <v>1709.7824050197917</v>
      </c>
      <c r="AH33" s="287">
        <f t="shared" si="23"/>
        <v>1636.2175949802083</v>
      </c>
      <c r="AI33" s="288">
        <v>18.899999999999999</v>
      </c>
      <c r="AJ33" s="392">
        <f t="shared" si="24"/>
        <v>19.288007265911347</v>
      </c>
      <c r="AK33" s="392">
        <f t="shared" si="25"/>
        <v>18.511992734088651</v>
      </c>
    </row>
    <row r="34" spans="1:37" ht="15.75">
      <c r="A34" s="253" t="s">
        <v>24</v>
      </c>
      <c r="B34" s="254">
        <v>0.44280000000000003</v>
      </c>
      <c r="C34" s="267">
        <f t="shared" si="2"/>
        <v>0.5804830344999703</v>
      </c>
      <c r="D34" s="267">
        <f t="shared" si="3"/>
        <v>0.30511696550002976</v>
      </c>
      <c r="E34" s="254">
        <v>0.53639899424283988</v>
      </c>
      <c r="F34" s="267">
        <f t="shared" si="4"/>
        <v>0.67462419563091458</v>
      </c>
      <c r="G34" s="267">
        <f t="shared" si="5"/>
        <v>0.39817379285476517</v>
      </c>
      <c r="H34" s="254">
        <v>6.5000000000000002E-2</v>
      </c>
      <c r="I34" s="267">
        <f t="shared" si="6"/>
        <v>0.13333348227626046</v>
      </c>
      <c r="J34" s="267">
        <f t="shared" si="7"/>
        <v>-3.3334822762604438E-3</v>
      </c>
      <c r="K34" s="255">
        <v>4521000</v>
      </c>
      <c r="L34" s="293">
        <f t="shared" si="8"/>
        <v>5970443.7894031489</v>
      </c>
      <c r="M34" s="293">
        <f t="shared" si="9"/>
        <v>3071556.2105968511</v>
      </c>
      <c r="N34" s="254">
        <v>0.63900000000000001</v>
      </c>
      <c r="O34" s="267">
        <f t="shared" si="10"/>
        <v>0.77212974471544671</v>
      </c>
      <c r="P34" s="267">
        <f t="shared" si="11"/>
        <v>0.50587025528455332</v>
      </c>
      <c r="Q34" s="256">
        <v>26197</v>
      </c>
      <c r="R34" s="295">
        <f t="shared" si="12"/>
        <v>34302.304959862238</v>
      </c>
      <c r="S34" s="295">
        <f t="shared" si="13"/>
        <v>18091.695040137765</v>
      </c>
      <c r="T34" s="254">
        <v>0</v>
      </c>
      <c r="U34" s="267">
        <f t="shared" si="14"/>
        <v>0</v>
      </c>
      <c r="V34" s="267">
        <f t="shared" si="15"/>
        <v>0</v>
      </c>
      <c r="W34" s="254">
        <v>0.86799999999999999</v>
      </c>
      <c r="X34" s="278">
        <f t="shared" si="16"/>
        <v>0.96182485402066975</v>
      </c>
      <c r="Y34" s="278">
        <f t="shared" si="17"/>
        <v>0.86350862080000002</v>
      </c>
      <c r="Z34" s="255">
        <v>189606</v>
      </c>
      <c r="AA34" s="293">
        <f t="shared" si="18"/>
        <v>244263.41717836313</v>
      </c>
      <c r="AB34" s="293">
        <f t="shared" si="19"/>
        <v>134948.58282163687</v>
      </c>
      <c r="AC34" s="254">
        <v>0.14799999999999999</v>
      </c>
      <c r="AD34" s="278">
        <f t="shared" si="20"/>
        <v>0.24642869435281561</v>
      </c>
      <c r="AE34" s="278">
        <f t="shared" si="21"/>
        <v>4.9571305647184358E-2</v>
      </c>
      <c r="AF34" s="192">
        <v>1773</v>
      </c>
      <c r="AG34" s="192">
        <f t="shared" si="22"/>
        <v>1809.7824050197917</v>
      </c>
      <c r="AH34" s="192">
        <f t="shared" si="23"/>
        <v>1736.2175949802083</v>
      </c>
      <c r="AI34" s="209">
        <v>21.6</v>
      </c>
      <c r="AJ34" s="391">
        <f t="shared" si="24"/>
        <v>21.988007265911349</v>
      </c>
      <c r="AK34" s="391">
        <f t="shared" si="25"/>
        <v>21.211992734088653</v>
      </c>
    </row>
    <row r="35" spans="1:37" s="289" customFormat="1" ht="15.75">
      <c r="A35" s="280" t="s">
        <v>25</v>
      </c>
      <c r="B35" s="281">
        <v>0.41660000000000003</v>
      </c>
      <c r="C35" s="282">
        <f t="shared" si="2"/>
        <v>0.55325134618466076</v>
      </c>
      <c r="D35" s="282">
        <f t="shared" si="3"/>
        <v>0.27994865381533929</v>
      </c>
      <c r="E35" s="281">
        <v>0.5530172307031811</v>
      </c>
      <c r="F35" s="282">
        <f t="shared" si="4"/>
        <v>0.69082883601649936</v>
      </c>
      <c r="G35" s="282">
        <f t="shared" si="5"/>
        <v>0.41520562538986289</v>
      </c>
      <c r="H35" s="281">
        <v>4.5999999999999999E-2</v>
      </c>
      <c r="I35" s="282">
        <f t="shared" si="6"/>
        <v>0.1040663025170365</v>
      </c>
      <c r="J35" s="282">
        <f t="shared" si="7"/>
        <v>-1.2066302517036505E-2</v>
      </c>
      <c r="K35" s="283">
        <v>768000</v>
      </c>
      <c r="L35" s="294">
        <f t="shared" si="8"/>
        <v>2217443.7894031489</v>
      </c>
      <c r="M35" s="294">
        <f t="shared" si="9"/>
        <v>-681443.78940314893</v>
      </c>
      <c r="N35" s="281">
        <v>0.65700000000000003</v>
      </c>
      <c r="O35" s="282">
        <f t="shared" si="10"/>
        <v>0.78858331213341604</v>
      </c>
      <c r="P35" s="282">
        <f t="shared" si="11"/>
        <v>0.52541668786658402</v>
      </c>
      <c r="Q35" s="284">
        <v>2567</v>
      </c>
      <c r="R35" s="296">
        <f t="shared" si="12"/>
        <v>10672.304959862235</v>
      </c>
      <c r="S35" s="296">
        <f t="shared" si="13"/>
        <v>-5538.3049598622356</v>
      </c>
      <c r="T35" s="281">
        <v>0</v>
      </c>
      <c r="U35" s="282">
        <f t="shared" si="14"/>
        <v>0</v>
      </c>
      <c r="V35" s="282">
        <f t="shared" si="15"/>
        <v>0</v>
      </c>
      <c r="W35" s="281">
        <v>0.90800000000000003</v>
      </c>
      <c r="X35" s="285">
        <f t="shared" si="16"/>
        <v>0.98811390610873995</v>
      </c>
      <c r="Y35" s="285">
        <f t="shared" si="17"/>
        <v>0.90472538880000009</v>
      </c>
      <c r="Z35" s="283">
        <v>25953</v>
      </c>
      <c r="AA35" s="294">
        <f t="shared" si="18"/>
        <v>80610.417178363132</v>
      </c>
      <c r="AB35" s="294">
        <f t="shared" si="19"/>
        <v>-28704.417178363139</v>
      </c>
      <c r="AC35" s="281">
        <v>0.14799999999999999</v>
      </c>
      <c r="AD35" s="285">
        <f t="shared" si="20"/>
        <v>0.24642869435281561</v>
      </c>
      <c r="AE35" s="285">
        <f t="shared" si="21"/>
        <v>4.9571305647184358E-2</v>
      </c>
      <c r="AF35" s="286">
        <v>1595</v>
      </c>
      <c r="AG35" s="287">
        <f t="shared" si="22"/>
        <v>1631.7824050197917</v>
      </c>
      <c r="AH35" s="287">
        <f t="shared" si="23"/>
        <v>1558.2175949802083</v>
      </c>
      <c r="AI35" s="288">
        <v>21.3</v>
      </c>
      <c r="AJ35" s="393">
        <f t="shared" si="24"/>
        <v>21.688007265911349</v>
      </c>
      <c r="AK35" s="393">
        <f t="shared" si="25"/>
        <v>20.911992734088653</v>
      </c>
    </row>
    <row r="36" spans="1:37" ht="15.75">
      <c r="A36" s="253" t="s">
        <v>26</v>
      </c>
      <c r="B36" s="254">
        <v>0.38030000000000003</v>
      </c>
      <c r="C36" s="267">
        <f t="shared" si="2"/>
        <v>0.51486278902103655</v>
      </c>
      <c r="D36" s="267">
        <f t="shared" si="3"/>
        <v>0.24573721097896348</v>
      </c>
      <c r="E36" s="254">
        <v>0.59803192179048037</v>
      </c>
      <c r="F36" s="267">
        <f t="shared" si="4"/>
        <v>0.73393491911271358</v>
      </c>
      <c r="G36" s="267">
        <f t="shared" si="5"/>
        <v>0.46212892446824716</v>
      </c>
      <c r="H36" s="254">
        <v>3.5999999999999997E-2</v>
      </c>
      <c r="I36" s="267">
        <f t="shared" si="6"/>
        <v>8.7636980237035547E-2</v>
      </c>
      <c r="J36" s="267">
        <f t="shared" si="7"/>
        <v>-1.5636980237035553E-2</v>
      </c>
      <c r="K36" s="255">
        <v>1371000</v>
      </c>
      <c r="L36" s="293">
        <f t="shared" si="8"/>
        <v>2820443.7894031489</v>
      </c>
      <c r="M36" s="293">
        <f t="shared" si="9"/>
        <v>-78443.789403148927</v>
      </c>
      <c r="N36" s="254">
        <v>0.61599999999999999</v>
      </c>
      <c r="O36" s="267">
        <f t="shared" si="10"/>
        <v>0.75081152995200373</v>
      </c>
      <c r="P36" s="267">
        <f t="shared" si="11"/>
        <v>0.48118847004799625</v>
      </c>
      <c r="Q36" s="256">
        <v>4897</v>
      </c>
      <c r="R36" s="295">
        <f t="shared" si="12"/>
        <v>13002.304959862235</v>
      </c>
      <c r="S36" s="295">
        <f t="shared" si="13"/>
        <v>-3208.3049598622356</v>
      </c>
      <c r="T36" s="254">
        <v>0</v>
      </c>
      <c r="U36" s="267">
        <f t="shared" si="14"/>
        <v>0</v>
      </c>
      <c r="V36" s="267">
        <f t="shared" si="15"/>
        <v>0</v>
      </c>
      <c r="W36" s="254">
        <v>0.89800000000000002</v>
      </c>
      <c r="X36" s="278">
        <f t="shared" si="16"/>
        <v>0.9818898317557021</v>
      </c>
      <c r="Y36" s="278">
        <f t="shared" si="17"/>
        <v>0.89440943680000007</v>
      </c>
      <c r="Z36" s="255">
        <v>49018</v>
      </c>
      <c r="AA36" s="293">
        <f t="shared" si="18"/>
        <v>103675.41717836313</v>
      </c>
      <c r="AB36" s="293">
        <f t="shared" si="19"/>
        <v>-5639.4171783631391</v>
      </c>
      <c r="AC36" s="254">
        <v>0.112</v>
      </c>
      <c r="AD36" s="278">
        <f t="shared" si="20"/>
        <v>0.19941512107181458</v>
      </c>
      <c r="AE36" s="278">
        <f t="shared" si="21"/>
        <v>2.4584878928185436E-2</v>
      </c>
      <c r="AF36" s="192">
        <v>1734</v>
      </c>
      <c r="AG36" s="192">
        <f t="shared" si="22"/>
        <v>1770.7824050197917</v>
      </c>
      <c r="AH36" s="192">
        <f t="shared" si="23"/>
        <v>1697.2175949802083</v>
      </c>
      <c r="AI36" s="209">
        <v>21.5</v>
      </c>
      <c r="AJ36" s="391">
        <f t="shared" si="24"/>
        <v>21.888007265911348</v>
      </c>
      <c r="AK36" s="391">
        <f t="shared" si="25"/>
        <v>21.111992734088652</v>
      </c>
    </row>
    <row r="37" spans="1:37" s="289" customFormat="1" ht="15.75">
      <c r="A37" s="280" t="s">
        <v>27</v>
      </c>
      <c r="B37" s="281">
        <v>0.52359999999999995</v>
      </c>
      <c r="C37" s="282">
        <f t="shared" si="2"/>
        <v>0.6620384615967686</v>
      </c>
      <c r="D37" s="282">
        <f t="shared" si="3"/>
        <v>0.38516153840323131</v>
      </c>
      <c r="E37" s="281">
        <v>0.45675315641263631</v>
      </c>
      <c r="F37" s="282">
        <f t="shared" si="4"/>
        <v>0.59482669449525338</v>
      </c>
      <c r="G37" s="282">
        <f t="shared" si="5"/>
        <v>0.31867961833001923</v>
      </c>
      <c r="H37" s="281">
        <v>7.6999999999999999E-2</v>
      </c>
      <c r="I37" s="282">
        <f t="shared" si="6"/>
        <v>0.15089537923307519</v>
      </c>
      <c r="J37" s="282">
        <f t="shared" si="7"/>
        <v>3.1046207669248038E-3</v>
      </c>
      <c r="K37" s="283">
        <v>2039000</v>
      </c>
      <c r="L37" s="294">
        <f t="shared" si="8"/>
        <v>3488443.7894031489</v>
      </c>
      <c r="M37" s="294">
        <f t="shared" si="9"/>
        <v>589556.21059685107</v>
      </c>
      <c r="N37" s="281">
        <v>0.57899999999999996</v>
      </c>
      <c r="O37" s="282">
        <f t="shared" si="10"/>
        <v>0.71585207885889046</v>
      </c>
      <c r="P37" s="282">
        <f t="shared" si="11"/>
        <v>0.4421479211411094</v>
      </c>
      <c r="Q37" s="284">
        <v>16824</v>
      </c>
      <c r="R37" s="296">
        <f t="shared" si="12"/>
        <v>24929.304959862235</v>
      </c>
      <c r="S37" s="296">
        <f t="shared" si="13"/>
        <v>8718.6950401377653</v>
      </c>
      <c r="T37" s="281">
        <v>0.5</v>
      </c>
      <c r="U37" s="282">
        <f t="shared" si="14"/>
        <v>0.63859292911256338</v>
      </c>
      <c r="V37" s="282">
        <f t="shared" si="15"/>
        <v>0.36140707088743668</v>
      </c>
      <c r="W37" s="281">
        <v>0.83900000000000008</v>
      </c>
      <c r="X37" s="285">
        <f t="shared" si="16"/>
        <v>0.94087438209873964</v>
      </c>
      <c r="Y37" s="285">
        <f t="shared" si="17"/>
        <v>0.83370490320000012</v>
      </c>
      <c r="Z37" s="283">
        <v>79177</v>
      </c>
      <c r="AA37" s="294">
        <f t="shared" si="18"/>
        <v>133834.41717836313</v>
      </c>
      <c r="AB37" s="294">
        <f t="shared" si="19"/>
        <v>24519.582821636861</v>
      </c>
      <c r="AC37" s="281">
        <v>0.17</v>
      </c>
      <c r="AD37" s="285">
        <f t="shared" si="20"/>
        <v>0.27412009988470043</v>
      </c>
      <c r="AE37" s="285">
        <f t="shared" si="21"/>
        <v>6.5879900115299567E-2</v>
      </c>
      <c r="AF37" s="286">
        <v>1454</v>
      </c>
      <c r="AG37" s="287">
        <f t="shared" si="22"/>
        <v>1490.7824050197917</v>
      </c>
      <c r="AH37" s="287">
        <f t="shared" si="23"/>
        <v>1417.2175949802083</v>
      </c>
      <c r="AI37" s="288">
        <v>21.3</v>
      </c>
      <c r="AJ37" s="392">
        <f t="shared" si="24"/>
        <v>21.688007265911349</v>
      </c>
      <c r="AK37" s="392">
        <f t="shared" si="25"/>
        <v>20.911992734088653</v>
      </c>
    </row>
    <row r="38" spans="1:37" ht="15.75">
      <c r="A38" s="253" t="s">
        <v>28</v>
      </c>
      <c r="B38" s="254">
        <v>0.51980000000000004</v>
      </c>
      <c r="C38" s="267">
        <f t="shared" si="2"/>
        <v>0.65828421853308772</v>
      </c>
      <c r="D38" s="267">
        <f t="shared" si="3"/>
        <v>0.38131578146691236</v>
      </c>
      <c r="E38" s="254">
        <v>0.46403796492688881</v>
      </c>
      <c r="F38" s="267">
        <f t="shared" si="4"/>
        <v>0.60227195364019415</v>
      </c>
      <c r="G38" s="267">
        <f t="shared" si="5"/>
        <v>0.32580397621358353</v>
      </c>
      <c r="H38" s="254">
        <v>4.3999999999999997E-2</v>
      </c>
      <c r="I38" s="267">
        <f t="shared" si="6"/>
        <v>0.10084946128152843</v>
      </c>
      <c r="J38" s="267">
        <f t="shared" si="7"/>
        <v>-1.2849461281528432E-2</v>
      </c>
      <c r="K38" s="255">
        <v>1028000</v>
      </c>
      <c r="L38" s="293">
        <f t="shared" si="8"/>
        <v>2477443.7894031489</v>
      </c>
      <c r="M38" s="293">
        <f t="shared" si="9"/>
        <v>-421443.78940314893</v>
      </c>
      <c r="N38" s="254">
        <v>0.69400000000000006</v>
      </c>
      <c r="O38" s="267">
        <f t="shared" si="10"/>
        <v>0.82173547216024223</v>
      </c>
      <c r="P38" s="267">
        <f t="shared" si="11"/>
        <v>0.56626452783975789</v>
      </c>
      <c r="Q38" s="256">
        <v>2849</v>
      </c>
      <c r="R38" s="295">
        <f t="shared" si="12"/>
        <v>10954.304959862235</v>
      </c>
      <c r="S38" s="295">
        <f t="shared" si="13"/>
        <v>-5256.3049598622356</v>
      </c>
      <c r="T38" s="254">
        <v>0.75</v>
      </c>
      <c r="U38" s="267">
        <f t="shared" si="14"/>
        <v>0.87002499739637573</v>
      </c>
      <c r="V38" s="267">
        <f t="shared" si="15"/>
        <v>0.62997500260362427</v>
      </c>
      <c r="W38" s="254">
        <v>0.91300000000000003</v>
      </c>
      <c r="X38" s="278">
        <f t="shared" si="16"/>
        <v>0.99112069247004919</v>
      </c>
      <c r="Y38" s="278">
        <f t="shared" si="17"/>
        <v>0.90988630479999999</v>
      </c>
      <c r="Z38" s="255">
        <v>29040</v>
      </c>
      <c r="AA38" s="293">
        <f t="shared" si="18"/>
        <v>83697.417178363132</v>
      </c>
      <c r="AB38" s="293">
        <f t="shared" si="19"/>
        <v>-25617.417178363139</v>
      </c>
      <c r="AC38" s="254">
        <v>8.3000000000000004E-2</v>
      </c>
      <c r="AD38" s="278">
        <f t="shared" si="20"/>
        <v>0.15947065026531421</v>
      </c>
      <c r="AE38" s="278">
        <f t="shared" si="21"/>
        <v>6.5293497346857882E-3</v>
      </c>
      <c r="AF38" s="192">
        <v>1567</v>
      </c>
      <c r="AG38" s="192">
        <f t="shared" si="22"/>
        <v>1603.7824050197917</v>
      </c>
      <c r="AH38" s="192">
        <f t="shared" si="23"/>
        <v>1530.2175949802083</v>
      </c>
      <c r="AI38" s="209">
        <v>23.8</v>
      </c>
      <c r="AJ38" s="391">
        <f t="shared" si="24"/>
        <v>24.188007265911349</v>
      </c>
      <c r="AK38" s="391">
        <f t="shared" si="25"/>
        <v>23.411992734088653</v>
      </c>
    </row>
    <row r="39" spans="1:37" s="289" customFormat="1" ht="15.75">
      <c r="A39" s="280" t="s">
        <v>29</v>
      </c>
      <c r="B39" s="281">
        <v>0.58250000000000002</v>
      </c>
      <c r="C39" s="282">
        <f t="shared" si="2"/>
        <v>0.71919331439393808</v>
      </c>
      <c r="D39" s="282">
        <f t="shared" si="3"/>
        <v>0.44580668560606196</v>
      </c>
      <c r="E39" s="281">
        <v>0.40501021598733544</v>
      </c>
      <c r="F39" s="282">
        <f t="shared" si="4"/>
        <v>0.54107909680062694</v>
      </c>
      <c r="G39" s="282">
        <f t="shared" si="5"/>
        <v>0.26894133517404395</v>
      </c>
      <c r="H39" s="281">
        <v>6.5000000000000002E-2</v>
      </c>
      <c r="I39" s="282">
        <f t="shared" si="6"/>
        <v>0.13333348227626046</v>
      </c>
      <c r="J39" s="282">
        <f t="shared" si="7"/>
        <v>-3.3334822762604438E-3</v>
      </c>
      <c r="K39" s="283">
        <v>6730000</v>
      </c>
      <c r="L39" s="294">
        <f t="shared" si="8"/>
        <v>8179443.7894031489</v>
      </c>
      <c r="M39" s="294">
        <f t="shared" si="9"/>
        <v>5280556.2105968511</v>
      </c>
      <c r="N39" s="281">
        <v>0.61899999999999999</v>
      </c>
      <c r="O39" s="282">
        <f t="shared" si="10"/>
        <v>0.75361048268244191</v>
      </c>
      <c r="P39" s="282">
        <f t="shared" si="11"/>
        <v>0.48438951731755808</v>
      </c>
      <c r="Q39" s="284">
        <v>25674</v>
      </c>
      <c r="R39" s="296">
        <f t="shared" si="12"/>
        <v>33779.304959862238</v>
      </c>
      <c r="S39" s="296">
        <f t="shared" si="13"/>
        <v>17568.695040137765</v>
      </c>
      <c r="T39" s="281">
        <v>0.6</v>
      </c>
      <c r="U39" s="282">
        <f t="shared" si="14"/>
        <v>0.73579278331339992</v>
      </c>
      <c r="V39" s="282">
        <f t="shared" si="15"/>
        <v>0.46420721668660003</v>
      </c>
      <c r="W39" s="281">
        <v>0.87400000000000011</v>
      </c>
      <c r="X39" s="285">
        <f t="shared" si="16"/>
        <v>0.96598395060009112</v>
      </c>
      <c r="Y39" s="285">
        <f t="shared" si="17"/>
        <v>0.86968313920000007</v>
      </c>
      <c r="Z39" s="283">
        <v>167556</v>
      </c>
      <c r="AA39" s="294">
        <f t="shared" si="18"/>
        <v>222213.41717836313</v>
      </c>
      <c r="AB39" s="294">
        <f t="shared" si="19"/>
        <v>112898.58282163687</v>
      </c>
      <c r="AC39" s="281">
        <v>0.106</v>
      </c>
      <c r="AD39" s="285">
        <f t="shared" si="20"/>
        <v>0.19132823476434985</v>
      </c>
      <c r="AE39" s="285">
        <f t="shared" si="21"/>
        <v>2.0671765235650161E-2</v>
      </c>
      <c r="AF39" s="286">
        <v>1521</v>
      </c>
      <c r="AG39" s="287">
        <f t="shared" si="22"/>
        <v>1557.7824050197917</v>
      </c>
      <c r="AH39" s="287">
        <f t="shared" si="23"/>
        <v>1484.2175949802083</v>
      </c>
      <c r="AI39" s="288">
        <v>23</v>
      </c>
      <c r="AJ39" s="392">
        <f t="shared" si="24"/>
        <v>23.388007265911348</v>
      </c>
      <c r="AK39" s="392">
        <f t="shared" si="25"/>
        <v>22.611992734088652</v>
      </c>
    </row>
    <row r="40" spans="1:37" ht="15.75">
      <c r="A40" s="253" t="s">
        <v>30</v>
      </c>
      <c r="B40" s="254">
        <v>0.52990000000000004</v>
      </c>
      <c r="C40" s="267">
        <f t="shared" si="2"/>
        <v>0.66824490024456995</v>
      </c>
      <c r="D40" s="267">
        <f t="shared" si="3"/>
        <v>0.39155509975543012</v>
      </c>
      <c r="E40" s="254">
        <v>0.42843381303133499</v>
      </c>
      <c r="F40" s="267">
        <f t="shared" si="4"/>
        <v>0.5655997274444452</v>
      </c>
      <c r="G40" s="267">
        <f t="shared" si="5"/>
        <v>0.29126789861822477</v>
      </c>
      <c r="H40" s="254">
        <v>6.6000000000000003E-2</v>
      </c>
      <c r="I40" s="267">
        <f t="shared" si="6"/>
        <v>0.13482028631152301</v>
      </c>
      <c r="J40" s="267">
        <f t="shared" si="7"/>
        <v>-2.820286311523007E-3</v>
      </c>
      <c r="K40" s="255">
        <v>1553000</v>
      </c>
      <c r="L40" s="293">
        <f t="shared" si="8"/>
        <v>3002443.7894031489</v>
      </c>
      <c r="M40" s="293">
        <f t="shared" si="9"/>
        <v>103556.21059685107</v>
      </c>
      <c r="N40" s="254">
        <v>0.61599999999999999</v>
      </c>
      <c r="O40" s="267">
        <f t="shared" si="10"/>
        <v>0.75081152995200373</v>
      </c>
      <c r="P40" s="267">
        <f t="shared" si="11"/>
        <v>0.48118847004799625</v>
      </c>
      <c r="Q40" s="256">
        <v>12782</v>
      </c>
      <c r="R40" s="295">
        <f t="shared" si="12"/>
        <v>20887.304959862235</v>
      </c>
      <c r="S40" s="295">
        <f t="shared" si="13"/>
        <v>4676.6950401377644</v>
      </c>
      <c r="T40" s="254">
        <v>1</v>
      </c>
      <c r="U40" s="267">
        <f t="shared" si="14"/>
        <v>1</v>
      </c>
      <c r="V40" s="267">
        <f t="shared" si="15"/>
        <v>1</v>
      </c>
      <c r="W40" s="254">
        <v>0.82799999999999996</v>
      </c>
      <c r="X40" s="278">
        <f t="shared" si="16"/>
        <v>0.93260452242613601</v>
      </c>
      <c r="Y40" s="278">
        <f t="shared" si="17"/>
        <v>0.82241729279999998</v>
      </c>
      <c r="Z40" s="255">
        <v>77256</v>
      </c>
      <c r="AA40" s="293">
        <f t="shared" si="18"/>
        <v>131913.41717836313</v>
      </c>
      <c r="AB40" s="293">
        <f t="shared" si="19"/>
        <v>22598.582821636861</v>
      </c>
      <c r="AC40" s="254">
        <v>0.214</v>
      </c>
      <c r="AD40" s="278">
        <f t="shared" si="20"/>
        <v>0.32768135171610158</v>
      </c>
      <c r="AE40" s="278">
        <f t="shared" si="21"/>
        <v>0.10031864828389839</v>
      </c>
      <c r="AF40" s="192">
        <v>1626</v>
      </c>
      <c r="AG40" s="192">
        <f t="shared" si="22"/>
        <v>1662.7824050197917</v>
      </c>
      <c r="AH40" s="192">
        <f t="shared" si="23"/>
        <v>1589.2175949802083</v>
      </c>
      <c r="AI40" s="209">
        <v>19.899999999999999</v>
      </c>
      <c r="AJ40" s="391">
        <f t="shared" si="24"/>
        <v>20.288007265911347</v>
      </c>
      <c r="AK40" s="391">
        <f t="shared" si="25"/>
        <v>19.511992734088651</v>
      </c>
    </row>
    <row r="41" spans="1:37" s="289" customFormat="1" ht="15.75">
      <c r="A41" s="280" t="s">
        <v>31</v>
      </c>
      <c r="B41" s="281">
        <v>0.63349999999999995</v>
      </c>
      <c r="C41" s="282">
        <f t="shared" si="2"/>
        <v>0.76706152472924227</v>
      </c>
      <c r="D41" s="282">
        <f t="shared" si="3"/>
        <v>0.49993847527075763</v>
      </c>
      <c r="E41" s="281">
        <v>0.35168867319180469</v>
      </c>
      <c r="F41" s="282">
        <f t="shared" si="4"/>
        <v>0.48404419497368217</v>
      </c>
      <c r="G41" s="282">
        <f t="shared" si="5"/>
        <v>0.21933315140992721</v>
      </c>
      <c r="H41" s="281">
        <v>6.6000000000000003E-2</v>
      </c>
      <c r="I41" s="282">
        <f t="shared" si="6"/>
        <v>0.13482028631152301</v>
      </c>
      <c r="J41" s="282">
        <f t="shared" si="7"/>
        <v>-2.820286311523007E-3</v>
      </c>
      <c r="K41" s="283">
        <v>15066000</v>
      </c>
      <c r="L41" s="294">
        <f t="shared" si="8"/>
        <v>16515443.789403148</v>
      </c>
      <c r="M41" s="294">
        <f t="shared" si="9"/>
        <v>13616556.210596852</v>
      </c>
      <c r="N41" s="281">
        <v>0.58700000000000008</v>
      </c>
      <c r="O41" s="282">
        <f t="shared" si="10"/>
        <v>0.72347878440255842</v>
      </c>
      <c r="P41" s="282">
        <f t="shared" si="11"/>
        <v>0.45052121559744174</v>
      </c>
      <c r="Q41" s="284">
        <v>77372</v>
      </c>
      <c r="R41" s="296">
        <f t="shared" si="12"/>
        <v>85477.304959862231</v>
      </c>
      <c r="S41" s="296">
        <f t="shared" si="13"/>
        <v>69266.695040137769</v>
      </c>
      <c r="T41" s="281">
        <v>0.63636363636363635</v>
      </c>
      <c r="U41" s="282">
        <f t="shared" si="14"/>
        <v>0.7697026996013987</v>
      </c>
      <c r="V41" s="282">
        <f t="shared" si="15"/>
        <v>0.50302457312587401</v>
      </c>
      <c r="W41" s="281">
        <v>0.84700000000000009</v>
      </c>
      <c r="X41" s="285">
        <f t="shared" si="16"/>
        <v>0.94678344407766257</v>
      </c>
      <c r="Y41" s="285">
        <f t="shared" si="17"/>
        <v>0.84192003280000005</v>
      </c>
      <c r="Z41" s="283">
        <v>358598</v>
      </c>
      <c r="AA41" s="294">
        <f t="shared" si="18"/>
        <v>413255.41717836313</v>
      </c>
      <c r="AB41" s="294">
        <f t="shared" si="19"/>
        <v>303940.58282163687</v>
      </c>
      <c r="AC41" s="281">
        <v>0.159</v>
      </c>
      <c r="AD41" s="285">
        <f t="shared" si="20"/>
        <v>0.26036023977872191</v>
      </c>
      <c r="AE41" s="285">
        <f t="shared" si="21"/>
        <v>5.7639760221278091E-2</v>
      </c>
      <c r="AF41" s="286">
        <v>1463</v>
      </c>
      <c r="AG41" s="287">
        <f t="shared" si="22"/>
        <v>1499.7824050197917</v>
      </c>
      <c r="AH41" s="287">
        <f t="shared" si="23"/>
        <v>1426.2175949802083</v>
      </c>
      <c r="AI41" s="288">
        <v>23.4</v>
      </c>
      <c r="AJ41" s="392">
        <f t="shared" si="24"/>
        <v>23.788007265911347</v>
      </c>
      <c r="AK41" s="392">
        <f t="shared" si="25"/>
        <v>23.011992734088651</v>
      </c>
    </row>
    <row r="42" spans="1:37" ht="15.75">
      <c r="A42" s="253" t="s">
        <v>32</v>
      </c>
      <c r="B42" s="254">
        <v>0.48349999999999999</v>
      </c>
      <c r="C42" s="267">
        <f t="shared" si="2"/>
        <v>0.62201744470643394</v>
      </c>
      <c r="D42" s="267">
        <f t="shared" si="3"/>
        <v>0.34498255529356603</v>
      </c>
      <c r="E42" s="254">
        <v>0.50393064102142948</v>
      </c>
      <c r="F42" s="267">
        <f t="shared" si="4"/>
        <v>0.64251928756326959</v>
      </c>
      <c r="G42" s="267">
        <f t="shared" si="5"/>
        <v>0.36534199447958937</v>
      </c>
      <c r="H42" s="254">
        <v>6.5000000000000002E-2</v>
      </c>
      <c r="I42" s="267">
        <f t="shared" si="6"/>
        <v>0.13333348227626046</v>
      </c>
      <c r="J42" s="267">
        <f t="shared" si="7"/>
        <v>-3.3334822762604438E-3</v>
      </c>
      <c r="K42" s="255">
        <v>7265000</v>
      </c>
      <c r="L42" s="293">
        <f t="shared" si="8"/>
        <v>8714443.789403148</v>
      </c>
      <c r="M42" s="293">
        <f t="shared" si="9"/>
        <v>5815556.2105968511</v>
      </c>
      <c r="N42" s="254">
        <v>0.68900000000000006</v>
      </c>
      <c r="O42" s="267">
        <f t="shared" si="10"/>
        <v>0.81731010921981173</v>
      </c>
      <c r="P42" s="267">
        <f t="shared" si="11"/>
        <v>0.56068989078018838</v>
      </c>
      <c r="Q42" s="256">
        <v>33700</v>
      </c>
      <c r="R42" s="295">
        <f t="shared" si="12"/>
        <v>41805.304959862238</v>
      </c>
      <c r="S42" s="295">
        <f t="shared" si="13"/>
        <v>25594.695040137765</v>
      </c>
      <c r="T42" s="254">
        <v>0</v>
      </c>
      <c r="U42" s="267">
        <f t="shared" si="14"/>
        <v>0</v>
      </c>
      <c r="V42" s="267">
        <f t="shared" si="15"/>
        <v>0</v>
      </c>
      <c r="W42" s="254">
        <v>0.84299999999999997</v>
      </c>
      <c r="X42" s="278">
        <f t="shared" si="16"/>
        <v>0.94384042855918449</v>
      </c>
      <c r="Y42" s="278">
        <f t="shared" si="17"/>
        <v>0.83781184079999993</v>
      </c>
      <c r="Z42" s="255">
        <v>308049</v>
      </c>
      <c r="AA42" s="293">
        <f t="shared" si="18"/>
        <v>362706.41717836313</v>
      </c>
      <c r="AB42" s="293">
        <f t="shared" si="19"/>
        <v>253391.58282163687</v>
      </c>
      <c r="AC42" s="254">
        <v>0.17</v>
      </c>
      <c r="AD42" s="278">
        <f t="shared" si="20"/>
        <v>0.27412009988470043</v>
      </c>
      <c r="AE42" s="278">
        <f t="shared" si="21"/>
        <v>6.5879900115299567E-2</v>
      </c>
      <c r="AF42" s="192">
        <v>1479</v>
      </c>
      <c r="AG42" s="192">
        <f t="shared" si="22"/>
        <v>1515.7824050197917</v>
      </c>
      <c r="AH42" s="192">
        <f t="shared" si="23"/>
        <v>1442.2175949802083</v>
      </c>
      <c r="AI42" s="209">
        <v>18.7</v>
      </c>
      <c r="AJ42" s="391">
        <f t="shared" si="24"/>
        <v>19.088007265911347</v>
      </c>
      <c r="AK42" s="391">
        <f t="shared" si="25"/>
        <v>18.311992734088651</v>
      </c>
    </row>
    <row r="43" spans="1:37" s="289" customFormat="1" ht="15.75">
      <c r="A43" s="280" t="s">
        <v>33</v>
      </c>
      <c r="B43" s="281">
        <v>0.38690000000000002</v>
      </c>
      <c r="C43" s="282">
        <f t="shared" si="2"/>
        <v>0.52190072229614182</v>
      </c>
      <c r="D43" s="282">
        <f t="shared" si="3"/>
        <v>0.25189927770385823</v>
      </c>
      <c r="E43" s="281">
        <v>0.58322149107173304</v>
      </c>
      <c r="F43" s="282">
        <f t="shared" si="4"/>
        <v>0.71988119859672817</v>
      </c>
      <c r="G43" s="282">
        <f t="shared" si="5"/>
        <v>0.44656178354673792</v>
      </c>
      <c r="H43" s="281">
        <v>2.8000000000000001E-2</v>
      </c>
      <c r="I43" s="282">
        <f t="shared" si="6"/>
        <v>7.3728106367965868E-2</v>
      </c>
      <c r="J43" s="282">
        <f t="shared" si="7"/>
        <v>-1.7728106367965863E-2</v>
      </c>
      <c r="K43" s="283">
        <v>528000</v>
      </c>
      <c r="L43" s="294">
        <f t="shared" si="8"/>
        <v>1977443.7894031489</v>
      </c>
      <c r="M43" s="294">
        <f t="shared" si="9"/>
        <v>-921443.78940314893</v>
      </c>
      <c r="N43" s="281">
        <v>0.63900000000000001</v>
      </c>
      <c r="O43" s="282">
        <f t="shared" si="10"/>
        <v>0.77212974471544671</v>
      </c>
      <c r="P43" s="282">
        <f t="shared" si="11"/>
        <v>0.50587025528455332</v>
      </c>
      <c r="Q43" s="284">
        <v>1954</v>
      </c>
      <c r="R43" s="296">
        <f t="shared" si="12"/>
        <v>10059.304959862235</v>
      </c>
      <c r="S43" s="296">
        <f t="shared" si="13"/>
        <v>-6151.3049598622356</v>
      </c>
      <c r="T43" s="281">
        <v>1</v>
      </c>
      <c r="U43" s="282">
        <f t="shared" si="14"/>
        <v>1</v>
      </c>
      <c r="V43" s="282">
        <f t="shared" si="15"/>
        <v>1</v>
      </c>
      <c r="W43" s="281">
        <v>0.90099999999999991</v>
      </c>
      <c r="X43" s="285">
        <f t="shared" si="16"/>
        <v>0.98378488731646607</v>
      </c>
      <c r="Y43" s="285">
        <f t="shared" si="17"/>
        <v>0.89750339919999989</v>
      </c>
      <c r="Z43" s="283">
        <v>15148</v>
      </c>
      <c r="AA43" s="294">
        <f t="shared" si="18"/>
        <v>69805.417178363132</v>
      </c>
      <c r="AB43" s="294">
        <f t="shared" si="19"/>
        <v>-39509.417178363139</v>
      </c>
      <c r="AC43" s="281">
        <v>0.104</v>
      </c>
      <c r="AD43" s="285">
        <f t="shared" si="20"/>
        <v>0.18861390599659136</v>
      </c>
      <c r="AE43" s="285">
        <f t="shared" si="21"/>
        <v>1.9386094003408627E-2</v>
      </c>
      <c r="AF43" s="286">
        <v>1799</v>
      </c>
      <c r="AG43" s="287">
        <f t="shared" si="22"/>
        <v>1835.7824050197917</v>
      </c>
      <c r="AH43" s="287">
        <f t="shared" si="23"/>
        <v>1762.2175949802083</v>
      </c>
      <c r="AI43" s="288">
        <v>20.5</v>
      </c>
      <c r="AJ43" s="392">
        <f t="shared" si="24"/>
        <v>20.888007265911348</v>
      </c>
      <c r="AK43" s="392">
        <f t="shared" si="25"/>
        <v>20.111992734088652</v>
      </c>
    </row>
    <row r="44" spans="1:37" ht="15.75">
      <c r="A44" s="253" t="s">
        <v>34</v>
      </c>
      <c r="B44" s="254">
        <v>0.50580000000000003</v>
      </c>
      <c r="C44" s="267">
        <f t="shared" si="2"/>
        <v>0.64438360426659425</v>
      </c>
      <c r="D44" s="267">
        <f t="shared" si="3"/>
        <v>0.36721639573340581</v>
      </c>
      <c r="E44" s="254">
        <v>0.47602726127691725</v>
      </c>
      <c r="F44" s="267">
        <f t="shared" si="4"/>
        <v>0.6144608021864264</v>
      </c>
      <c r="G44" s="267">
        <f t="shared" si="5"/>
        <v>0.33759372036740803</v>
      </c>
      <c r="H44" s="254">
        <v>5.7000000000000002E-2</v>
      </c>
      <c r="I44" s="267">
        <f t="shared" si="6"/>
        <v>0.1212634953297749</v>
      </c>
      <c r="J44" s="267">
        <f t="shared" si="7"/>
        <v>-7.2634953297748897E-3</v>
      </c>
      <c r="K44" s="255">
        <v>8750000</v>
      </c>
      <c r="L44" s="293">
        <f t="shared" si="8"/>
        <v>10199443.789403148</v>
      </c>
      <c r="M44" s="293">
        <f t="shared" si="9"/>
        <v>7300556.2105968511</v>
      </c>
      <c r="N44" s="254">
        <v>0.63100000000000001</v>
      </c>
      <c r="O44" s="267">
        <f t="shared" si="10"/>
        <v>0.76475158334763749</v>
      </c>
      <c r="P44" s="267">
        <f t="shared" si="11"/>
        <v>0.49724841665236258</v>
      </c>
      <c r="Q44" s="256">
        <v>33121</v>
      </c>
      <c r="R44" s="295">
        <f t="shared" si="12"/>
        <v>41226.304959862238</v>
      </c>
      <c r="S44" s="295">
        <f t="shared" si="13"/>
        <v>25015.695040137765</v>
      </c>
      <c r="T44" s="254">
        <v>1</v>
      </c>
      <c r="U44" s="267">
        <f t="shared" si="14"/>
        <v>1</v>
      </c>
      <c r="V44" s="267">
        <f t="shared" si="15"/>
        <v>1</v>
      </c>
      <c r="W44" s="254">
        <v>0.876</v>
      </c>
      <c r="X44" s="278">
        <f t="shared" si="16"/>
        <v>0.96735534559072067</v>
      </c>
      <c r="Y44" s="278">
        <f t="shared" si="17"/>
        <v>0.87174193919999998</v>
      </c>
      <c r="Z44" s="255">
        <v>338731</v>
      </c>
      <c r="AA44" s="293">
        <f t="shared" si="18"/>
        <v>393388.41717836313</v>
      </c>
      <c r="AB44" s="293">
        <f t="shared" si="19"/>
        <v>284073.58282163687</v>
      </c>
      <c r="AC44" s="254">
        <v>0.14699999999999999</v>
      </c>
      <c r="AD44" s="278">
        <f t="shared" si="20"/>
        <v>0.2451531523283893</v>
      </c>
      <c r="AE44" s="278">
        <f t="shared" si="21"/>
        <v>4.8846847671610669E-2</v>
      </c>
      <c r="AF44" s="192">
        <v>1635</v>
      </c>
      <c r="AG44" s="192">
        <f t="shared" si="22"/>
        <v>1671.7824050197917</v>
      </c>
      <c r="AH44" s="192">
        <f t="shared" si="23"/>
        <v>1598.2175949802083</v>
      </c>
      <c r="AI44" s="209">
        <v>21.8</v>
      </c>
      <c r="AJ44" s="391">
        <f t="shared" si="24"/>
        <v>22.188007265911349</v>
      </c>
      <c r="AK44" s="391">
        <f t="shared" si="25"/>
        <v>21.411992734088653</v>
      </c>
    </row>
    <row r="45" spans="1:37" s="289" customFormat="1" ht="15.75">
      <c r="A45" s="280" t="s">
        <v>35</v>
      </c>
      <c r="B45" s="281">
        <v>0.33229999999999998</v>
      </c>
      <c r="C45" s="282">
        <f t="shared" si="2"/>
        <v>0.46286504655810445</v>
      </c>
      <c r="D45" s="282">
        <f t="shared" si="3"/>
        <v>0.20173495344189549</v>
      </c>
      <c r="E45" s="281">
        <v>0.66772319743016562</v>
      </c>
      <c r="F45" s="282">
        <f t="shared" si="4"/>
        <v>0.79828595458661267</v>
      </c>
      <c r="G45" s="282">
        <f t="shared" si="5"/>
        <v>0.53716044027371856</v>
      </c>
      <c r="H45" s="281">
        <v>4.5999999999999999E-2</v>
      </c>
      <c r="I45" s="282">
        <f t="shared" si="6"/>
        <v>0.1040663025170365</v>
      </c>
      <c r="J45" s="282">
        <f t="shared" si="7"/>
        <v>-1.2066302517036505E-2</v>
      </c>
      <c r="K45" s="283">
        <v>2808000</v>
      </c>
      <c r="L45" s="294">
        <f t="shared" si="8"/>
        <v>4257443.7894031489</v>
      </c>
      <c r="M45" s="294">
        <f t="shared" si="9"/>
        <v>1358556.2105968511</v>
      </c>
      <c r="N45" s="281">
        <v>0.52400000000000002</v>
      </c>
      <c r="O45" s="282">
        <f t="shared" si="10"/>
        <v>0.66243317798851553</v>
      </c>
      <c r="P45" s="282">
        <f t="shared" si="11"/>
        <v>0.38556682201148457</v>
      </c>
      <c r="Q45" s="284">
        <v>16989</v>
      </c>
      <c r="R45" s="296">
        <f t="shared" si="12"/>
        <v>25094.304959862235</v>
      </c>
      <c r="S45" s="296">
        <f t="shared" si="13"/>
        <v>8883.6950401377653</v>
      </c>
      <c r="T45" s="281">
        <v>0.66666666666666663</v>
      </c>
      <c r="U45" s="282">
        <f t="shared" si="14"/>
        <v>0.79733333333333323</v>
      </c>
      <c r="V45" s="282">
        <f t="shared" si="15"/>
        <v>0.53600000000000003</v>
      </c>
      <c r="W45" s="281">
        <v>0.85599999999999998</v>
      </c>
      <c r="X45" s="285">
        <f t="shared" si="16"/>
        <v>0.95331710871167519</v>
      </c>
      <c r="Y45" s="285">
        <f t="shared" si="17"/>
        <v>0.85116805119999994</v>
      </c>
      <c r="Z45" s="283">
        <v>126057</v>
      </c>
      <c r="AA45" s="294">
        <f t="shared" si="18"/>
        <v>180714.41717836313</v>
      </c>
      <c r="AB45" s="294">
        <f t="shared" si="19"/>
        <v>71399.582821636868</v>
      </c>
      <c r="AC45" s="281">
        <v>0.153</v>
      </c>
      <c r="AD45" s="285">
        <f t="shared" si="20"/>
        <v>0.25278344407766251</v>
      </c>
      <c r="AE45" s="285">
        <f t="shared" si="21"/>
        <v>5.3216555922337497E-2</v>
      </c>
      <c r="AF45" s="286">
        <v>1689</v>
      </c>
      <c r="AG45" s="287">
        <f t="shared" si="22"/>
        <v>1725.7824050197917</v>
      </c>
      <c r="AH45" s="287">
        <f t="shared" si="23"/>
        <v>1652.2175949802083</v>
      </c>
      <c r="AI45" s="288">
        <v>20.8</v>
      </c>
      <c r="AJ45" s="392">
        <f t="shared" si="24"/>
        <v>21.188007265911349</v>
      </c>
      <c r="AK45" s="392">
        <f t="shared" si="25"/>
        <v>20.411992734088653</v>
      </c>
    </row>
    <row r="46" spans="1:37" ht="15.75">
      <c r="A46" s="253" t="s">
        <v>36</v>
      </c>
      <c r="B46" s="254">
        <v>0.54239999999999999</v>
      </c>
      <c r="C46" s="267">
        <f t="shared" si="2"/>
        <v>0.68049371638014522</v>
      </c>
      <c r="D46" s="267">
        <f t="shared" si="3"/>
        <v>0.40430628361985477</v>
      </c>
      <c r="E46" s="254">
        <v>0.42149871176513326</v>
      </c>
      <c r="F46" s="267">
        <f t="shared" si="4"/>
        <v>0.55837283813085536</v>
      </c>
      <c r="G46" s="267">
        <f t="shared" si="5"/>
        <v>0.28462458539941116</v>
      </c>
      <c r="H46" s="254">
        <v>6.9000000000000006E-2</v>
      </c>
      <c r="I46" s="267">
        <f t="shared" si="6"/>
        <v>0.13925390272433269</v>
      </c>
      <c r="J46" s="267">
        <f t="shared" si="7"/>
        <v>-1.2539027243326922E-3</v>
      </c>
      <c r="K46" s="255">
        <v>2998000</v>
      </c>
      <c r="L46" s="293">
        <f t="shared" si="8"/>
        <v>4447443.7894031489</v>
      </c>
      <c r="M46" s="293">
        <f t="shared" si="9"/>
        <v>1548556.2105968511</v>
      </c>
      <c r="N46" s="254">
        <v>0.67599999999999993</v>
      </c>
      <c r="O46" s="267">
        <f t="shared" si="10"/>
        <v>0.80572298164935918</v>
      </c>
      <c r="P46" s="267">
        <f t="shared" si="11"/>
        <v>0.54627701835064069</v>
      </c>
      <c r="Q46" s="256">
        <v>9984</v>
      </c>
      <c r="R46" s="295">
        <f t="shared" si="12"/>
        <v>18089.304959862235</v>
      </c>
      <c r="S46" s="295">
        <f t="shared" si="13"/>
        <v>1878.6950401377644</v>
      </c>
      <c r="T46" s="254">
        <v>1</v>
      </c>
      <c r="U46" s="267">
        <f t="shared" si="14"/>
        <v>1</v>
      </c>
      <c r="V46" s="267">
        <f t="shared" si="15"/>
        <v>1</v>
      </c>
      <c r="W46" s="254">
        <v>0.89100000000000001</v>
      </c>
      <c r="X46" s="278">
        <f t="shared" si="16"/>
        <v>0.97738198312148206</v>
      </c>
      <c r="Y46" s="278">
        <f t="shared" si="17"/>
        <v>0.88719293519999998</v>
      </c>
      <c r="Z46" s="255">
        <v>124737</v>
      </c>
      <c r="AA46" s="293">
        <f t="shared" si="18"/>
        <v>179394.41717836313</v>
      </c>
      <c r="AB46" s="293">
        <f t="shared" si="19"/>
        <v>70079.582821636868</v>
      </c>
      <c r="AC46" s="254">
        <v>0.14299999999999999</v>
      </c>
      <c r="AD46" s="278">
        <f t="shared" si="20"/>
        <v>0.240035243246977</v>
      </c>
      <c r="AE46" s="278">
        <f t="shared" si="21"/>
        <v>4.5964756753022973E-2</v>
      </c>
      <c r="AF46" s="192">
        <v>1539</v>
      </c>
      <c r="AG46" s="192">
        <f t="shared" si="22"/>
        <v>1575.7824050197917</v>
      </c>
      <c r="AH46" s="192">
        <f t="shared" si="23"/>
        <v>1502.2175949802083</v>
      </c>
      <c r="AI46" s="209">
        <v>21.5</v>
      </c>
      <c r="AJ46" s="391">
        <f t="shared" si="24"/>
        <v>21.888007265911348</v>
      </c>
      <c r="AK46" s="391">
        <f t="shared" si="25"/>
        <v>21.111992734088652</v>
      </c>
    </row>
    <row r="47" spans="1:37" s="289" customFormat="1" ht="15.75">
      <c r="A47" s="280" t="s">
        <v>37</v>
      </c>
      <c r="B47" s="281">
        <v>0.51959999999999995</v>
      </c>
      <c r="C47" s="282">
        <f t="shared" si="2"/>
        <v>0.6580864044550222</v>
      </c>
      <c r="D47" s="282">
        <f t="shared" si="3"/>
        <v>0.3811135955449777</v>
      </c>
      <c r="E47" s="281">
        <v>0.46576236516147262</v>
      </c>
      <c r="F47" s="282">
        <f t="shared" si="4"/>
        <v>0.60402999090227472</v>
      </c>
      <c r="G47" s="282">
        <f t="shared" si="5"/>
        <v>0.32749473942067053</v>
      </c>
      <c r="H47" s="281">
        <v>5.7000000000000002E-2</v>
      </c>
      <c r="I47" s="282">
        <f t="shared" si="6"/>
        <v>0.1212634953297749</v>
      </c>
      <c r="J47" s="282">
        <f t="shared" si="7"/>
        <v>-7.2634953297748897E-3</v>
      </c>
      <c r="K47" s="283">
        <v>9847000</v>
      </c>
      <c r="L47" s="294">
        <f t="shared" si="8"/>
        <v>11296443.789403148</v>
      </c>
      <c r="M47" s="294">
        <f t="shared" si="9"/>
        <v>8397556.210596852</v>
      </c>
      <c r="N47" s="281">
        <v>0.61599999999999999</v>
      </c>
      <c r="O47" s="282">
        <f t="shared" si="10"/>
        <v>0.75081152995200373</v>
      </c>
      <c r="P47" s="282">
        <f t="shared" si="11"/>
        <v>0.48118847004799625</v>
      </c>
      <c r="Q47" s="284">
        <v>42849</v>
      </c>
      <c r="R47" s="296">
        <f t="shared" si="12"/>
        <v>50954.304959862238</v>
      </c>
      <c r="S47" s="296">
        <f t="shared" si="13"/>
        <v>34743.695040137762</v>
      </c>
      <c r="T47" s="281">
        <v>0.33333333333333331</v>
      </c>
      <c r="U47" s="282">
        <f t="shared" si="14"/>
        <v>0.46399999999999997</v>
      </c>
      <c r="V47" s="282">
        <f t="shared" si="15"/>
        <v>0.20266666666666666</v>
      </c>
      <c r="W47" s="281">
        <v>0.87900000000000011</v>
      </c>
      <c r="X47" s="285">
        <f t="shared" si="16"/>
        <v>0.96939786882443646</v>
      </c>
      <c r="Y47" s="285">
        <f t="shared" si="17"/>
        <v>0.8748307272000001</v>
      </c>
      <c r="Z47" s="283">
        <v>263240</v>
      </c>
      <c r="AA47" s="294">
        <f t="shared" si="18"/>
        <v>317897.41717836313</v>
      </c>
      <c r="AB47" s="294">
        <f t="shared" si="19"/>
        <v>208582.58282163687</v>
      </c>
      <c r="AC47" s="281">
        <v>0.13</v>
      </c>
      <c r="AD47" s="285">
        <f t="shared" si="20"/>
        <v>0.22321855609265787</v>
      </c>
      <c r="AE47" s="285">
        <f t="shared" si="21"/>
        <v>3.6781443907342143E-2</v>
      </c>
      <c r="AF47" s="286">
        <v>1480</v>
      </c>
      <c r="AG47" s="287">
        <f t="shared" si="22"/>
        <v>1516.7824050197917</v>
      </c>
      <c r="AH47" s="287">
        <f t="shared" si="23"/>
        <v>1443.2175949802083</v>
      </c>
      <c r="AI47" s="288">
        <v>22.7</v>
      </c>
      <c r="AJ47" s="392">
        <f t="shared" si="24"/>
        <v>23.088007265911347</v>
      </c>
      <c r="AK47" s="392">
        <f t="shared" si="25"/>
        <v>22.311992734088651</v>
      </c>
    </row>
    <row r="48" spans="1:37" ht="15.75">
      <c r="A48" s="253" t="s">
        <v>38</v>
      </c>
      <c r="B48" s="254">
        <v>0.627</v>
      </c>
      <c r="C48" s="267">
        <f t="shared" si="2"/>
        <v>0.76104766567158122</v>
      </c>
      <c r="D48" s="267">
        <f t="shared" si="3"/>
        <v>0.49295233432841884</v>
      </c>
      <c r="E48" s="254">
        <v>0.35243661570813967</v>
      </c>
      <c r="F48" s="267">
        <f t="shared" si="4"/>
        <v>0.4848563531284279</v>
      </c>
      <c r="G48" s="267">
        <f t="shared" si="5"/>
        <v>0.22001687828785144</v>
      </c>
      <c r="H48" s="254">
        <v>7.6999999999999999E-2</v>
      </c>
      <c r="I48" s="267">
        <f t="shared" si="6"/>
        <v>0.15089537923307519</v>
      </c>
      <c r="J48" s="267">
        <f t="shared" si="7"/>
        <v>3.1046207669248038E-3</v>
      </c>
      <c r="K48" s="255">
        <v>817000</v>
      </c>
      <c r="L48" s="293">
        <f t="shared" si="8"/>
        <v>2266443.7894031489</v>
      </c>
      <c r="M48" s="293">
        <f t="shared" si="9"/>
        <v>-632443.78940314893</v>
      </c>
      <c r="N48" s="254">
        <v>0.625</v>
      </c>
      <c r="O48" s="267">
        <f t="shared" si="10"/>
        <v>0.75919202658876572</v>
      </c>
      <c r="P48" s="267">
        <f t="shared" si="11"/>
        <v>0.49080797341123428</v>
      </c>
      <c r="Q48" s="256">
        <v>2705</v>
      </c>
      <c r="R48" s="295">
        <f t="shared" si="12"/>
        <v>10810.304959862235</v>
      </c>
      <c r="S48" s="295">
        <f t="shared" si="13"/>
        <v>-5400.3049598622356</v>
      </c>
      <c r="T48" s="254">
        <v>0.5</v>
      </c>
      <c r="U48" s="267">
        <f t="shared" si="14"/>
        <v>0.63859292911256338</v>
      </c>
      <c r="V48" s="267">
        <f t="shared" si="15"/>
        <v>0.36140707088743668</v>
      </c>
      <c r="W48" s="254">
        <v>0.84700000000000009</v>
      </c>
      <c r="X48" s="278">
        <f t="shared" si="16"/>
        <v>0.94678344407766257</v>
      </c>
      <c r="Y48" s="278">
        <f t="shared" si="17"/>
        <v>0.84192003280000005</v>
      </c>
      <c r="Z48" s="255">
        <v>25678</v>
      </c>
      <c r="AA48" s="293">
        <f t="shared" si="18"/>
        <v>80335.417178363132</v>
      </c>
      <c r="AB48" s="293">
        <f t="shared" si="19"/>
        <v>-28979.417178363139</v>
      </c>
      <c r="AC48" s="254">
        <v>0.13500000000000001</v>
      </c>
      <c r="AD48" s="278">
        <f t="shared" si="20"/>
        <v>0.22972094171829163</v>
      </c>
      <c r="AE48" s="278">
        <f t="shared" si="21"/>
        <v>4.0279058281708385E-2</v>
      </c>
      <c r="AF48" s="192">
        <v>1468</v>
      </c>
      <c r="AG48" s="192">
        <f t="shared" si="22"/>
        <v>1504.7824050197917</v>
      </c>
      <c r="AH48" s="192">
        <f t="shared" si="23"/>
        <v>1431.2175949802083</v>
      </c>
      <c r="AI48" s="209">
        <v>22.7</v>
      </c>
      <c r="AJ48" s="391">
        <f t="shared" si="24"/>
        <v>23.088007265911347</v>
      </c>
      <c r="AK48" s="391">
        <f t="shared" si="25"/>
        <v>22.311992734088651</v>
      </c>
    </row>
    <row r="49" spans="1:37" s="289" customFormat="1" ht="15.75">
      <c r="A49" s="280" t="s">
        <v>39</v>
      </c>
      <c r="B49" s="281">
        <v>0.44090000000000001</v>
      </c>
      <c r="C49" s="282">
        <f t="shared" si="2"/>
        <v>0.57852136615395156</v>
      </c>
      <c r="D49" s="282">
        <f t="shared" si="3"/>
        <v>0.30327863384604847</v>
      </c>
      <c r="E49" s="281">
        <v>0.54561131255861406</v>
      </c>
      <c r="F49" s="282">
        <f t="shared" si="4"/>
        <v>0.68362638178897883</v>
      </c>
      <c r="G49" s="282">
        <f t="shared" si="5"/>
        <v>0.40759624332824929</v>
      </c>
      <c r="H49" s="281">
        <v>5.7000000000000002E-2</v>
      </c>
      <c r="I49" s="282">
        <f t="shared" si="6"/>
        <v>0.1212634953297749</v>
      </c>
      <c r="J49" s="282">
        <f t="shared" si="7"/>
        <v>-7.2634953297748897E-3</v>
      </c>
      <c r="K49" s="283">
        <v>3516000</v>
      </c>
      <c r="L49" s="294">
        <f t="shared" si="8"/>
        <v>4965443.7894031489</v>
      </c>
      <c r="M49" s="294">
        <f t="shared" si="9"/>
        <v>2066556.2105968511</v>
      </c>
      <c r="N49" s="281">
        <v>0.64700000000000002</v>
      </c>
      <c r="O49" s="282">
        <f t="shared" si="10"/>
        <v>0.77946787275411356</v>
      </c>
      <c r="P49" s="282">
        <f t="shared" si="11"/>
        <v>0.51453212724588648</v>
      </c>
      <c r="Q49" s="284">
        <v>24278</v>
      </c>
      <c r="R49" s="296">
        <f t="shared" si="12"/>
        <v>32383.304959862235</v>
      </c>
      <c r="S49" s="296">
        <f t="shared" si="13"/>
        <v>16172.695040137765</v>
      </c>
      <c r="T49" s="281">
        <v>1</v>
      </c>
      <c r="U49" s="282">
        <f t="shared" si="14"/>
        <v>1</v>
      </c>
      <c r="V49" s="282">
        <f t="shared" si="15"/>
        <v>1</v>
      </c>
      <c r="W49" s="281">
        <v>0.83599999999999997</v>
      </c>
      <c r="X49" s="285">
        <f t="shared" si="16"/>
        <v>0.93863515249659835</v>
      </c>
      <c r="Y49" s="285">
        <f t="shared" si="17"/>
        <v>0.83062552319999994</v>
      </c>
      <c r="Z49" s="283">
        <v>173049</v>
      </c>
      <c r="AA49" s="294">
        <f t="shared" si="18"/>
        <v>227706.41717836313</v>
      </c>
      <c r="AB49" s="294">
        <f t="shared" si="19"/>
        <v>118391.58282163687</v>
      </c>
      <c r="AC49" s="281">
        <v>0.17199999999999999</v>
      </c>
      <c r="AD49" s="285">
        <f t="shared" si="20"/>
        <v>0.27660452242613603</v>
      </c>
      <c r="AE49" s="285">
        <f t="shared" si="21"/>
        <v>6.7395477573863938E-2</v>
      </c>
      <c r="AF49" s="286">
        <v>1436</v>
      </c>
      <c r="AG49" s="287">
        <f t="shared" si="22"/>
        <v>1472.7824050197917</v>
      </c>
      <c r="AH49" s="287">
        <f t="shared" si="23"/>
        <v>1399.2175949802083</v>
      </c>
      <c r="AI49" s="288">
        <v>20.399999999999999</v>
      </c>
      <c r="AJ49" s="392">
        <f t="shared" si="24"/>
        <v>20.788007265911347</v>
      </c>
      <c r="AK49" s="392">
        <f t="shared" si="25"/>
        <v>20.011992734088651</v>
      </c>
    </row>
    <row r="50" spans="1:37" ht="15.75">
      <c r="A50" s="253" t="s">
        <v>40</v>
      </c>
      <c r="B50" s="254">
        <v>0.3987</v>
      </c>
      <c r="C50" s="267">
        <f t="shared" si="2"/>
        <v>0.53441873059353306</v>
      </c>
      <c r="D50" s="267">
        <f t="shared" si="3"/>
        <v>0.26298126940646693</v>
      </c>
      <c r="E50" s="254">
        <v>0.57889311875541138</v>
      </c>
      <c r="F50" s="267">
        <f t="shared" si="4"/>
        <v>0.71574993477298443</v>
      </c>
      <c r="G50" s="267">
        <f t="shared" si="5"/>
        <v>0.44203630273783834</v>
      </c>
      <c r="H50" s="254">
        <v>3.6999999999999998E-2</v>
      </c>
      <c r="I50" s="267">
        <f t="shared" si="6"/>
        <v>8.9322088949123579E-2</v>
      </c>
      <c r="J50" s="267">
        <f t="shared" si="7"/>
        <v>-1.5322088949123583E-2</v>
      </c>
      <c r="K50" s="255">
        <v>616000</v>
      </c>
      <c r="L50" s="293">
        <f t="shared" si="8"/>
        <v>2065443.7894031489</v>
      </c>
      <c r="M50" s="293">
        <f t="shared" si="9"/>
        <v>-833443.78940314893</v>
      </c>
      <c r="N50" s="254">
        <v>0.61</v>
      </c>
      <c r="O50" s="267">
        <f t="shared" si="10"/>
        <v>0.74519738459008733</v>
      </c>
      <c r="P50" s="267">
        <f t="shared" si="11"/>
        <v>0.47480261540991264</v>
      </c>
      <c r="Q50" s="256">
        <v>2674</v>
      </c>
      <c r="R50" s="295">
        <f t="shared" si="12"/>
        <v>10779.304959862235</v>
      </c>
      <c r="S50" s="295">
        <f t="shared" si="13"/>
        <v>-5431.3049598622356</v>
      </c>
      <c r="T50" s="254">
        <v>0.5</v>
      </c>
      <c r="U50" s="267">
        <f t="shared" si="14"/>
        <v>0.63859292911256338</v>
      </c>
      <c r="V50" s="267">
        <f t="shared" si="15"/>
        <v>0.36140707088743668</v>
      </c>
      <c r="W50" s="254">
        <v>0.89900000000000002</v>
      </c>
      <c r="X50" s="278">
        <f t="shared" si="16"/>
        <v>0.98252406101238132</v>
      </c>
      <c r="Y50" s="278">
        <f t="shared" si="17"/>
        <v>0.89544067920000003</v>
      </c>
      <c r="Z50" s="255">
        <v>16177</v>
      </c>
      <c r="AA50" s="293">
        <f t="shared" si="18"/>
        <v>70834.417178363132</v>
      </c>
      <c r="AB50" s="293">
        <f t="shared" si="19"/>
        <v>-38480.417178363139</v>
      </c>
      <c r="AC50" s="254">
        <v>0.125</v>
      </c>
      <c r="AD50" s="278">
        <f t="shared" si="20"/>
        <v>0.21667060597596155</v>
      </c>
      <c r="AE50" s="278">
        <f t="shared" si="21"/>
        <v>3.3329394024038436E-2</v>
      </c>
      <c r="AF50" s="192">
        <v>1760</v>
      </c>
      <c r="AG50" s="192">
        <f t="shared" si="22"/>
        <v>1796.7824050197917</v>
      </c>
      <c r="AH50" s="192">
        <f t="shared" si="23"/>
        <v>1723.2175949802083</v>
      </c>
      <c r="AI50" s="209">
        <v>21.9</v>
      </c>
      <c r="AJ50" s="391">
        <f t="shared" si="24"/>
        <v>22.288007265911347</v>
      </c>
      <c r="AK50" s="391">
        <f t="shared" si="25"/>
        <v>21.511992734088651</v>
      </c>
    </row>
    <row r="51" spans="1:37" s="289" customFormat="1" ht="15.75">
      <c r="A51" s="280" t="s">
        <v>41</v>
      </c>
      <c r="B51" s="281">
        <v>0.39040000000000002</v>
      </c>
      <c r="C51" s="282">
        <f t="shared" si="2"/>
        <v>0.52562234180371226</v>
      </c>
      <c r="D51" s="282">
        <f t="shared" si="3"/>
        <v>0.25517765819628774</v>
      </c>
      <c r="E51" s="281">
        <v>0.59422472392259107</v>
      </c>
      <c r="F51" s="282">
        <f t="shared" si="4"/>
        <v>0.73033446847490557</v>
      </c>
      <c r="G51" s="282">
        <f t="shared" si="5"/>
        <v>0.45811497937027656</v>
      </c>
      <c r="H51" s="281">
        <v>7.0999999999999994E-2</v>
      </c>
      <c r="I51" s="282">
        <f t="shared" si="6"/>
        <v>0.1421882145302156</v>
      </c>
      <c r="J51" s="282">
        <f t="shared" si="7"/>
        <v>-1.8821453021561352E-4</v>
      </c>
      <c r="K51" s="283">
        <v>4849000</v>
      </c>
      <c r="L51" s="294">
        <f t="shared" si="8"/>
        <v>6298443.7894031489</v>
      </c>
      <c r="M51" s="294">
        <f t="shared" si="9"/>
        <v>3399556.2105968511</v>
      </c>
      <c r="N51" s="281">
        <v>0.55700000000000005</v>
      </c>
      <c r="O51" s="282">
        <f t="shared" si="10"/>
        <v>0.69468940711616134</v>
      </c>
      <c r="P51" s="282">
        <f t="shared" si="11"/>
        <v>0.41931059288383876</v>
      </c>
      <c r="Q51" s="284">
        <v>38364</v>
      </c>
      <c r="R51" s="296">
        <f t="shared" si="12"/>
        <v>46469.304959862238</v>
      </c>
      <c r="S51" s="296">
        <f t="shared" si="13"/>
        <v>30258.695040137765</v>
      </c>
      <c r="T51" s="281">
        <v>1</v>
      </c>
      <c r="U51" s="282">
        <f t="shared" si="14"/>
        <v>1</v>
      </c>
      <c r="V51" s="282">
        <f t="shared" si="15"/>
        <v>1</v>
      </c>
      <c r="W51" s="281">
        <v>0.83099999999999996</v>
      </c>
      <c r="X51" s="285">
        <f t="shared" si="16"/>
        <v>0.93487593199581887</v>
      </c>
      <c r="Y51" s="285">
        <f t="shared" si="17"/>
        <v>0.82549479119999991</v>
      </c>
      <c r="Z51" s="283">
        <v>206629</v>
      </c>
      <c r="AA51" s="294">
        <f t="shared" si="18"/>
        <v>261286.41717836313</v>
      </c>
      <c r="AB51" s="294">
        <f t="shared" si="19"/>
        <v>151971.58282163687</v>
      </c>
      <c r="AC51" s="281">
        <v>0.17699999999999999</v>
      </c>
      <c r="AD51" s="285">
        <f t="shared" si="20"/>
        <v>0.28279316741642624</v>
      </c>
      <c r="AE51" s="285">
        <f t="shared" si="21"/>
        <v>7.1206832583573715E-2</v>
      </c>
      <c r="AF51" s="286">
        <v>1709</v>
      </c>
      <c r="AG51" s="287">
        <f t="shared" si="22"/>
        <v>1745.7824050197917</v>
      </c>
      <c r="AH51" s="287">
        <f t="shared" si="23"/>
        <v>1672.2175949802083</v>
      </c>
      <c r="AI51" s="288">
        <v>19.5</v>
      </c>
      <c r="AJ51" s="392">
        <f t="shared" si="24"/>
        <v>19.888007265911348</v>
      </c>
      <c r="AK51" s="392">
        <f t="shared" si="25"/>
        <v>19.111992734088652</v>
      </c>
    </row>
    <row r="52" spans="1:37" ht="15.75">
      <c r="A52" s="253" t="s">
        <v>42</v>
      </c>
      <c r="B52" s="254">
        <v>0.41349999999999998</v>
      </c>
      <c r="C52" s="267">
        <f t="shared" si="2"/>
        <v>0.55000320057786189</v>
      </c>
      <c r="D52" s="267">
        <f t="shared" si="3"/>
        <v>0.27699679942213806</v>
      </c>
      <c r="E52" s="254">
        <v>0.57126379393194504</v>
      </c>
      <c r="F52" s="267">
        <f t="shared" si="4"/>
        <v>0.70844180423858805</v>
      </c>
      <c r="G52" s="267">
        <f t="shared" si="5"/>
        <v>0.43408578362530209</v>
      </c>
      <c r="H52" s="254">
        <v>5.0999999999999997E-2</v>
      </c>
      <c r="I52" s="267">
        <f t="shared" si="6"/>
        <v>0.11198025883841425</v>
      </c>
      <c r="J52" s="267">
        <f t="shared" si="7"/>
        <v>-9.9802588384142604E-3</v>
      </c>
      <c r="K52" s="255">
        <v>18642000</v>
      </c>
      <c r="L52" s="293">
        <f t="shared" si="8"/>
        <v>20091443.789403148</v>
      </c>
      <c r="M52" s="293">
        <f t="shared" si="9"/>
        <v>17192556.210596852</v>
      </c>
      <c r="N52" s="254">
        <v>0.53800000000000003</v>
      </c>
      <c r="O52" s="267">
        <f t="shared" si="10"/>
        <v>0.67619209308784645</v>
      </c>
      <c r="P52" s="267">
        <f t="shared" si="11"/>
        <v>0.39980790691215362</v>
      </c>
      <c r="Q52" s="256">
        <v>107998</v>
      </c>
      <c r="R52" s="295">
        <f t="shared" si="12"/>
        <v>116103.30495986223</v>
      </c>
      <c r="S52" s="295">
        <f t="shared" si="13"/>
        <v>99892.695040137769</v>
      </c>
      <c r="T52" s="254">
        <v>0.33333333333333331</v>
      </c>
      <c r="U52" s="267">
        <f t="shared" si="14"/>
        <v>0.46399999999999997</v>
      </c>
      <c r="V52" s="267">
        <f t="shared" si="15"/>
        <v>0.20266666666666666</v>
      </c>
      <c r="W52" s="254">
        <v>0.79900000000000004</v>
      </c>
      <c r="X52" s="278">
        <f t="shared" si="16"/>
        <v>0.91008169231696101</v>
      </c>
      <c r="Y52" s="278">
        <f t="shared" si="17"/>
        <v>0.79270451920000007</v>
      </c>
      <c r="Z52" s="255">
        <v>861734</v>
      </c>
      <c r="AA52" s="293">
        <f t="shared" si="18"/>
        <v>916391.41717836319</v>
      </c>
      <c r="AB52" s="293">
        <f t="shared" si="19"/>
        <v>807076.58282163681</v>
      </c>
      <c r="AC52" s="254">
        <v>0.17100000000000001</v>
      </c>
      <c r="AD52" s="278">
        <f t="shared" si="20"/>
        <v>0.27536296032597007</v>
      </c>
      <c r="AE52" s="278">
        <f t="shared" si="21"/>
        <v>6.6637039674029952E-2</v>
      </c>
      <c r="AF52" s="192">
        <v>1437</v>
      </c>
      <c r="AG52" s="192">
        <f t="shared" si="22"/>
        <v>1473.7824050197917</v>
      </c>
      <c r="AH52" s="192">
        <f t="shared" si="23"/>
        <v>1400.2175949802083</v>
      </c>
      <c r="AI52" s="209">
        <v>20.9</v>
      </c>
      <c r="AJ52" s="391">
        <f t="shared" si="24"/>
        <v>21.288007265911347</v>
      </c>
      <c r="AK52" s="391">
        <f t="shared" si="25"/>
        <v>20.511992734088651</v>
      </c>
    </row>
    <row r="53" spans="1:37" s="289" customFormat="1" ht="15.75">
      <c r="A53" s="280" t="s">
        <v>43</v>
      </c>
      <c r="B53" s="281">
        <v>0.2467</v>
      </c>
      <c r="C53" s="282">
        <f t="shared" si="2"/>
        <v>0.36619221940996827</v>
      </c>
      <c r="D53" s="282">
        <f t="shared" si="3"/>
        <v>0.12720778059003174</v>
      </c>
      <c r="E53" s="281">
        <v>0.72546605267514386</v>
      </c>
      <c r="F53" s="282">
        <f t="shared" si="4"/>
        <v>0.84916831546805549</v>
      </c>
      <c r="G53" s="282">
        <f t="shared" si="5"/>
        <v>0.60176378988223223</v>
      </c>
      <c r="H53" s="281">
        <v>3.5999999999999997E-2</v>
      </c>
      <c r="I53" s="282">
        <f t="shared" si="6"/>
        <v>8.7636980237035547E-2</v>
      </c>
      <c r="J53" s="282">
        <f t="shared" si="7"/>
        <v>-1.5636980237035553E-2</v>
      </c>
      <c r="K53" s="283">
        <v>1917000</v>
      </c>
      <c r="L53" s="294">
        <f t="shared" si="8"/>
        <v>3366443.7894031489</v>
      </c>
      <c r="M53" s="294">
        <f t="shared" si="9"/>
        <v>467556.21059685107</v>
      </c>
      <c r="N53" s="281">
        <v>0.57000000000000006</v>
      </c>
      <c r="O53" s="282">
        <f t="shared" si="10"/>
        <v>0.70722799714344009</v>
      </c>
      <c r="P53" s="282">
        <f t="shared" si="11"/>
        <v>0.43277200285655998</v>
      </c>
      <c r="Q53" s="284">
        <v>6498</v>
      </c>
      <c r="R53" s="296">
        <f t="shared" si="12"/>
        <v>14603.304959862235</v>
      </c>
      <c r="S53" s="296">
        <f t="shared" si="13"/>
        <v>-1607.3049598622356</v>
      </c>
      <c r="T53" s="281">
        <v>0</v>
      </c>
      <c r="U53" s="282">
        <f t="shared" si="14"/>
        <v>0</v>
      </c>
      <c r="V53" s="282">
        <f t="shared" si="15"/>
        <v>0</v>
      </c>
      <c r="W53" s="281">
        <v>0.90400000000000003</v>
      </c>
      <c r="X53" s="285">
        <f t="shared" si="16"/>
        <v>0.98565652630378053</v>
      </c>
      <c r="Y53" s="285">
        <f t="shared" si="17"/>
        <v>0.90059806720000002</v>
      </c>
      <c r="Z53" s="283">
        <v>85586</v>
      </c>
      <c r="AA53" s="294">
        <f t="shared" si="18"/>
        <v>140243.41717836313</v>
      </c>
      <c r="AB53" s="294">
        <f t="shared" si="19"/>
        <v>30928.582821636861</v>
      </c>
      <c r="AC53" s="281">
        <v>0.10100000000000001</v>
      </c>
      <c r="AD53" s="285">
        <f t="shared" si="20"/>
        <v>0.18452406101238134</v>
      </c>
      <c r="AE53" s="285">
        <f t="shared" si="21"/>
        <v>1.7475938987618664E-2</v>
      </c>
      <c r="AF53" s="286">
        <v>1684</v>
      </c>
      <c r="AG53" s="287">
        <f t="shared" si="22"/>
        <v>1720.7824050197917</v>
      </c>
      <c r="AH53" s="287">
        <f t="shared" si="23"/>
        <v>1647.2175949802083</v>
      </c>
      <c r="AI53" s="288">
        <v>20.7</v>
      </c>
      <c r="AJ53" s="392">
        <f t="shared" si="24"/>
        <v>21.088007265911347</v>
      </c>
      <c r="AK53" s="392">
        <f t="shared" si="25"/>
        <v>20.311992734088651</v>
      </c>
    </row>
    <row r="54" spans="1:37" ht="15.75">
      <c r="A54" s="253" t="s">
        <v>44</v>
      </c>
      <c r="B54" s="254">
        <v>0.66569999999999996</v>
      </c>
      <c r="C54" s="267">
        <f t="shared" si="2"/>
        <v>0.7964610911560468</v>
      </c>
      <c r="D54" s="267">
        <f t="shared" si="3"/>
        <v>0.53493890884395312</v>
      </c>
      <c r="E54" s="254">
        <v>0.3097263523672692</v>
      </c>
      <c r="F54" s="267">
        <f t="shared" si="4"/>
        <v>0.43789175170156086</v>
      </c>
      <c r="G54" s="267">
        <f t="shared" si="5"/>
        <v>0.18156095303297753</v>
      </c>
      <c r="H54" s="254">
        <v>3.6999999999999998E-2</v>
      </c>
      <c r="I54" s="267">
        <f t="shared" si="6"/>
        <v>8.9322088949123579E-2</v>
      </c>
      <c r="J54" s="267">
        <f t="shared" si="7"/>
        <v>-1.5322088949123583E-2</v>
      </c>
      <c r="K54" s="255">
        <v>496000</v>
      </c>
      <c r="L54" s="293">
        <f t="shared" si="8"/>
        <v>1945443.7894031489</v>
      </c>
      <c r="M54" s="293">
        <f t="shared" si="9"/>
        <v>-953443.78940314893</v>
      </c>
      <c r="N54" s="254">
        <v>0.63300000000000001</v>
      </c>
      <c r="O54" s="267">
        <f t="shared" si="10"/>
        <v>0.76659984562865335</v>
      </c>
      <c r="P54" s="267">
        <f t="shared" si="11"/>
        <v>0.49940015437134666</v>
      </c>
      <c r="Q54" s="256">
        <v>759</v>
      </c>
      <c r="R54" s="295">
        <f t="shared" si="12"/>
        <v>8864.3049598622347</v>
      </c>
      <c r="S54" s="295">
        <f t="shared" si="13"/>
        <v>-7346.3049598622356</v>
      </c>
      <c r="T54" s="254">
        <v>1</v>
      </c>
      <c r="U54" s="267">
        <f t="shared" si="14"/>
        <v>1</v>
      </c>
      <c r="V54" s="267">
        <f t="shared" si="15"/>
        <v>1</v>
      </c>
      <c r="W54" s="254">
        <v>0.91</v>
      </c>
      <c r="X54" s="278">
        <f t="shared" si="16"/>
        <v>0.98932553687180447</v>
      </c>
      <c r="Y54" s="278">
        <f t="shared" si="17"/>
        <v>0.90678952000000002</v>
      </c>
      <c r="Z54" s="255">
        <v>13875</v>
      </c>
      <c r="AA54" s="293">
        <f t="shared" si="18"/>
        <v>68532.417178363132</v>
      </c>
      <c r="AB54" s="293">
        <f t="shared" si="19"/>
        <v>-40782.417178363139</v>
      </c>
      <c r="AC54" s="254">
        <v>0.105</v>
      </c>
      <c r="AD54" s="278">
        <f t="shared" si="20"/>
        <v>0.18997227312482584</v>
      </c>
      <c r="AE54" s="278">
        <f t="shared" si="21"/>
        <v>2.0027726875174151E-2</v>
      </c>
      <c r="AF54" s="192">
        <v>1540</v>
      </c>
      <c r="AG54" s="192">
        <f t="shared" si="22"/>
        <v>1576.7824050197917</v>
      </c>
      <c r="AH54" s="192">
        <f t="shared" si="23"/>
        <v>1503.2175949802083</v>
      </c>
      <c r="AI54" s="209">
        <v>23</v>
      </c>
      <c r="AJ54" s="391">
        <f t="shared" si="24"/>
        <v>23.388007265911348</v>
      </c>
      <c r="AK54" s="391">
        <f t="shared" si="25"/>
        <v>22.611992734088652</v>
      </c>
    </row>
    <row r="55" spans="1:37" s="289" customFormat="1" ht="15.75">
      <c r="A55" s="280" t="s">
        <v>45</v>
      </c>
      <c r="B55" s="281">
        <v>0.51160000000000005</v>
      </c>
      <c r="C55" s="282">
        <f t="shared" si="2"/>
        <v>0.65015562596329324</v>
      </c>
      <c r="D55" s="282">
        <f t="shared" si="3"/>
        <v>0.37304437403670687</v>
      </c>
      <c r="E55" s="281">
        <v>0.47283102896389118</v>
      </c>
      <c r="F55" s="282">
        <f t="shared" si="4"/>
        <v>0.61121920125361562</v>
      </c>
      <c r="G55" s="282">
        <f t="shared" si="5"/>
        <v>0.33444285667416673</v>
      </c>
      <c r="H55" s="281">
        <v>5.3999999999999999E-2</v>
      </c>
      <c r="I55" s="282">
        <f t="shared" si="6"/>
        <v>0.1166489097111833</v>
      </c>
      <c r="J55" s="282">
        <f t="shared" si="7"/>
        <v>-8.6489097111833099E-3</v>
      </c>
      <c r="K55" s="283">
        <v>6094000</v>
      </c>
      <c r="L55" s="294">
        <f t="shared" si="8"/>
        <v>7543443.7894031489</v>
      </c>
      <c r="M55" s="294">
        <f t="shared" si="9"/>
        <v>4644556.2105968511</v>
      </c>
      <c r="N55" s="281">
        <v>0.66900000000000004</v>
      </c>
      <c r="O55" s="282">
        <f t="shared" si="10"/>
        <v>0.79943619608068928</v>
      </c>
      <c r="P55" s="282">
        <f t="shared" si="11"/>
        <v>0.5385638039193108</v>
      </c>
      <c r="Q55" s="284">
        <v>16205</v>
      </c>
      <c r="R55" s="296">
        <f t="shared" si="12"/>
        <v>24310.304959862235</v>
      </c>
      <c r="S55" s="296">
        <f t="shared" si="13"/>
        <v>8099.6950401377644</v>
      </c>
      <c r="T55" s="281">
        <v>0.5</v>
      </c>
      <c r="U55" s="282">
        <f t="shared" si="14"/>
        <v>0.63859292911256338</v>
      </c>
      <c r="V55" s="282">
        <f t="shared" si="15"/>
        <v>0.36140707088743668</v>
      </c>
      <c r="W55" s="281">
        <v>0.86599999999999999</v>
      </c>
      <c r="X55" s="285">
        <f t="shared" si="16"/>
        <v>0.96042400440565945</v>
      </c>
      <c r="Y55" s="285">
        <f t="shared" si="17"/>
        <v>0.86145107519999997</v>
      </c>
      <c r="Z55" s="283">
        <v>170654</v>
      </c>
      <c r="AA55" s="294">
        <f t="shared" si="18"/>
        <v>225311.41717836313</v>
      </c>
      <c r="AB55" s="294">
        <f t="shared" si="19"/>
        <v>115996.58282163687</v>
      </c>
      <c r="AC55" s="281">
        <v>0.10800000000000001</v>
      </c>
      <c r="AD55" s="285">
        <f t="shared" si="20"/>
        <v>0.19403306080804056</v>
      </c>
      <c r="AE55" s="285">
        <f t="shared" si="21"/>
        <v>2.1966939191959467E-2</v>
      </c>
      <c r="AF55" s="286">
        <v>1528</v>
      </c>
      <c r="AG55" s="287">
        <f t="shared" si="22"/>
        <v>1564.7824050197917</v>
      </c>
      <c r="AH55" s="287">
        <f t="shared" si="23"/>
        <v>1491.2175949802083</v>
      </c>
      <c r="AI55" s="288">
        <v>22.6</v>
      </c>
      <c r="AJ55" s="392">
        <f t="shared" si="24"/>
        <v>22.988007265911349</v>
      </c>
      <c r="AK55" s="392">
        <f t="shared" si="25"/>
        <v>22.211992734088653</v>
      </c>
    </row>
    <row r="56" spans="1:37" ht="15.75">
      <c r="A56" s="253" t="s">
        <v>46</v>
      </c>
      <c r="B56" s="254">
        <v>0.55800000000000005</v>
      </c>
      <c r="C56" s="267">
        <f t="shared" si="2"/>
        <v>0.6956573178294565</v>
      </c>
      <c r="D56" s="267">
        <f t="shared" si="3"/>
        <v>0.42034268217054355</v>
      </c>
      <c r="E56" s="254">
        <v>0.41026294693063292</v>
      </c>
      <c r="F56" s="267">
        <f t="shared" si="4"/>
        <v>0.54660550074526304</v>
      </c>
      <c r="G56" s="267">
        <f t="shared" si="5"/>
        <v>0.27392039311600286</v>
      </c>
      <c r="H56" s="254">
        <v>5.6000000000000001E-2</v>
      </c>
      <c r="I56" s="267">
        <f t="shared" si="6"/>
        <v>0.11973105089357935</v>
      </c>
      <c r="J56" s="267">
        <f t="shared" si="7"/>
        <v>-7.7310508935793457E-3</v>
      </c>
      <c r="K56" s="255">
        <v>5230000</v>
      </c>
      <c r="L56" s="293">
        <f t="shared" si="8"/>
        <v>6679443.7894031489</v>
      </c>
      <c r="M56" s="293">
        <f t="shared" si="9"/>
        <v>3780556.2105968511</v>
      </c>
      <c r="N56" s="254">
        <v>0.65599999999999992</v>
      </c>
      <c r="O56" s="267">
        <f t="shared" si="10"/>
        <v>0.78767466137416109</v>
      </c>
      <c r="P56" s="267">
        <f t="shared" si="11"/>
        <v>0.52432533862583874</v>
      </c>
      <c r="Q56" s="256">
        <v>20153</v>
      </c>
      <c r="R56" s="295">
        <f t="shared" si="12"/>
        <v>28258.304959862235</v>
      </c>
      <c r="S56" s="295">
        <f t="shared" si="13"/>
        <v>12047.695040137765</v>
      </c>
      <c r="T56" s="254">
        <v>0</v>
      </c>
      <c r="U56" s="267">
        <f t="shared" si="14"/>
        <v>0</v>
      </c>
      <c r="V56" s="267">
        <f t="shared" si="15"/>
        <v>0</v>
      </c>
      <c r="W56" s="254">
        <v>0.89700000000000002</v>
      </c>
      <c r="X56" s="278">
        <f t="shared" si="16"/>
        <v>0.98125310268470833</v>
      </c>
      <c r="Y56" s="278">
        <f t="shared" si="17"/>
        <v>0.89337827280000004</v>
      </c>
      <c r="Z56" s="255">
        <v>258662</v>
      </c>
      <c r="AA56" s="293">
        <f t="shared" si="18"/>
        <v>313319.41717836313</v>
      </c>
      <c r="AB56" s="293">
        <f t="shared" si="19"/>
        <v>204004.58282163687</v>
      </c>
      <c r="AC56" s="254">
        <v>0.12</v>
      </c>
      <c r="AD56" s="278">
        <f t="shared" si="20"/>
        <v>0.21007474229771628</v>
      </c>
      <c r="AE56" s="278">
        <f t="shared" si="21"/>
        <v>2.99252577022837E-2</v>
      </c>
      <c r="AF56" s="192">
        <v>1537</v>
      </c>
      <c r="AG56" s="192">
        <f t="shared" si="22"/>
        <v>1573.7824050197917</v>
      </c>
      <c r="AH56" s="192">
        <f t="shared" si="23"/>
        <v>1500.2175949802083</v>
      </c>
      <c r="AI56" s="209">
        <v>22.8</v>
      </c>
      <c r="AJ56" s="391">
        <f t="shared" si="24"/>
        <v>23.188007265911349</v>
      </c>
      <c r="AK56" s="391">
        <f t="shared" si="25"/>
        <v>22.411992734088653</v>
      </c>
    </row>
    <row r="57" spans="1:37" s="289" customFormat="1" ht="15.75">
      <c r="A57" s="280" t="s">
        <v>47</v>
      </c>
      <c r="B57" s="281">
        <v>0.35449999999999998</v>
      </c>
      <c r="C57" s="282">
        <f t="shared" si="2"/>
        <v>0.48709505025452493</v>
      </c>
      <c r="D57" s="282">
        <f t="shared" si="3"/>
        <v>0.22190494974547503</v>
      </c>
      <c r="E57" s="281">
        <v>0.62140037701657003</v>
      </c>
      <c r="F57" s="282">
        <f t="shared" si="4"/>
        <v>0.75584607618205746</v>
      </c>
      <c r="G57" s="282">
        <f t="shared" si="5"/>
        <v>0.4869546778510826</v>
      </c>
      <c r="H57" s="281">
        <v>6.3E-2</v>
      </c>
      <c r="I57" s="282">
        <f t="shared" si="6"/>
        <v>0.13034589662332813</v>
      </c>
      <c r="J57" s="282">
        <f t="shared" si="7"/>
        <v>-4.345896623328141E-3</v>
      </c>
      <c r="K57" s="283">
        <v>1452000</v>
      </c>
      <c r="L57" s="294">
        <f t="shared" si="8"/>
        <v>2901443.7894031489</v>
      </c>
      <c r="M57" s="294">
        <f t="shared" si="9"/>
        <v>2556.2105968510732</v>
      </c>
      <c r="N57" s="281">
        <v>0.47799999999999998</v>
      </c>
      <c r="O57" s="282">
        <f t="shared" si="10"/>
        <v>0.61645870616180121</v>
      </c>
      <c r="P57" s="282">
        <f t="shared" si="11"/>
        <v>0.33954129383819881</v>
      </c>
      <c r="Q57" s="284">
        <v>5568</v>
      </c>
      <c r="R57" s="296">
        <f t="shared" si="12"/>
        <v>13673.304959862235</v>
      </c>
      <c r="S57" s="296">
        <f t="shared" si="13"/>
        <v>-2537.3049598622356</v>
      </c>
      <c r="T57" s="281">
        <v>0</v>
      </c>
      <c r="U57" s="282">
        <f t="shared" si="14"/>
        <v>0</v>
      </c>
      <c r="V57" s="282">
        <f t="shared" si="15"/>
        <v>0</v>
      </c>
      <c r="W57" s="281">
        <v>0.82799999999999996</v>
      </c>
      <c r="X57" s="285">
        <f t="shared" si="16"/>
        <v>0.93260452242613601</v>
      </c>
      <c r="Y57" s="285">
        <f t="shared" si="17"/>
        <v>0.82241729279999998</v>
      </c>
      <c r="Z57" s="283">
        <v>39013</v>
      </c>
      <c r="AA57" s="294">
        <f t="shared" si="18"/>
        <v>93670.417178363132</v>
      </c>
      <c r="AB57" s="294">
        <f t="shared" si="19"/>
        <v>-15644.417178363139</v>
      </c>
      <c r="AC57" s="281">
        <v>0.17199999999999999</v>
      </c>
      <c r="AD57" s="285">
        <f t="shared" si="20"/>
        <v>0.27660452242613603</v>
      </c>
      <c r="AE57" s="285">
        <f t="shared" si="21"/>
        <v>6.7395477573863938E-2</v>
      </c>
      <c r="AF57" s="286">
        <v>1513</v>
      </c>
      <c r="AG57" s="287">
        <f t="shared" si="22"/>
        <v>1549.7824050197917</v>
      </c>
      <c r="AH57" s="287">
        <f t="shared" si="23"/>
        <v>1476.2175949802083</v>
      </c>
      <c r="AI57" s="288">
        <v>20.6</v>
      </c>
      <c r="AJ57" s="392">
        <f t="shared" si="24"/>
        <v>20.988007265911349</v>
      </c>
      <c r="AK57" s="392">
        <f t="shared" si="25"/>
        <v>20.211992734088653</v>
      </c>
    </row>
    <row r="58" spans="1:37" ht="15.75">
      <c r="A58" s="253" t="s">
        <v>48</v>
      </c>
      <c r="B58" s="254">
        <v>0.52829999999999999</v>
      </c>
      <c r="C58" s="267">
        <f t="shared" si="2"/>
        <v>0.66667075565132972</v>
      </c>
      <c r="D58" s="267">
        <f t="shared" si="3"/>
        <v>0.38992924434867027</v>
      </c>
      <c r="E58" s="254">
        <v>0.45885490774773058</v>
      </c>
      <c r="F58" s="267">
        <f t="shared" si="4"/>
        <v>0.59697778665220858</v>
      </c>
      <c r="G58" s="267">
        <f t="shared" si="5"/>
        <v>0.32073202884325258</v>
      </c>
      <c r="H58" s="254">
        <v>5.8000000000000003E-2</v>
      </c>
      <c r="I58" s="267">
        <f t="shared" si="6"/>
        <v>0.12279037854496608</v>
      </c>
      <c r="J58" s="267">
        <f t="shared" si="7"/>
        <v>-6.790378544966065E-3</v>
      </c>
      <c r="K58" s="255">
        <v>4352000</v>
      </c>
      <c r="L58" s="293">
        <f t="shared" si="8"/>
        <v>5801443.7894031489</v>
      </c>
      <c r="M58" s="293">
        <f t="shared" si="9"/>
        <v>2902556.2105968511</v>
      </c>
      <c r="N58" s="254">
        <v>0.73599999999999999</v>
      </c>
      <c r="O58" s="267">
        <f t="shared" si="10"/>
        <v>0.85818332508161654</v>
      </c>
      <c r="P58" s="267">
        <f t="shared" si="11"/>
        <v>0.61381667491838343</v>
      </c>
      <c r="Q58" s="256">
        <v>15961</v>
      </c>
      <c r="R58" s="295">
        <f t="shared" si="12"/>
        <v>24066.304959862235</v>
      </c>
      <c r="S58" s="295">
        <f t="shared" si="13"/>
        <v>7855.6950401377644</v>
      </c>
      <c r="T58" s="254">
        <v>1</v>
      </c>
      <c r="U58" s="267">
        <f t="shared" si="14"/>
        <v>1</v>
      </c>
      <c r="V58" s="267">
        <f t="shared" si="15"/>
        <v>1</v>
      </c>
      <c r="W58" s="254">
        <v>0.89800000000000002</v>
      </c>
      <c r="X58" s="278">
        <f t="shared" si="16"/>
        <v>0.9818898317557021</v>
      </c>
      <c r="Y58" s="278">
        <f t="shared" si="17"/>
        <v>0.89440943680000007</v>
      </c>
      <c r="Z58" s="255">
        <v>125688</v>
      </c>
      <c r="AA58" s="293">
        <f t="shared" si="18"/>
        <v>180345.41717836313</v>
      </c>
      <c r="AB58" s="293">
        <f t="shared" si="19"/>
        <v>71030.582821636868</v>
      </c>
      <c r="AC58" s="254">
        <v>0.11799999999999999</v>
      </c>
      <c r="AD58" s="278">
        <f t="shared" si="20"/>
        <v>0.20742240900356018</v>
      </c>
      <c r="AE58" s="278">
        <f t="shared" si="21"/>
        <v>2.8577590996439819E-2</v>
      </c>
      <c r="AF58" s="192">
        <v>1771</v>
      </c>
      <c r="AG58" s="192">
        <f t="shared" si="22"/>
        <v>1807.7824050197917</v>
      </c>
      <c r="AH58" s="192">
        <f t="shared" si="23"/>
        <v>1734.2175949802083</v>
      </c>
      <c r="AI58" s="209">
        <v>22.1</v>
      </c>
      <c r="AJ58" s="391">
        <f t="shared" si="24"/>
        <v>22.488007265911349</v>
      </c>
      <c r="AK58" s="391">
        <f t="shared" si="25"/>
        <v>21.711992734088653</v>
      </c>
    </row>
    <row r="59" spans="1:37" s="289" customFormat="1" ht="15.75">
      <c r="A59" s="280" t="s">
        <v>49</v>
      </c>
      <c r="B59" s="281">
        <v>0.2782</v>
      </c>
      <c r="C59" s="282">
        <f t="shared" si="2"/>
        <v>0.40241043160829931</v>
      </c>
      <c r="D59" s="282">
        <f t="shared" si="3"/>
        <v>0.15398956839170069</v>
      </c>
      <c r="E59" s="281">
        <v>0.68642621687056582</v>
      </c>
      <c r="F59" s="282">
        <f t="shared" si="4"/>
        <v>0.8150253002710508</v>
      </c>
      <c r="G59" s="282">
        <f t="shared" si="5"/>
        <v>0.55782713347008084</v>
      </c>
      <c r="H59" s="281">
        <v>4.3999999999999997E-2</v>
      </c>
      <c r="I59" s="282">
        <f t="shared" si="6"/>
        <v>0.10084946128152843</v>
      </c>
      <c r="J59" s="282">
        <f t="shared" si="7"/>
        <v>-1.2849461281528432E-2</v>
      </c>
      <c r="K59" s="283">
        <v>427000</v>
      </c>
      <c r="L59" s="294">
        <f t="shared" si="8"/>
        <v>1876443.7894031489</v>
      </c>
      <c r="M59" s="294">
        <f t="shared" si="9"/>
        <v>-1022443.7894031489</v>
      </c>
      <c r="N59" s="281">
        <v>0.58899999999999997</v>
      </c>
      <c r="O59" s="282">
        <f t="shared" si="10"/>
        <v>0.72537966757548578</v>
      </c>
      <c r="P59" s="282">
        <f t="shared" si="11"/>
        <v>0.45262033242451422</v>
      </c>
      <c r="Q59" s="284">
        <v>1195</v>
      </c>
      <c r="R59" s="296">
        <f t="shared" si="12"/>
        <v>9300.3049598622347</v>
      </c>
      <c r="S59" s="296">
        <f t="shared" si="13"/>
        <v>-6910.3049598622356</v>
      </c>
      <c r="T59" s="281">
        <v>1</v>
      </c>
      <c r="U59" s="282">
        <f t="shared" si="14"/>
        <v>1</v>
      </c>
      <c r="V59" s="282">
        <f t="shared" si="15"/>
        <v>1</v>
      </c>
      <c r="W59" s="281">
        <v>0.91800000000000004</v>
      </c>
      <c r="X59" s="285">
        <f t="shared" si="16"/>
        <v>0.99405002059171321</v>
      </c>
      <c r="Y59" s="285">
        <f t="shared" si="17"/>
        <v>0.91504918080000008</v>
      </c>
      <c r="Z59" s="283">
        <v>12809</v>
      </c>
      <c r="AA59" s="294">
        <f t="shared" si="18"/>
        <v>67466.417178363132</v>
      </c>
      <c r="AB59" s="294">
        <f t="shared" si="19"/>
        <v>-41848.417178363139</v>
      </c>
      <c r="AC59" s="281">
        <v>0.107</v>
      </c>
      <c r="AD59" s="285">
        <f t="shared" si="20"/>
        <v>0.19268182089568359</v>
      </c>
      <c r="AE59" s="285">
        <f t="shared" si="21"/>
        <v>2.1318179104316409E-2</v>
      </c>
      <c r="AF59" s="286">
        <v>1757</v>
      </c>
      <c r="AG59" s="287">
        <f t="shared" si="22"/>
        <v>1793.7824050197917</v>
      </c>
      <c r="AH59" s="287">
        <f t="shared" si="23"/>
        <v>1720.2175949802083</v>
      </c>
      <c r="AI59" s="288">
        <v>19.8</v>
      </c>
      <c r="AJ59" s="392">
        <f t="shared" si="24"/>
        <v>20.188007265911349</v>
      </c>
      <c r="AK59" s="392">
        <f t="shared" si="25"/>
        <v>19.411992734088653</v>
      </c>
    </row>
    <row r="60" spans="1:37">
      <c r="A60" s="394"/>
      <c r="B60" s="394"/>
      <c r="C60" s="394"/>
      <c r="D60" s="394"/>
      <c r="E60" s="394"/>
      <c r="F60" s="394"/>
      <c r="G60" s="394"/>
      <c r="H60" s="394"/>
      <c r="I60" s="394"/>
      <c r="J60" s="394"/>
      <c r="K60" s="394"/>
      <c r="L60" s="394"/>
      <c r="M60" s="394"/>
      <c r="N60" s="394"/>
      <c r="O60" s="394"/>
    </row>
    <row r="61" spans="1:37">
      <c r="A61" s="394"/>
      <c r="B61" s="394"/>
      <c r="C61" s="394"/>
      <c r="D61" s="394"/>
      <c r="E61" s="394"/>
      <c r="F61" s="394"/>
      <c r="G61" s="394"/>
      <c r="H61" s="394"/>
      <c r="I61" s="394"/>
      <c r="J61" s="394"/>
      <c r="K61" s="394"/>
      <c r="L61" s="394"/>
      <c r="M61" s="394"/>
      <c r="N61" s="394"/>
      <c r="O61" s="394"/>
    </row>
  </sheetData>
  <mergeCells count="1">
    <mergeCell ref="A8:O8"/>
  </mergeCells>
  <hyperlinks>
    <hyperlink ref="O4" location="'Project 2'!A1" display="Back"/>
    <hyperlink ref="O5" location="Analysis!A1" display="Analysis"/>
  </hyperlinks>
  <pageMargins left="0.7" right="0.7" top="0.75" bottom="0.75" header="0.3" footer="0.3"/>
  <pageSetup orientation="portrait" r:id="rId1"/>
  <ignoredErrors>
    <ignoredError sqref="D6:D7"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showGridLines="0" workbookViewId="0">
      <selection activeCell="F17" sqref="F17"/>
    </sheetView>
  </sheetViews>
  <sheetFormatPr defaultRowHeight="12.75"/>
  <cols>
    <col min="1" max="1" width="22.28515625" style="125" bestFit="1" customWidth="1"/>
    <col min="2" max="2" width="19.85546875" style="125" bestFit="1" customWidth="1"/>
    <col min="3" max="16384" width="9.140625" style="125"/>
  </cols>
  <sheetData>
    <row r="2" spans="1:2" ht="15">
      <c r="A2" s="126" t="s">
        <v>424</v>
      </c>
    </row>
    <row r="4" spans="1:2">
      <c r="A4" s="127"/>
      <c r="B4" s="127" t="s">
        <v>454</v>
      </c>
    </row>
    <row r="5" spans="1:2">
      <c r="A5" s="125" t="s">
        <v>425</v>
      </c>
      <c r="B5" s="128">
        <v>50</v>
      </c>
    </row>
    <row r="7" spans="1:2">
      <c r="A7" s="125" t="s">
        <v>427</v>
      </c>
      <c r="B7" s="132">
        <v>0.11225</v>
      </c>
    </row>
    <row r="8" spans="1:2">
      <c r="A8" s="125" t="s">
        <v>428</v>
      </c>
      <c r="B8" s="132">
        <v>0.13950000000000001</v>
      </c>
    </row>
    <row r="9" spans="1:2">
      <c r="A9" s="125" t="s">
        <v>429</v>
      </c>
      <c r="B9" s="132">
        <v>0.16775000000000001</v>
      </c>
    </row>
    <row r="10" spans="1:2">
      <c r="A10" s="125" t="s">
        <v>430</v>
      </c>
      <c r="B10" s="132">
        <v>5.5500000000000008E-2</v>
      </c>
    </row>
    <row r="11" spans="1:2">
      <c r="A11" s="125" t="s">
        <v>431</v>
      </c>
      <c r="B11" s="132">
        <v>0.159</v>
      </c>
    </row>
    <row r="13" spans="1:2">
      <c r="A13" s="125" t="s">
        <v>432</v>
      </c>
      <c r="B13" s="128">
        <v>0</v>
      </c>
    </row>
    <row r="14" spans="1:2">
      <c r="A14" s="125" t="s">
        <v>433</v>
      </c>
      <c r="B14" s="128">
        <v>0</v>
      </c>
    </row>
    <row r="15" spans="1:2">
      <c r="A15" s="125" t="s">
        <v>434</v>
      </c>
      <c r="B15" s="128">
        <v>0</v>
      </c>
    </row>
    <row r="16" spans="1:2">
      <c r="A16" s="125" t="s">
        <v>435</v>
      </c>
      <c r="B16" s="128">
        <v>0</v>
      </c>
    </row>
    <row r="17" spans="6:6" ht="23.25">
      <c r="F17" s="215" t="s">
        <v>503</v>
      </c>
    </row>
  </sheetData>
  <hyperlinks>
    <hyperlink ref="F17" location="'Project 2'!A1" display="Back"/>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GridLines="0" workbookViewId="0">
      <selection activeCell="E17" sqref="E17"/>
    </sheetView>
  </sheetViews>
  <sheetFormatPr defaultRowHeight="12.75"/>
  <cols>
    <col min="1" max="1" width="22.28515625" style="125" bestFit="1" customWidth="1"/>
    <col min="2" max="2" width="35.28515625" style="125" bestFit="1" customWidth="1"/>
    <col min="3" max="16384" width="9.140625" style="125"/>
  </cols>
  <sheetData>
    <row r="2" spans="1:2" ht="15">
      <c r="A2" s="126" t="s">
        <v>424</v>
      </c>
    </row>
    <row r="4" spans="1:2">
      <c r="A4" s="127"/>
      <c r="B4" s="127" t="s">
        <v>456</v>
      </c>
    </row>
    <row r="5" spans="1:2">
      <c r="A5" s="125" t="s">
        <v>425</v>
      </c>
      <c r="B5" s="128">
        <v>50</v>
      </c>
    </row>
    <row r="7" spans="1:2">
      <c r="A7" s="125" t="s">
        <v>427</v>
      </c>
      <c r="B7" s="131">
        <v>1479.25</v>
      </c>
    </row>
    <row r="8" spans="1:2">
      <c r="A8" s="125" t="s">
        <v>428</v>
      </c>
      <c r="B8" s="131">
        <v>1552</v>
      </c>
    </row>
    <row r="9" spans="1:2">
      <c r="A9" s="125" t="s">
        <v>429</v>
      </c>
      <c r="B9" s="131">
        <v>1718</v>
      </c>
    </row>
    <row r="10" spans="1:2">
      <c r="A10" s="125" t="s">
        <v>430</v>
      </c>
      <c r="B10" s="131">
        <v>238.75</v>
      </c>
    </row>
    <row r="11" spans="1:2">
      <c r="A11" s="125" t="s">
        <v>431</v>
      </c>
      <c r="B11" s="131" t="e">
        <v>#N/A</v>
      </c>
    </row>
    <row r="13" spans="1:2">
      <c r="A13" s="125" t="s">
        <v>432</v>
      </c>
      <c r="B13" s="128">
        <v>0</v>
      </c>
    </row>
    <row r="14" spans="1:2">
      <c r="A14" s="125" t="s">
        <v>433</v>
      </c>
      <c r="B14" s="128">
        <v>0</v>
      </c>
    </row>
    <row r="15" spans="1:2">
      <c r="A15" s="125" t="s">
        <v>434</v>
      </c>
      <c r="B15" s="128">
        <v>0</v>
      </c>
    </row>
    <row r="16" spans="1:2">
      <c r="A16" s="125" t="s">
        <v>435</v>
      </c>
      <c r="B16" s="128">
        <v>0</v>
      </c>
    </row>
    <row r="17" spans="5:5" ht="23.25">
      <c r="E17" s="215" t="s">
        <v>503</v>
      </c>
    </row>
  </sheetData>
  <hyperlinks>
    <hyperlink ref="E17" location="'Project 2'!A1" display="Back"/>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GridLines="0" workbookViewId="0">
      <selection activeCell="E17" sqref="E17"/>
    </sheetView>
  </sheetViews>
  <sheetFormatPr defaultRowHeight="12.75"/>
  <cols>
    <col min="1" max="1" width="22.28515625" style="125" bestFit="1" customWidth="1"/>
    <col min="2" max="2" width="27" style="125" bestFit="1" customWidth="1"/>
    <col min="3" max="16384" width="9.140625" style="125"/>
  </cols>
  <sheetData>
    <row r="2" spans="1:2" ht="15">
      <c r="A2" s="126" t="s">
        <v>424</v>
      </c>
    </row>
    <row r="4" spans="1:2">
      <c r="A4" s="127"/>
      <c r="B4" s="127" t="s">
        <v>458</v>
      </c>
    </row>
    <row r="5" spans="1:2">
      <c r="A5" s="125" t="s">
        <v>425</v>
      </c>
      <c r="B5" s="128">
        <v>50</v>
      </c>
    </row>
    <row r="7" spans="1:2">
      <c r="A7" s="125" t="s">
        <v>427</v>
      </c>
      <c r="B7" s="133">
        <v>20.399999999999999</v>
      </c>
    </row>
    <row r="8" spans="1:2">
      <c r="A8" s="125" t="s">
        <v>428</v>
      </c>
      <c r="B8" s="133">
        <v>21.4</v>
      </c>
    </row>
    <row r="9" spans="1:2">
      <c r="A9" s="125" t="s">
        <v>429</v>
      </c>
      <c r="B9" s="133">
        <v>22.525000000000002</v>
      </c>
    </row>
    <row r="10" spans="1:2">
      <c r="A10" s="125" t="s">
        <v>430</v>
      </c>
      <c r="B10" s="133">
        <v>2.1250000000000036</v>
      </c>
    </row>
    <row r="11" spans="1:2">
      <c r="A11" s="125" t="s">
        <v>431</v>
      </c>
      <c r="B11" s="133">
        <v>20.399999999999999</v>
      </c>
    </row>
    <row r="13" spans="1:2">
      <c r="A13" s="125" t="s">
        <v>432</v>
      </c>
      <c r="B13" s="128">
        <v>0</v>
      </c>
    </row>
    <row r="14" spans="1:2">
      <c r="A14" s="125" t="s">
        <v>433</v>
      </c>
      <c r="B14" s="128">
        <v>0</v>
      </c>
    </row>
    <row r="15" spans="1:2">
      <c r="A15" s="125" t="s">
        <v>434</v>
      </c>
      <c r="B15" s="128">
        <v>0</v>
      </c>
    </row>
    <row r="16" spans="1:2">
      <c r="A16" s="125" t="s">
        <v>435</v>
      </c>
      <c r="B16" s="128">
        <v>0</v>
      </c>
    </row>
    <row r="17" spans="5:5" ht="23.25">
      <c r="E17" s="215" t="s">
        <v>503</v>
      </c>
    </row>
  </sheetData>
  <hyperlinks>
    <hyperlink ref="E17" location="'Project 2'!A1" display="Back"/>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9"/>
  <sheetViews>
    <sheetView topLeftCell="A55" workbookViewId="0">
      <selection activeCell="B59" sqref="B59"/>
    </sheetView>
  </sheetViews>
  <sheetFormatPr defaultRowHeight="15"/>
  <cols>
    <col min="2" max="2" width="17.28515625" bestFit="1" customWidth="1"/>
    <col min="3" max="3" width="14.85546875" style="99" bestFit="1" customWidth="1"/>
  </cols>
  <sheetData>
    <row r="1" spans="2:4">
      <c r="B1" t="s">
        <v>375</v>
      </c>
      <c r="C1" s="99" t="s">
        <v>373</v>
      </c>
      <c r="D1" t="s">
        <v>374</v>
      </c>
    </row>
    <row r="2" spans="2:4">
      <c r="B2" s="97" t="s">
        <v>1</v>
      </c>
      <c r="C2" s="95">
        <v>7.0000000000000007E-2</v>
      </c>
      <c r="D2" s="97">
        <v>0.161</v>
      </c>
    </row>
    <row r="3" spans="2:4">
      <c r="B3" s="2" t="s">
        <v>0</v>
      </c>
      <c r="C3" s="96">
        <v>6.5000000000000002E-2</v>
      </c>
      <c r="D3" s="2">
        <v>0.109</v>
      </c>
    </row>
    <row r="4" spans="2:4">
      <c r="B4" s="97" t="s">
        <v>3</v>
      </c>
      <c r="C4" s="95">
        <v>7.0000000000000007E-2</v>
      </c>
      <c r="D4" s="97">
        <v>0.188</v>
      </c>
    </row>
    <row r="5" spans="2:4">
      <c r="B5" s="2" t="s">
        <v>2</v>
      </c>
      <c r="C5" s="96">
        <v>6.2E-2</v>
      </c>
      <c r="D5" s="2">
        <v>0.187</v>
      </c>
    </row>
    <row r="6" spans="2:4">
      <c r="B6" s="97" t="s">
        <v>4</v>
      </c>
      <c r="C6" s="95">
        <v>7.3999999999999996E-2</v>
      </c>
      <c r="D6" s="97">
        <v>0.159</v>
      </c>
    </row>
    <row r="7" spans="2:4">
      <c r="B7" s="2" t="s">
        <v>5</v>
      </c>
      <c r="C7" s="96">
        <v>5.2999999999999999E-2</v>
      </c>
      <c r="D7" s="2">
        <v>0.11899999999999999</v>
      </c>
    </row>
    <row r="8" spans="2:4">
      <c r="B8" s="97" t="s">
        <v>6</v>
      </c>
      <c r="C8" s="95">
        <v>6.6000000000000003E-2</v>
      </c>
      <c r="D8" s="97">
        <v>0.106</v>
      </c>
    </row>
    <row r="9" spans="2:4">
      <c r="B9" s="2" t="s">
        <v>7</v>
      </c>
      <c r="C9" s="96">
        <v>6.2E-2</v>
      </c>
      <c r="D9" s="2">
        <v>0.13700000000000001</v>
      </c>
    </row>
    <row r="10" spans="2:4">
      <c r="B10" s="97" t="s">
        <v>8</v>
      </c>
      <c r="C10" s="95">
        <v>6.2E-2</v>
      </c>
      <c r="D10" s="97">
        <v>0.15</v>
      </c>
    </row>
    <row r="11" spans="2:4">
      <c r="B11" s="2" t="s">
        <v>9</v>
      </c>
      <c r="C11" s="96">
        <v>7.8E-2</v>
      </c>
      <c r="D11" s="2">
        <v>0.17599999999999999</v>
      </c>
    </row>
    <row r="12" spans="2:4">
      <c r="B12" s="97" t="s">
        <v>10</v>
      </c>
      <c r="C12" s="95">
        <v>4.3999999999999997E-2</v>
      </c>
      <c r="D12" s="97">
        <v>0.123</v>
      </c>
    </row>
    <row r="13" spans="2:4">
      <c r="B13" s="2" t="s">
        <v>11</v>
      </c>
      <c r="C13" s="96">
        <v>4.8000000000000001E-2</v>
      </c>
      <c r="D13" s="2">
        <v>0.14399999999999999</v>
      </c>
    </row>
    <row r="14" spans="2:4">
      <c r="B14" s="97" t="s">
        <v>12</v>
      </c>
      <c r="C14" s="95">
        <v>6.8000000000000005E-2</v>
      </c>
      <c r="D14" s="97">
        <v>0.13400000000000001</v>
      </c>
    </row>
    <row r="15" spans="2:4">
      <c r="B15" s="2" t="s">
        <v>13</v>
      </c>
      <c r="C15" s="96">
        <v>5.8999999999999997E-2</v>
      </c>
      <c r="D15" s="2">
        <v>0.14099999999999999</v>
      </c>
    </row>
    <row r="16" spans="2:4">
      <c r="B16" s="97" t="s">
        <v>14</v>
      </c>
      <c r="C16" s="95">
        <v>4.4999999999999998E-2</v>
      </c>
      <c r="D16" s="97">
        <v>0.105</v>
      </c>
    </row>
    <row r="17" spans="2:4">
      <c r="B17" s="2" t="s">
        <v>15</v>
      </c>
      <c r="C17" s="96">
        <v>4.9000000000000002E-2</v>
      </c>
      <c r="D17" s="2">
        <v>0.13800000000000001</v>
      </c>
    </row>
    <row r="18" spans="2:4">
      <c r="B18" s="97" t="s">
        <v>16</v>
      </c>
      <c r="C18" s="95">
        <v>7.3999999999999996E-2</v>
      </c>
      <c r="D18" s="97">
        <v>0.18</v>
      </c>
    </row>
    <row r="19" spans="2:4">
      <c r="B19" s="2" t="s">
        <v>17</v>
      </c>
      <c r="C19" s="96">
        <v>5.3999999999999999E-2</v>
      </c>
      <c r="D19" s="2">
        <v>0.20499999999999999</v>
      </c>
    </row>
    <row r="20" spans="2:4">
      <c r="B20" s="97" t="s">
        <v>18</v>
      </c>
      <c r="C20" s="95">
        <v>5.5E-2</v>
      </c>
      <c r="D20" s="97">
        <v>0.128</v>
      </c>
    </row>
    <row r="21" spans="2:4">
      <c r="B21" s="2" t="s">
        <v>19</v>
      </c>
      <c r="C21" s="96">
        <v>6.0999999999999999E-2</v>
      </c>
      <c r="D21" s="2">
        <v>9.8000000000000004E-2</v>
      </c>
    </row>
    <row r="22" spans="2:4">
      <c r="B22" s="97" t="s">
        <v>20</v>
      </c>
      <c r="C22" s="95">
        <v>5.6000000000000001E-2</v>
      </c>
      <c r="D22" s="97">
        <v>0.113</v>
      </c>
    </row>
    <row r="23" spans="2:4">
      <c r="B23" s="2" t="s">
        <v>21</v>
      </c>
      <c r="C23" s="96">
        <v>7.6999999999999999E-2</v>
      </c>
      <c r="D23" s="2">
        <v>0.14400000000000002</v>
      </c>
    </row>
    <row r="24" spans="2:4">
      <c r="B24" s="97" t="s">
        <v>22</v>
      </c>
      <c r="C24" s="95">
        <v>4.4999999999999998E-2</v>
      </c>
      <c r="D24" s="97">
        <v>0.107</v>
      </c>
    </row>
    <row r="25" spans="2:4">
      <c r="B25" s="2" t="s">
        <v>23</v>
      </c>
      <c r="C25" s="96">
        <v>0.08</v>
      </c>
      <c r="D25" s="2">
        <v>0.20599999999999999</v>
      </c>
    </row>
    <row r="26" spans="2:4">
      <c r="B26" s="97" t="s">
        <v>24</v>
      </c>
      <c r="C26" s="95">
        <v>6.5000000000000002E-2</v>
      </c>
      <c r="D26" s="97">
        <v>0.14799999999999999</v>
      </c>
    </row>
    <row r="27" spans="2:4">
      <c r="B27" s="2" t="s">
        <v>25</v>
      </c>
      <c r="C27" s="96">
        <v>4.5999999999999999E-2</v>
      </c>
      <c r="D27" s="2">
        <v>0.14799999999999999</v>
      </c>
    </row>
    <row r="28" spans="2:4">
      <c r="B28" s="97" t="s">
        <v>26</v>
      </c>
      <c r="C28" s="95">
        <v>3.5999999999999997E-2</v>
      </c>
      <c r="D28" s="97">
        <v>0.112</v>
      </c>
    </row>
    <row r="29" spans="2:4">
      <c r="B29" s="2" t="s">
        <v>27</v>
      </c>
      <c r="C29" s="96">
        <v>7.6999999999999999E-2</v>
      </c>
      <c r="D29" s="2">
        <v>0.17</v>
      </c>
    </row>
    <row r="30" spans="2:4">
      <c r="B30" s="97" t="s">
        <v>28</v>
      </c>
      <c r="C30" s="95">
        <v>4.3999999999999997E-2</v>
      </c>
      <c r="D30" s="97">
        <v>8.3000000000000004E-2</v>
      </c>
    </row>
    <row r="31" spans="2:4">
      <c r="B31" s="2" t="s">
        <v>29</v>
      </c>
      <c r="C31" s="96">
        <v>6.5000000000000002E-2</v>
      </c>
      <c r="D31" s="2">
        <v>0.106</v>
      </c>
    </row>
    <row r="32" spans="2:4">
      <c r="B32" s="97" t="s">
        <v>30</v>
      </c>
      <c r="C32" s="95">
        <v>6.6000000000000003E-2</v>
      </c>
      <c r="D32" s="97">
        <v>0.214</v>
      </c>
    </row>
    <row r="33" spans="2:4">
      <c r="B33" s="2" t="s">
        <v>31</v>
      </c>
      <c r="C33" s="96">
        <v>6.6000000000000003E-2</v>
      </c>
      <c r="D33" s="2">
        <v>0.159</v>
      </c>
    </row>
    <row r="34" spans="2:4">
      <c r="B34" s="97" t="s">
        <v>32</v>
      </c>
      <c r="C34" s="95">
        <v>6.5000000000000002E-2</v>
      </c>
      <c r="D34" s="97">
        <v>0.17</v>
      </c>
    </row>
    <row r="35" spans="2:4">
      <c r="B35" s="2" t="s">
        <v>33</v>
      </c>
      <c r="C35" s="96">
        <v>2.8000000000000001E-2</v>
      </c>
      <c r="D35" s="2">
        <v>0.104</v>
      </c>
    </row>
    <row r="36" spans="2:4">
      <c r="B36" s="97" t="s">
        <v>34</v>
      </c>
      <c r="C36" s="95">
        <v>5.7000000000000002E-2</v>
      </c>
      <c r="D36" s="97">
        <v>0.14699999999999999</v>
      </c>
    </row>
    <row r="37" spans="2:4">
      <c r="B37" s="2" t="s">
        <v>35</v>
      </c>
      <c r="C37" s="96">
        <v>4.5999999999999999E-2</v>
      </c>
      <c r="D37" s="2">
        <v>0.153</v>
      </c>
    </row>
    <row r="38" spans="2:4">
      <c r="B38" s="97" t="s">
        <v>36</v>
      </c>
      <c r="C38" s="95">
        <v>6.9000000000000006E-2</v>
      </c>
      <c r="D38" s="97">
        <v>0.14299999999999999</v>
      </c>
    </row>
    <row r="39" spans="2:4">
      <c r="B39" s="2" t="s">
        <v>37</v>
      </c>
      <c r="C39" s="96">
        <v>5.7000000000000002E-2</v>
      </c>
      <c r="D39" s="2">
        <v>0.13</v>
      </c>
    </row>
    <row r="40" spans="2:4">
      <c r="B40" s="97" t="s">
        <v>38</v>
      </c>
      <c r="C40" s="95">
        <v>7.6999999999999999E-2</v>
      </c>
      <c r="D40" s="97">
        <v>0.13500000000000001</v>
      </c>
    </row>
    <row r="41" spans="2:4">
      <c r="B41" s="2" t="s">
        <v>39</v>
      </c>
      <c r="C41" s="96">
        <v>5.7000000000000002E-2</v>
      </c>
      <c r="D41" s="2">
        <v>0.17199999999999999</v>
      </c>
    </row>
    <row r="42" spans="2:4">
      <c r="B42" s="97" t="s">
        <v>40</v>
      </c>
      <c r="C42" s="95">
        <v>3.6999999999999998E-2</v>
      </c>
      <c r="D42" s="97">
        <v>0.125</v>
      </c>
    </row>
    <row r="43" spans="2:4">
      <c r="B43" s="2" t="s">
        <v>41</v>
      </c>
      <c r="C43" s="96">
        <v>7.0999999999999994E-2</v>
      </c>
      <c r="D43" s="2">
        <v>0.17699999999999999</v>
      </c>
    </row>
    <row r="44" spans="2:4">
      <c r="B44" s="97" t="s">
        <v>42</v>
      </c>
      <c r="C44" s="95">
        <v>5.0999999999999997E-2</v>
      </c>
      <c r="D44" s="97">
        <v>0.17100000000000001</v>
      </c>
    </row>
    <row r="45" spans="2:4">
      <c r="B45" s="2" t="s">
        <v>43</v>
      </c>
      <c r="C45" s="96">
        <v>3.5999999999999997E-2</v>
      </c>
      <c r="D45" s="2">
        <v>0.10100000000000001</v>
      </c>
    </row>
    <row r="46" spans="2:4">
      <c r="B46" s="97" t="s">
        <v>44</v>
      </c>
      <c r="C46" s="95">
        <v>3.6999999999999998E-2</v>
      </c>
      <c r="D46" s="97">
        <v>0.105</v>
      </c>
    </row>
    <row r="47" spans="2:4">
      <c r="B47" s="2" t="s">
        <v>45</v>
      </c>
      <c r="C47" s="96">
        <v>5.3999999999999999E-2</v>
      </c>
      <c r="D47" s="2">
        <v>0.10800000000000001</v>
      </c>
    </row>
    <row r="48" spans="2:4">
      <c r="B48" s="97" t="s">
        <v>46</v>
      </c>
      <c r="C48" s="95">
        <v>5.6000000000000001E-2</v>
      </c>
      <c r="D48" s="97">
        <v>0.12</v>
      </c>
    </row>
    <row r="49" spans="2:4">
      <c r="B49" s="2" t="s">
        <v>47</v>
      </c>
      <c r="C49" s="96">
        <v>6.3E-2</v>
      </c>
      <c r="D49" s="2">
        <v>0.17199999999999999</v>
      </c>
    </row>
    <row r="50" spans="2:4">
      <c r="B50" s="97" t="s">
        <v>48</v>
      </c>
      <c r="C50" s="95">
        <v>5.8000000000000003E-2</v>
      </c>
      <c r="D50" s="97">
        <v>0.11799999999999999</v>
      </c>
    </row>
    <row r="51" spans="2:4">
      <c r="B51" s="2" t="s">
        <v>49</v>
      </c>
      <c r="C51" s="96">
        <v>4.3999999999999997E-2</v>
      </c>
      <c r="D51" s="2">
        <v>0.107</v>
      </c>
    </row>
    <row r="53" spans="2:4">
      <c r="B53" t="s">
        <v>379</v>
      </c>
    </row>
    <row r="54" spans="2:4">
      <c r="B54" t="s">
        <v>380</v>
      </c>
    </row>
    <row r="55" spans="2:4">
      <c r="B55" t="s">
        <v>381</v>
      </c>
    </row>
    <row r="56" spans="2:4">
      <c r="B56" t="s">
        <v>382</v>
      </c>
    </row>
    <row r="59" spans="2:4" ht="23.25">
      <c r="B59" s="215" t="s">
        <v>503</v>
      </c>
    </row>
  </sheetData>
  <hyperlinks>
    <hyperlink ref="B59" location="'Project 2'!A1" display="Back"/>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64" workbookViewId="0">
      <selection activeCell="D84" sqref="D84"/>
    </sheetView>
  </sheetViews>
  <sheetFormatPr defaultRowHeight="15"/>
  <cols>
    <col min="1" max="1" width="34.42578125" bestFit="1" customWidth="1"/>
    <col min="2" max="3" width="4" bestFit="1" customWidth="1"/>
    <col min="4" max="4" width="11.140625" bestFit="1" customWidth="1"/>
    <col min="5" max="5" width="2.42578125" bestFit="1" customWidth="1"/>
    <col min="6" max="6" width="2.140625" bestFit="1" customWidth="1"/>
    <col min="8" max="8" width="8.85546875" bestFit="1" customWidth="1"/>
    <col min="9" max="9" width="7.5703125" bestFit="1" customWidth="1"/>
    <col min="10" max="10" width="8.28515625" bestFit="1" customWidth="1"/>
    <col min="11" max="11" width="6.5703125" bestFit="1" customWidth="1"/>
    <col min="12" max="13" width="10.140625" bestFit="1" customWidth="1"/>
    <col min="14" max="14" width="8.5703125" bestFit="1" customWidth="1"/>
  </cols>
  <sheetData>
    <row r="1" spans="1:14">
      <c r="A1" s="39"/>
    </row>
    <row r="2" spans="1:14">
      <c r="A2" s="39"/>
    </row>
    <row r="3" spans="1:14">
      <c r="A3" s="39"/>
    </row>
    <row r="4" spans="1:14">
      <c r="A4" s="39"/>
    </row>
    <row r="5" spans="1:14">
      <c r="A5" s="39"/>
    </row>
    <row r="6" spans="1:14">
      <c r="A6" s="39"/>
    </row>
    <row r="7" spans="1:14">
      <c r="A7" s="39"/>
    </row>
    <row r="8" spans="1:14">
      <c r="A8" s="39"/>
    </row>
    <row r="9" spans="1:14">
      <c r="A9" s="39"/>
    </row>
    <row r="10" spans="1:14">
      <c r="A10" s="39"/>
    </row>
    <row r="11" spans="1:14">
      <c r="A11" s="39"/>
    </row>
    <row r="12" spans="1:14">
      <c r="A12" s="39"/>
    </row>
    <row r="13" spans="1:14">
      <c r="A13" s="77"/>
    </row>
    <row r="15" spans="1:14">
      <c r="A15" s="38"/>
    </row>
    <row r="16" spans="1:14" ht="15" customHeight="1">
      <c r="A16" s="472"/>
      <c r="B16" s="472"/>
      <c r="C16" s="472"/>
      <c r="D16" s="472"/>
      <c r="E16" s="472"/>
      <c r="F16" s="472"/>
      <c r="G16" s="472"/>
      <c r="H16" s="472"/>
      <c r="I16" s="472"/>
      <c r="J16" s="472"/>
      <c r="K16" s="472"/>
      <c r="L16" s="472"/>
      <c r="M16" s="472"/>
      <c r="N16" s="472"/>
    </row>
    <row r="17" spans="1:15">
      <c r="A17" s="470"/>
      <c r="B17" s="470"/>
      <c r="C17" s="470"/>
      <c r="D17" s="470"/>
      <c r="E17" s="470"/>
      <c r="F17" s="470"/>
      <c r="G17" s="470"/>
      <c r="H17" s="470"/>
      <c r="I17" s="470"/>
      <c r="J17" s="470"/>
      <c r="K17" s="470"/>
      <c r="L17" s="470"/>
      <c r="M17" s="470"/>
      <c r="N17" s="470"/>
    </row>
    <row r="18" spans="1:15">
      <c r="A18" s="470"/>
      <c r="B18" s="470"/>
      <c r="C18" s="470"/>
      <c r="D18" s="470"/>
      <c r="E18" s="470"/>
      <c r="F18" s="470"/>
      <c r="G18" s="470"/>
      <c r="H18" s="470"/>
      <c r="I18" s="470"/>
      <c r="J18" s="470"/>
      <c r="K18" s="470"/>
      <c r="L18" s="470"/>
      <c r="M18" s="470"/>
      <c r="N18" s="470"/>
    </row>
    <row r="19" spans="1:15" ht="15.75" thickBot="1">
      <c r="A19" s="473"/>
      <c r="B19" s="473"/>
      <c r="C19" s="473"/>
      <c r="D19" s="473"/>
      <c r="E19" s="473"/>
      <c r="F19" s="473"/>
      <c r="G19" s="473"/>
      <c r="H19" s="473"/>
      <c r="I19" s="473"/>
      <c r="J19" s="473"/>
      <c r="K19" s="473"/>
      <c r="L19" s="473"/>
      <c r="M19" s="473"/>
      <c r="N19" s="473"/>
    </row>
    <row r="20" spans="1:15" ht="15.75" thickBot="1">
      <c r="A20" s="15" t="s">
        <v>50</v>
      </c>
      <c r="B20" s="37" t="s">
        <v>93</v>
      </c>
      <c r="C20" s="36" t="s">
        <v>93</v>
      </c>
      <c r="D20" s="15" t="s">
        <v>92</v>
      </c>
      <c r="E20" s="37" t="s">
        <v>91</v>
      </c>
      <c r="F20" s="36" t="s">
        <v>163</v>
      </c>
      <c r="G20" s="15" t="s">
        <v>90</v>
      </c>
      <c r="H20" s="15" t="s">
        <v>89</v>
      </c>
      <c r="I20" s="37" t="s">
        <v>88</v>
      </c>
      <c r="J20" s="36" t="s">
        <v>164</v>
      </c>
      <c r="K20" s="15" t="s">
        <v>87</v>
      </c>
      <c r="L20" s="37" t="s">
        <v>88</v>
      </c>
      <c r="M20" s="36" t="s">
        <v>164</v>
      </c>
      <c r="N20" s="15" t="s">
        <v>87</v>
      </c>
    </row>
    <row r="21" spans="1:15" ht="15.75" thickBot="1">
      <c r="A21" s="22" t="s">
        <v>1</v>
      </c>
      <c r="B21" s="21">
        <v>0</v>
      </c>
      <c r="C21" s="20">
        <v>9</v>
      </c>
      <c r="D21" s="17">
        <v>2074338</v>
      </c>
      <c r="E21" s="16">
        <v>2</v>
      </c>
      <c r="F21" s="20">
        <v>1</v>
      </c>
      <c r="G21" s="19">
        <v>460229</v>
      </c>
      <c r="H21" s="18">
        <v>0.22189999999999999</v>
      </c>
      <c r="I21" s="78" t="s">
        <v>165</v>
      </c>
      <c r="J21" s="16" t="s">
        <v>166</v>
      </c>
      <c r="K21" s="16" t="s">
        <v>167</v>
      </c>
      <c r="L21" s="17">
        <v>795696</v>
      </c>
      <c r="M21" s="17">
        <v>1255925</v>
      </c>
      <c r="N21" s="16" t="s">
        <v>168</v>
      </c>
      <c r="O21" s="79"/>
    </row>
    <row r="22" spans="1:15" ht="15.75" thickBot="1">
      <c r="A22" s="29" t="s">
        <v>0</v>
      </c>
      <c r="B22" s="28">
        <v>0</v>
      </c>
      <c r="C22" s="35">
        <v>3</v>
      </c>
      <c r="D22" s="24">
        <v>300495</v>
      </c>
      <c r="E22" s="23">
        <v>2</v>
      </c>
      <c r="F22" s="35">
        <v>1</v>
      </c>
      <c r="G22" s="34">
        <v>42036</v>
      </c>
      <c r="H22" s="33">
        <v>0.1399</v>
      </c>
      <c r="I22" s="23" t="s">
        <v>169</v>
      </c>
      <c r="J22" s="23" t="s">
        <v>170</v>
      </c>
      <c r="K22" s="23" t="s">
        <v>171</v>
      </c>
      <c r="L22" s="24">
        <v>122640</v>
      </c>
      <c r="M22" s="24">
        <v>164676</v>
      </c>
      <c r="N22" s="23" t="s">
        <v>172</v>
      </c>
      <c r="O22" s="79"/>
    </row>
    <row r="23" spans="1:15" ht="15.75" thickBot="1">
      <c r="A23" s="22" t="s">
        <v>3</v>
      </c>
      <c r="B23" s="21">
        <v>0</v>
      </c>
      <c r="C23" s="20">
        <v>11</v>
      </c>
      <c r="D23" s="17">
        <v>2306559</v>
      </c>
      <c r="E23" s="16">
        <v>2</v>
      </c>
      <c r="F23" s="20">
        <v>1</v>
      </c>
      <c r="G23" s="19">
        <v>208422</v>
      </c>
      <c r="H23" s="18">
        <v>9.0399999999999994E-2</v>
      </c>
      <c r="I23" s="16" t="s">
        <v>173</v>
      </c>
      <c r="J23" s="16" t="s">
        <v>174</v>
      </c>
      <c r="K23" s="16" t="s">
        <v>175</v>
      </c>
      <c r="L23" s="17">
        <v>1025232</v>
      </c>
      <c r="M23" s="17">
        <v>1233654</v>
      </c>
      <c r="N23" s="16" t="s">
        <v>176</v>
      </c>
      <c r="O23" s="79"/>
    </row>
    <row r="24" spans="1:15" ht="15.75" thickBot="1">
      <c r="A24" s="29" t="s">
        <v>2</v>
      </c>
      <c r="B24" s="28">
        <v>0</v>
      </c>
      <c r="C24" s="35">
        <v>6</v>
      </c>
      <c r="D24" s="24">
        <v>1069468</v>
      </c>
      <c r="E24" s="23">
        <v>2</v>
      </c>
      <c r="F24" s="35">
        <v>1</v>
      </c>
      <c r="G24" s="34">
        <v>253335</v>
      </c>
      <c r="H24" s="33">
        <v>0.2369</v>
      </c>
      <c r="I24" s="23" t="s">
        <v>177</v>
      </c>
      <c r="J24" s="23" t="s">
        <v>178</v>
      </c>
      <c r="K24" s="23" t="s">
        <v>179</v>
      </c>
      <c r="L24" s="24">
        <v>394409</v>
      </c>
      <c r="M24" s="24">
        <v>647744</v>
      </c>
      <c r="N24" s="23" t="s">
        <v>180</v>
      </c>
      <c r="O24" s="79"/>
    </row>
    <row r="25" spans="1:15" ht="15.75" thickBot="1">
      <c r="A25" s="22" t="s">
        <v>4</v>
      </c>
      <c r="B25" s="32">
        <v>55</v>
      </c>
      <c r="C25" s="21">
        <v>0</v>
      </c>
      <c r="D25" s="17">
        <v>13055815</v>
      </c>
      <c r="E25" s="32">
        <v>1</v>
      </c>
      <c r="F25" s="16">
        <v>2</v>
      </c>
      <c r="G25" s="31">
        <v>3014327</v>
      </c>
      <c r="H25" s="30">
        <v>0.23089999999999999</v>
      </c>
      <c r="I25" s="16" t="s">
        <v>181</v>
      </c>
      <c r="J25" s="16" t="s">
        <v>182</v>
      </c>
      <c r="K25" s="16" t="s">
        <v>183</v>
      </c>
      <c r="L25" s="17">
        <v>7854285</v>
      </c>
      <c r="M25" s="17">
        <v>4839958</v>
      </c>
      <c r="N25" s="16" t="s">
        <v>184</v>
      </c>
      <c r="O25" s="79"/>
    </row>
    <row r="26" spans="1:15" ht="15.75" thickBot="1">
      <c r="A26" s="29" t="s">
        <v>5</v>
      </c>
      <c r="B26" s="27">
        <v>9</v>
      </c>
      <c r="C26" s="28">
        <v>0</v>
      </c>
      <c r="D26" s="24">
        <v>2571846</v>
      </c>
      <c r="E26" s="27">
        <v>1</v>
      </c>
      <c r="F26" s="23">
        <v>2</v>
      </c>
      <c r="G26" s="26">
        <v>137859</v>
      </c>
      <c r="H26" s="25">
        <v>5.3600000000000002E-2</v>
      </c>
      <c r="I26" s="23" t="s">
        <v>185</v>
      </c>
      <c r="J26" s="23" t="s">
        <v>186</v>
      </c>
      <c r="K26" s="23" t="s">
        <v>187</v>
      </c>
      <c r="L26" s="24">
        <v>1323102</v>
      </c>
      <c r="M26" s="24">
        <v>1185243</v>
      </c>
      <c r="N26" s="23" t="s">
        <v>188</v>
      </c>
      <c r="O26" s="79"/>
    </row>
    <row r="27" spans="1:15" ht="15.75" thickBot="1">
      <c r="A27" s="22" t="s">
        <v>6</v>
      </c>
      <c r="B27" s="32">
        <v>7</v>
      </c>
      <c r="C27" s="21">
        <v>0</v>
      </c>
      <c r="D27" s="17">
        <v>1558993</v>
      </c>
      <c r="E27" s="32">
        <v>1</v>
      </c>
      <c r="F27" s="16">
        <v>2</v>
      </c>
      <c r="G27" s="31">
        <v>270210</v>
      </c>
      <c r="H27" s="30">
        <v>0.17330000000000001</v>
      </c>
      <c r="I27" s="16" t="s">
        <v>189</v>
      </c>
      <c r="J27" s="16" t="s">
        <v>190</v>
      </c>
      <c r="K27" s="16" t="s">
        <v>191</v>
      </c>
      <c r="L27" s="17">
        <v>905109</v>
      </c>
      <c r="M27" s="17">
        <v>634899</v>
      </c>
      <c r="N27" s="16" t="s">
        <v>192</v>
      </c>
      <c r="O27" s="79"/>
    </row>
    <row r="28" spans="1:15" ht="15.75" thickBot="1">
      <c r="A28" s="29" t="s">
        <v>7</v>
      </c>
      <c r="B28" s="27">
        <v>3</v>
      </c>
      <c r="C28" s="28">
        <v>0</v>
      </c>
      <c r="D28" s="24">
        <v>413921</v>
      </c>
      <c r="E28" s="27">
        <v>1</v>
      </c>
      <c r="F28" s="23">
        <v>2</v>
      </c>
      <c r="G28" s="26">
        <v>77100</v>
      </c>
      <c r="H28" s="25">
        <v>0.18629999999999999</v>
      </c>
      <c r="I28" s="23" t="s">
        <v>193</v>
      </c>
      <c r="J28" s="23" t="s">
        <v>194</v>
      </c>
      <c r="K28" s="23" t="s">
        <v>84</v>
      </c>
      <c r="L28" s="24">
        <v>242584</v>
      </c>
      <c r="M28" s="24">
        <v>165484</v>
      </c>
      <c r="N28" s="23" t="s">
        <v>195</v>
      </c>
      <c r="O28" s="79"/>
    </row>
    <row r="29" spans="1:15" ht="15.75" thickBot="1">
      <c r="A29" s="29" t="s">
        <v>8</v>
      </c>
      <c r="B29" s="27">
        <v>29</v>
      </c>
      <c r="C29" s="28">
        <v>0</v>
      </c>
      <c r="D29" s="24">
        <v>8492175</v>
      </c>
      <c r="E29" s="27">
        <v>1</v>
      </c>
      <c r="F29" s="23">
        <v>2</v>
      </c>
      <c r="G29" s="26">
        <v>74309</v>
      </c>
      <c r="H29" s="25">
        <v>8.8000000000000005E-3</v>
      </c>
      <c r="I29" s="23" t="s">
        <v>196</v>
      </c>
      <c r="J29" s="23" t="s">
        <v>197</v>
      </c>
      <c r="K29" s="23" t="s">
        <v>198</v>
      </c>
      <c r="L29" s="24">
        <v>4237756</v>
      </c>
      <c r="M29" s="24">
        <v>4163447</v>
      </c>
      <c r="N29" s="23" t="s">
        <v>199</v>
      </c>
      <c r="O29" s="79"/>
    </row>
    <row r="30" spans="1:15" ht="15.75" thickBot="1">
      <c r="A30" s="22" t="s">
        <v>9</v>
      </c>
      <c r="B30" s="21">
        <v>0</v>
      </c>
      <c r="C30" s="20">
        <v>16</v>
      </c>
      <c r="D30" s="17">
        <v>3908369</v>
      </c>
      <c r="E30" s="16">
        <v>2</v>
      </c>
      <c r="F30" s="20">
        <v>1</v>
      </c>
      <c r="G30" s="19">
        <v>304861</v>
      </c>
      <c r="H30" s="18">
        <v>7.8E-2</v>
      </c>
      <c r="I30" s="16" t="s">
        <v>200</v>
      </c>
      <c r="J30" s="16" t="s">
        <v>201</v>
      </c>
      <c r="K30" s="16" t="s">
        <v>202</v>
      </c>
      <c r="L30" s="17">
        <v>1773827</v>
      </c>
      <c r="M30" s="17">
        <v>2078688</v>
      </c>
      <c r="N30" s="16" t="s">
        <v>203</v>
      </c>
      <c r="O30" s="79"/>
    </row>
    <row r="31" spans="1:15" ht="15.75" thickBot="1">
      <c r="A31" s="29" t="s">
        <v>10</v>
      </c>
      <c r="B31" s="27">
        <v>4</v>
      </c>
      <c r="C31" s="28">
        <v>0</v>
      </c>
      <c r="D31" s="24">
        <v>434697</v>
      </c>
      <c r="E31" s="27">
        <v>1</v>
      </c>
      <c r="F31" s="23">
        <v>2</v>
      </c>
      <c r="G31" s="26">
        <v>185643</v>
      </c>
      <c r="H31" s="25">
        <v>0.42709999999999998</v>
      </c>
      <c r="I31" s="23" t="s">
        <v>204</v>
      </c>
      <c r="J31" s="23" t="s">
        <v>205</v>
      </c>
      <c r="K31" s="23" t="s">
        <v>206</v>
      </c>
      <c r="L31" s="24">
        <v>306658</v>
      </c>
      <c r="M31" s="24">
        <v>121015</v>
      </c>
      <c r="N31" s="23" t="s">
        <v>207</v>
      </c>
      <c r="O31" s="79"/>
    </row>
    <row r="32" spans="1:15" ht="15.75" thickBot="1">
      <c r="A32" s="22" t="s">
        <v>11</v>
      </c>
      <c r="B32" s="21">
        <v>0</v>
      </c>
      <c r="C32" s="20">
        <v>4</v>
      </c>
      <c r="D32" s="17">
        <v>656742</v>
      </c>
      <c r="E32" s="16">
        <v>2</v>
      </c>
      <c r="F32" s="20">
        <v>1</v>
      </c>
      <c r="G32" s="19">
        <v>208124</v>
      </c>
      <c r="H32" s="18">
        <v>0.31690000000000002</v>
      </c>
      <c r="I32" s="16" t="s">
        <v>208</v>
      </c>
      <c r="J32" s="16" t="s">
        <v>209</v>
      </c>
      <c r="K32" s="16" t="s">
        <v>210</v>
      </c>
      <c r="L32" s="17">
        <v>212787</v>
      </c>
      <c r="M32" s="17">
        <v>420911</v>
      </c>
      <c r="N32" s="16" t="s">
        <v>211</v>
      </c>
      <c r="O32" s="79"/>
    </row>
    <row r="33" spans="1:15" ht="15.75" thickBot="1">
      <c r="A33" s="29" t="s">
        <v>12</v>
      </c>
      <c r="B33" s="27">
        <v>20</v>
      </c>
      <c r="C33" s="28">
        <v>0</v>
      </c>
      <c r="D33" s="24">
        <v>5251432</v>
      </c>
      <c r="E33" s="27">
        <v>1</v>
      </c>
      <c r="F33" s="23">
        <v>2</v>
      </c>
      <c r="G33" s="26">
        <v>884296</v>
      </c>
      <c r="H33" s="25">
        <v>0.16839999999999999</v>
      </c>
      <c r="I33" s="23" t="s">
        <v>212</v>
      </c>
      <c r="J33" s="23" t="s">
        <v>213</v>
      </c>
      <c r="K33" s="23" t="s">
        <v>214</v>
      </c>
      <c r="L33" s="24">
        <v>3019512</v>
      </c>
      <c r="M33" s="24">
        <v>2135216</v>
      </c>
      <c r="N33" s="23" t="s">
        <v>215</v>
      </c>
      <c r="O33" s="79"/>
    </row>
    <row r="34" spans="1:15" ht="15.75" thickBot="1">
      <c r="A34" s="22" t="s">
        <v>13</v>
      </c>
      <c r="B34" s="21">
        <v>0</v>
      </c>
      <c r="C34" s="20">
        <v>11</v>
      </c>
      <c r="D34" s="17">
        <v>2633143</v>
      </c>
      <c r="E34" s="16">
        <v>2</v>
      </c>
      <c r="F34" s="20">
        <v>1</v>
      </c>
      <c r="G34" s="19">
        <v>268597</v>
      </c>
      <c r="H34" s="18">
        <v>0.10199999999999999</v>
      </c>
      <c r="I34" s="16" t="s">
        <v>216</v>
      </c>
      <c r="J34" s="16" t="s">
        <v>217</v>
      </c>
      <c r="K34" s="16" t="s">
        <v>218</v>
      </c>
      <c r="L34" s="17">
        <v>1154275</v>
      </c>
      <c r="M34" s="17">
        <v>1422872</v>
      </c>
      <c r="N34" s="16" t="s">
        <v>219</v>
      </c>
      <c r="O34" s="79"/>
    </row>
    <row r="35" spans="1:15" ht="15.75" thickBot="1">
      <c r="A35" s="29" t="s">
        <v>14</v>
      </c>
      <c r="B35" s="27">
        <v>6</v>
      </c>
      <c r="C35" s="28">
        <v>0</v>
      </c>
      <c r="D35" s="24">
        <v>1582180</v>
      </c>
      <c r="E35" s="27">
        <v>1</v>
      </c>
      <c r="F35" s="23">
        <v>2</v>
      </c>
      <c r="G35" s="26">
        <v>91927</v>
      </c>
      <c r="H35" s="25">
        <v>5.8099999999999999E-2</v>
      </c>
      <c r="I35" s="23" t="s">
        <v>220</v>
      </c>
      <c r="J35" s="23" t="s">
        <v>221</v>
      </c>
      <c r="K35" s="23" t="s">
        <v>222</v>
      </c>
      <c r="L35" s="24">
        <v>822544</v>
      </c>
      <c r="M35" s="24">
        <v>730617</v>
      </c>
      <c r="N35" s="23" t="s">
        <v>223</v>
      </c>
      <c r="O35" s="79"/>
    </row>
    <row r="36" spans="1:15" ht="15.75" thickBot="1">
      <c r="A36" s="22" t="s">
        <v>15</v>
      </c>
      <c r="B36" s="21">
        <v>0</v>
      </c>
      <c r="C36" s="20">
        <v>6</v>
      </c>
      <c r="D36" s="17">
        <v>1156254</v>
      </c>
      <c r="E36" s="16">
        <v>2</v>
      </c>
      <c r="F36" s="20">
        <v>1</v>
      </c>
      <c r="G36" s="19">
        <v>249901</v>
      </c>
      <c r="H36" s="18">
        <v>0.21609999999999999</v>
      </c>
      <c r="I36" s="16" t="s">
        <v>224</v>
      </c>
      <c r="J36" s="16" t="s">
        <v>225</v>
      </c>
      <c r="K36" s="16" t="s">
        <v>226</v>
      </c>
      <c r="L36" s="17">
        <v>439908</v>
      </c>
      <c r="M36" s="17">
        <v>689809</v>
      </c>
      <c r="N36" s="16" t="s">
        <v>227</v>
      </c>
      <c r="O36" s="79"/>
    </row>
    <row r="37" spans="1:15" ht="15.75" thickBot="1">
      <c r="A37" s="29" t="s">
        <v>16</v>
      </c>
      <c r="B37" s="28">
        <v>0</v>
      </c>
      <c r="C37" s="35">
        <v>8</v>
      </c>
      <c r="D37" s="24">
        <v>1798048</v>
      </c>
      <c r="E37" s="23">
        <v>2</v>
      </c>
      <c r="F37" s="35">
        <v>1</v>
      </c>
      <c r="G37" s="34">
        <v>407820</v>
      </c>
      <c r="H37" s="33">
        <v>0.2268</v>
      </c>
      <c r="I37" s="23" t="s">
        <v>228</v>
      </c>
      <c r="J37" s="23" t="s">
        <v>229</v>
      </c>
      <c r="K37" s="23" t="s">
        <v>230</v>
      </c>
      <c r="L37" s="24">
        <v>679370</v>
      </c>
      <c r="M37" s="24">
        <v>1087190</v>
      </c>
      <c r="N37" s="23" t="s">
        <v>231</v>
      </c>
      <c r="O37" s="79"/>
    </row>
    <row r="38" spans="1:15" ht="15.75" thickBot="1">
      <c r="A38" s="22" t="s">
        <v>17</v>
      </c>
      <c r="B38" s="21">
        <v>0</v>
      </c>
      <c r="C38" s="20">
        <v>8</v>
      </c>
      <c r="D38" s="17">
        <v>1994065</v>
      </c>
      <c r="E38" s="16">
        <v>2</v>
      </c>
      <c r="F38" s="20">
        <v>1</v>
      </c>
      <c r="G38" s="19">
        <v>343121</v>
      </c>
      <c r="H38" s="18">
        <v>0.1721</v>
      </c>
      <c r="I38" s="16" t="s">
        <v>232</v>
      </c>
      <c r="J38" s="16" t="s">
        <v>233</v>
      </c>
      <c r="K38" s="16" t="s">
        <v>234</v>
      </c>
      <c r="L38" s="17">
        <v>809141</v>
      </c>
      <c r="M38" s="17">
        <v>1152262</v>
      </c>
      <c r="N38" s="16" t="s">
        <v>235</v>
      </c>
      <c r="O38" s="79"/>
    </row>
    <row r="39" spans="1:15" ht="15.75" thickBot="1">
      <c r="A39" s="29" t="s">
        <v>18</v>
      </c>
      <c r="B39" s="27">
        <v>4</v>
      </c>
      <c r="C39" s="28">
        <v>0</v>
      </c>
      <c r="D39" s="24">
        <v>713180</v>
      </c>
      <c r="E39" s="27">
        <v>1</v>
      </c>
      <c r="F39" s="23">
        <v>2</v>
      </c>
      <c r="G39" s="26">
        <v>109030</v>
      </c>
      <c r="H39" s="25">
        <v>0.15290000000000001</v>
      </c>
      <c r="I39" s="23" t="s">
        <v>236</v>
      </c>
      <c r="J39" s="23" t="s">
        <v>237</v>
      </c>
      <c r="K39" s="23" t="s">
        <v>238</v>
      </c>
      <c r="L39" s="24">
        <v>401306</v>
      </c>
      <c r="M39" s="24">
        <v>292276</v>
      </c>
      <c r="N39" s="23" t="s">
        <v>239</v>
      </c>
      <c r="O39" s="79"/>
    </row>
    <row r="40" spans="1:15" ht="15.75" thickBot="1">
      <c r="A40" s="22" t="s">
        <v>19</v>
      </c>
      <c r="B40" s="32">
        <v>10</v>
      </c>
      <c r="C40" s="21">
        <v>0</v>
      </c>
      <c r="D40" s="17">
        <v>2707327</v>
      </c>
      <c r="E40" s="32">
        <v>1</v>
      </c>
      <c r="F40" s="16">
        <v>2</v>
      </c>
      <c r="G40" s="31">
        <v>705975</v>
      </c>
      <c r="H40" s="30">
        <v>0.26079999999999998</v>
      </c>
      <c r="I40" s="16" t="s">
        <v>240</v>
      </c>
      <c r="J40" s="16" t="s">
        <v>241</v>
      </c>
      <c r="K40" s="16" t="s">
        <v>218</v>
      </c>
      <c r="L40" s="17">
        <v>1677844</v>
      </c>
      <c r="M40" s="17">
        <v>971869</v>
      </c>
      <c r="N40" s="16" t="s">
        <v>242</v>
      </c>
      <c r="O40" s="79"/>
    </row>
    <row r="41" spans="1:15" ht="15.75" thickBot="1">
      <c r="A41" s="29" t="s">
        <v>20</v>
      </c>
      <c r="B41" s="27">
        <v>11</v>
      </c>
      <c r="C41" s="28">
        <v>0</v>
      </c>
      <c r="D41" s="24">
        <v>3167767</v>
      </c>
      <c r="E41" s="27">
        <v>1</v>
      </c>
      <c r="F41" s="23">
        <v>2</v>
      </c>
      <c r="G41" s="26">
        <v>733301</v>
      </c>
      <c r="H41" s="25">
        <v>0.23150000000000001</v>
      </c>
      <c r="I41" s="23" t="s">
        <v>243</v>
      </c>
      <c r="J41" s="23" t="s">
        <v>244</v>
      </c>
      <c r="K41" s="23" t="s">
        <v>80</v>
      </c>
      <c r="L41" s="24">
        <v>1921761</v>
      </c>
      <c r="M41" s="24">
        <v>1188460</v>
      </c>
      <c r="N41" s="23" t="s">
        <v>245</v>
      </c>
      <c r="O41" s="79"/>
    </row>
    <row r="42" spans="1:15" ht="15.75" thickBot="1">
      <c r="A42" s="22" t="s">
        <v>21</v>
      </c>
      <c r="B42" s="32">
        <v>16</v>
      </c>
      <c r="C42" s="21">
        <v>0</v>
      </c>
      <c r="D42" s="17">
        <v>4745316</v>
      </c>
      <c r="E42" s="32">
        <v>1</v>
      </c>
      <c r="F42" s="16">
        <v>2</v>
      </c>
      <c r="G42" s="31">
        <v>449313</v>
      </c>
      <c r="H42" s="30">
        <v>9.4700000000000006E-2</v>
      </c>
      <c r="I42" s="16" t="s">
        <v>217</v>
      </c>
      <c r="J42" s="16" t="s">
        <v>246</v>
      </c>
      <c r="K42" s="16" t="s">
        <v>77</v>
      </c>
      <c r="L42" s="17">
        <v>2564569</v>
      </c>
      <c r="M42" s="17">
        <v>2115256</v>
      </c>
      <c r="N42" s="16" t="s">
        <v>247</v>
      </c>
      <c r="O42" s="79"/>
    </row>
    <row r="43" spans="1:15" ht="15.75" thickBot="1">
      <c r="A43" s="29" t="s">
        <v>22</v>
      </c>
      <c r="B43" s="27">
        <v>10</v>
      </c>
      <c r="C43" s="28">
        <v>0</v>
      </c>
      <c r="D43" s="24">
        <v>2936561</v>
      </c>
      <c r="E43" s="27">
        <v>1</v>
      </c>
      <c r="F43" s="23">
        <v>2</v>
      </c>
      <c r="G43" s="26">
        <v>225942</v>
      </c>
      <c r="H43" s="25">
        <v>7.6899999999999996E-2</v>
      </c>
      <c r="I43" s="23" t="s">
        <v>248</v>
      </c>
      <c r="J43" s="23" t="s">
        <v>249</v>
      </c>
      <c r="K43" s="23" t="s">
        <v>250</v>
      </c>
      <c r="L43" s="24">
        <v>1546167</v>
      </c>
      <c r="M43" s="24">
        <v>1320225</v>
      </c>
      <c r="N43" s="23" t="s">
        <v>251</v>
      </c>
      <c r="O43" s="79"/>
    </row>
    <row r="44" spans="1:15" ht="15.75" thickBot="1">
      <c r="A44" s="22" t="s">
        <v>23</v>
      </c>
      <c r="B44" s="21">
        <v>0</v>
      </c>
      <c r="C44" s="20">
        <v>6</v>
      </c>
      <c r="D44" s="17">
        <v>1285584</v>
      </c>
      <c r="E44" s="16">
        <v>2</v>
      </c>
      <c r="F44" s="20">
        <v>1</v>
      </c>
      <c r="G44" s="19">
        <v>147797</v>
      </c>
      <c r="H44" s="18">
        <v>0.115</v>
      </c>
      <c r="I44" s="16" t="s">
        <v>252</v>
      </c>
      <c r="J44" s="16" t="s">
        <v>253</v>
      </c>
      <c r="K44" s="16" t="s">
        <v>81</v>
      </c>
      <c r="L44" s="17">
        <v>562949</v>
      </c>
      <c r="M44" s="17">
        <v>710746</v>
      </c>
      <c r="N44" s="16" t="s">
        <v>254</v>
      </c>
      <c r="O44" s="79"/>
    </row>
    <row r="45" spans="1:15" ht="15.75" thickBot="1">
      <c r="A45" s="29" t="s">
        <v>24</v>
      </c>
      <c r="B45" s="28">
        <v>0</v>
      </c>
      <c r="C45" s="35">
        <v>10</v>
      </c>
      <c r="D45" s="24">
        <v>2763689</v>
      </c>
      <c r="E45" s="23">
        <v>2</v>
      </c>
      <c r="F45" s="35">
        <v>1</v>
      </c>
      <c r="G45" s="34">
        <v>258644</v>
      </c>
      <c r="H45" s="33">
        <v>9.3600000000000003E-2</v>
      </c>
      <c r="I45" s="23" t="s">
        <v>255</v>
      </c>
      <c r="J45" s="23" t="s">
        <v>256</v>
      </c>
      <c r="K45" s="23" t="s">
        <v>76</v>
      </c>
      <c r="L45" s="24">
        <v>1223796</v>
      </c>
      <c r="M45" s="24">
        <v>1482440</v>
      </c>
      <c r="N45" s="23" t="s">
        <v>257</v>
      </c>
      <c r="O45" s="79"/>
    </row>
    <row r="46" spans="1:15" ht="15.75" thickBot="1">
      <c r="A46" s="22" t="s">
        <v>25</v>
      </c>
      <c r="B46" s="21">
        <v>0</v>
      </c>
      <c r="C46" s="20">
        <v>3</v>
      </c>
      <c r="D46" s="17">
        <v>484484</v>
      </c>
      <c r="E46" s="16">
        <v>2</v>
      </c>
      <c r="F46" s="20">
        <v>1</v>
      </c>
      <c r="G46" s="19">
        <v>66089</v>
      </c>
      <c r="H46" s="18">
        <v>0.13639999999999999</v>
      </c>
      <c r="I46" s="16" t="s">
        <v>258</v>
      </c>
      <c r="J46" s="16" t="s">
        <v>259</v>
      </c>
      <c r="K46" s="16" t="s">
        <v>260</v>
      </c>
      <c r="L46" s="17">
        <v>201839</v>
      </c>
      <c r="M46" s="17">
        <v>267928</v>
      </c>
      <c r="N46" s="16" t="s">
        <v>261</v>
      </c>
      <c r="O46" s="79"/>
    </row>
    <row r="47" spans="1:15" ht="15.75" thickBot="1">
      <c r="A47" s="29" t="s">
        <v>26</v>
      </c>
      <c r="B47" s="28">
        <v>0</v>
      </c>
      <c r="C47" s="35">
        <v>5</v>
      </c>
      <c r="D47" s="24">
        <v>794379</v>
      </c>
      <c r="E47" s="23">
        <v>2</v>
      </c>
      <c r="F47" s="35">
        <v>1</v>
      </c>
      <c r="G47" s="34">
        <v>172983</v>
      </c>
      <c r="H47" s="33">
        <v>0.21779999999999999</v>
      </c>
      <c r="I47" s="23" t="s">
        <v>262</v>
      </c>
      <c r="J47" s="23" t="s">
        <v>263</v>
      </c>
      <c r="K47" s="23" t="s">
        <v>264</v>
      </c>
      <c r="L47" s="24">
        <v>302081</v>
      </c>
      <c r="M47" s="24">
        <v>475064</v>
      </c>
      <c r="N47" s="23" t="s">
        <v>265</v>
      </c>
      <c r="O47" s="79"/>
    </row>
    <row r="48" spans="1:15" ht="15.75" thickBot="1">
      <c r="A48" s="22" t="s">
        <v>27</v>
      </c>
      <c r="B48" s="32">
        <v>6</v>
      </c>
      <c r="C48" s="21">
        <v>0</v>
      </c>
      <c r="D48" s="17">
        <v>1014918</v>
      </c>
      <c r="E48" s="32">
        <v>1</v>
      </c>
      <c r="F48" s="16">
        <v>2</v>
      </c>
      <c r="G48" s="31">
        <v>67806</v>
      </c>
      <c r="H48" s="30">
        <v>6.6799999999999998E-2</v>
      </c>
      <c r="I48" s="16" t="s">
        <v>266</v>
      </c>
      <c r="J48" s="16" t="s">
        <v>267</v>
      </c>
      <c r="K48" s="16" t="s">
        <v>86</v>
      </c>
      <c r="L48" s="17">
        <v>531373</v>
      </c>
      <c r="M48" s="17">
        <v>463567</v>
      </c>
      <c r="N48" s="16" t="s">
        <v>268</v>
      </c>
      <c r="O48" s="79"/>
    </row>
    <row r="49" spans="1:15" ht="15.75" thickBot="1">
      <c r="A49" s="29" t="s">
        <v>28</v>
      </c>
      <c r="B49" s="27">
        <v>4</v>
      </c>
      <c r="C49" s="28">
        <v>0</v>
      </c>
      <c r="D49" s="24">
        <v>710972</v>
      </c>
      <c r="E49" s="27">
        <v>1</v>
      </c>
      <c r="F49" s="23">
        <v>2</v>
      </c>
      <c r="G49" s="26">
        <v>39643</v>
      </c>
      <c r="H49" s="25">
        <v>5.5800000000000002E-2</v>
      </c>
      <c r="I49" s="23" t="s">
        <v>269</v>
      </c>
      <c r="J49" s="23" t="s">
        <v>270</v>
      </c>
      <c r="K49" s="23" t="s">
        <v>206</v>
      </c>
      <c r="L49" s="24">
        <v>369561</v>
      </c>
      <c r="M49" s="24">
        <v>329918</v>
      </c>
      <c r="N49" s="23" t="s">
        <v>271</v>
      </c>
      <c r="O49" s="79"/>
    </row>
    <row r="50" spans="1:15" ht="15.75" thickBot="1">
      <c r="A50" s="22" t="s">
        <v>29</v>
      </c>
      <c r="B50" s="32">
        <v>14</v>
      </c>
      <c r="C50" s="21">
        <v>0</v>
      </c>
      <c r="D50" s="17">
        <v>3651140</v>
      </c>
      <c r="E50" s="32">
        <v>1</v>
      </c>
      <c r="F50" s="16">
        <v>2</v>
      </c>
      <c r="G50" s="31">
        <v>647861</v>
      </c>
      <c r="H50" s="30">
        <v>0.1774</v>
      </c>
      <c r="I50" s="16" t="s">
        <v>272</v>
      </c>
      <c r="J50" s="16" t="s">
        <v>273</v>
      </c>
      <c r="K50" s="16" t="s">
        <v>274</v>
      </c>
      <c r="L50" s="17">
        <v>2126610</v>
      </c>
      <c r="M50" s="17">
        <v>1478749</v>
      </c>
      <c r="N50" s="16" t="s">
        <v>275</v>
      </c>
      <c r="O50" s="79"/>
    </row>
    <row r="51" spans="1:15" ht="15.75" thickBot="1">
      <c r="A51" s="29" t="s">
        <v>30</v>
      </c>
      <c r="B51" s="27">
        <v>5</v>
      </c>
      <c r="C51" s="28">
        <v>0</v>
      </c>
      <c r="D51" s="24">
        <v>783757</v>
      </c>
      <c r="E51" s="27">
        <v>1</v>
      </c>
      <c r="F51" s="23">
        <v>2</v>
      </c>
      <c r="G51" s="26">
        <v>79547</v>
      </c>
      <c r="H51" s="25">
        <v>0.10150000000000001</v>
      </c>
      <c r="I51" s="23" t="s">
        <v>276</v>
      </c>
      <c r="J51" s="23" t="s">
        <v>277</v>
      </c>
      <c r="K51" s="23" t="s">
        <v>278</v>
      </c>
      <c r="L51" s="24">
        <v>415335</v>
      </c>
      <c r="M51" s="24">
        <v>335788</v>
      </c>
      <c r="N51" s="23" t="s">
        <v>279</v>
      </c>
      <c r="O51" s="79"/>
    </row>
    <row r="52" spans="1:15" ht="15.75" thickBot="1">
      <c r="A52" s="22" t="s">
        <v>31</v>
      </c>
      <c r="B52" s="32">
        <v>29</v>
      </c>
      <c r="C52" s="21">
        <v>0</v>
      </c>
      <c r="D52" s="17">
        <v>7081536</v>
      </c>
      <c r="E52" s="32">
        <v>1</v>
      </c>
      <c r="F52" s="16">
        <v>2</v>
      </c>
      <c r="G52" s="31">
        <v>1995381</v>
      </c>
      <c r="H52" s="30">
        <v>0.28179999999999999</v>
      </c>
      <c r="I52" s="16" t="s">
        <v>280</v>
      </c>
      <c r="J52" s="16" t="s">
        <v>281</v>
      </c>
      <c r="K52" s="16" t="s">
        <v>85</v>
      </c>
      <c r="L52" s="17">
        <v>4485877</v>
      </c>
      <c r="M52" s="17">
        <v>2490496</v>
      </c>
      <c r="N52" s="16" t="s">
        <v>282</v>
      </c>
      <c r="O52" s="79"/>
    </row>
    <row r="53" spans="1:15" ht="15.75" thickBot="1">
      <c r="A53" s="29" t="s">
        <v>32</v>
      </c>
      <c r="B53" s="28">
        <v>0</v>
      </c>
      <c r="C53" s="35">
        <v>15</v>
      </c>
      <c r="D53" s="24">
        <v>4505372</v>
      </c>
      <c r="E53" s="23">
        <v>2</v>
      </c>
      <c r="F53" s="35">
        <v>1</v>
      </c>
      <c r="G53" s="34">
        <v>92004</v>
      </c>
      <c r="H53" s="33">
        <v>2.0400000000000001E-2</v>
      </c>
      <c r="I53" s="23" t="s">
        <v>283</v>
      </c>
      <c r="J53" s="23" t="s">
        <v>284</v>
      </c>
      <c r="K53" s="23" t="s">
        <v>82</v>
      </c>
      <c r="L53" s="24">
        <v>2178391</v>
      </c>
      <c r="M53" s="24">
        <v>2270395</v>
      </c>
      <c r="N53" s="23" t="s">
        <v>285</v>
      </c>
      <c r="O53" s="79"/>
    </row>
    <row r="54" spans="1:15" ht="15.75" thickBot="1">
      <c r="A54" s="22" t="s">
        <v>33</v>
      </c>
      <c r="B54" s="21">
        <v>0</v>
      </c>
      <c r="C54" s="20">
        <v>3</v>
      </c>
      <c r="D54" s="17">
        <v>322627</v>
      </c>
      <c r="E54" s="16">
        <v>2</v>
      </c>
      <c r="F54" s="20">
        <v>1</v>
      </c>
      <c r="G54" s="19">
        <v>63336</v>
      </c>
      <c r="H54" s="18">
        <v>0.1963</v>
      </c>
      <c r="I54" s="16" t="s">
        <v>286</v>
      </c>
      <c r="J54" s="16" t="s">
        <v>287</v>
      </c>
      <c r="K54" s="16" t="s">
        <v>288</v>
      </c>
      <c r="L54" s="17">
        <v>124827</v>
      </c>
      <c r="M54" s="17">
        <v>188163</v>
      </c>
      <c r="N54" s="16" t="s">
        <v>289</v>
      </c>
      <c r="O54" s="79"/>
    </row>
    <row r="55" spans="1:15" ht="15.75" thickBot="1">
      <c r="A55" s="29" t="s">
        <v>34</v>
      </c>
      <c r="B55" s="27">
        <v>18</v>
      </c>
      <c r="C55" s="28">
        <v>0</v>
      </c>
      <c r="D55" s="24">
        <v>5590934</v>
      </c>
      <c r="E55" s="27">
        <v>1</v>
      </c>
      <c r="F55" s="23">
        <v>2</v>
      </c>
      <c r="G55" s="26">
        <v>166272</v>
      </c>
      <c r="H55" s="25">
        <v>2.9700000000000001E-2</v>
      </c>
      <c r="I55" s="23" t="s">
        <v>290</v>
      </c>
      <c r="J55" s="23" t="s">
        <v>291</v>
      </c>
      <c r="K55" s="23" t="s">
        <v>80</v>
      </c>
      <c r="L55" s="24">
        <v>2827709</v>
      </c>
      <c r="M55" s="24">
        <v>2661437</v>
      </c>
      <c r="N55" s="23" t="s">
        <v>292</v>
      </c>
      <c r="O55" s="79"/>
    </row>
    <row r="56" spans="1:15" ht="15.75" thickBot="1">
      <c r="A56" s="22" t="s">
        <v>35</v>
      </c>
      <c r="B56" s="21">
        <v>0</v>
      </c>
      <c r="C56" s="20">
        <v>7</v>
      </c>
      <c r="D56" s="17">
        <v>1334872</v>
      </c>
      <c r="E56" s="16">
        <v>2</v>
      </c>
      <c r="F56" s="20">
        <v>1</v>
      </c>
      <c r="G56" s="19">
        <v>447778</v>
      </c>
      <c r="H56" s="18">
        <v>0.33539999999999998</v>
      </c>
      <c r="I56" s="16" t="s">
        <v>293</v>
      </c>
      <c r="J56" s="16" t="s">
        <v>294</v>
      </c>
      <c r="K56" s="16" t="s">
        <v>79</v>
      </c>
      <c r="L56" s="17">
        <v>443547</v>
      </c>
      <c r="M56" s="17">
        <v>891325</v>
      </c>
      <c r="N56" s="16" t="s">
        <v>78</v>
      </c>
      <c r="O56" s="79"/>
    </row>
    <row r="57" spans="1:15" ht="15.75" thickBot="1">
      <c r="A57" s="29" t="s">
        <v>36</v>
      </c>
      <c r="B57" s="27">
        <v>7</v>
      </c>
      <c r="C57" s="28">
        <v>0</v>
      </c>
      <c r="D57" s="24">
        <v>1789270</v>
      </c>
      <c r="E57" s="27">
        <v>1</v>
      </c>
      <c r="F57" s="23">
        <v>2</v>
      </c>
      <c r="G57" s="26">
        <v>216313</v>
      </c>
      <c r="H57" s="25">
        <v>0.12089999999999999</v>
      </c>
      <c r="I57" s="23" t="s">
        <v>295</v>
      </c>
      <c r="J57" s="23" t="s">
        <v>296</v>
      </c>
      <c r="K57" s="23" t="s">
        <v>297</v>
      </c>
      <c r="L57" s="24">
        <v>970488</v>
      </c>
      <c r="M57" s="24">
        <v>754175</v>
      </c>
      <c r="N57" s="23" t="s">
        <v>298</v>
      </c>
      <c r="O57" s="79"/>
    </row>
    <row r="58" spans="1:15" ht="15.75" thickBot="1">
      <c r="A58" s="22" t="s">
        <v>37</v>
      </c>
      <c r="B58" s="32">
        <v>20</v>
      </c>
      <c r="C58" s="21">
        <v>0</v>
      </c>
      <c r="D58" s="17">
        <v>5754939</v>
      </c>
      <c r="E58" s="32">
        <v>1</v>
      </c>
      <c r="F58" s="16">
        <v>2</v>
      </c>
      <c r="G58" s="31">
        <v>309840</v>
      </c>
      <c r="H58" s="30">
        <v>5.3800000000000001E-2</v>
      </c>
      <c r="I58" s="16" t="s">
        <v>299</v>
      </c>
      <c r="J58" s="16" t="s">
        <v>300</v>
      </c>
      <c r="K58" s="16" t="s">
        <v>301</v>
      </c>
      <c r="L58" s="17">
        <v>2990274</v>
      </c>
      <c r="M58" s="17">
        <v>2680434</v>
      </c>
      <c r="N58" s="16" t="s">
        <v>302</v>
      </c>
      <c r="O58" s="79"/>
    </row>
    <row r="59" spans="1:15" ht="15.75" thickBot="1">
      <c r="A59" s="29" t="s">
        <v>38</v>
      </c>
      <c r="B59" s="27">
        <v>4</v>
      </c>
      <c r="C59" s="28">
        <v>0</v>
      </c>
      <c r="D59" s="24">
        <v>446049</v>
      </c>
      <c r="E59" s="27">
        <v>1</v>
      </c>
      <c r="F59" s="23">
        <v>2</v>
      </c>
      <c r="G59" s="26">
        <v>122473</v>
      </c>
      <c r="H59" s="25">
        <v>0.27460000000000001</v>
      </c>
      <c r="I59" s="23" t="s">
        <v>303</v>
      </c>
      <c r="J59" s="23" t="s">
        <v>304</v>
      </c>
      <c r="K59" s="23" t="s">
        <v>305</v>
      </c>
      <c r="L59" s="24">
        <v>279677</v>
      </c>
      <c r="M59" s="24">
        <v>157204</v>
      </c>
      <c r="N59" s="23" t="s">
        <v>306</v>
      </c>
      <c r="O59" s="79"/>
    </row>
    <row r="60" spans="1:15" ht="15.75" thickBot="1">
      <c r="A60" s="22" t="s">
        <v>39</v>
      </c>
      <c r="B60" s="21">
        <v>0</v>
      </c>
      <c r="C60" s="20">
        <v>9</v>
      </c>
      <c r="D60" s="17">
        <v>1964118</v>
      </c>
      <c r="E60" s="16">
        <v>2</v>
      </c>
      <c r="F60" s="20">
        <v>1</v>
      </c>
      <c r="G60" s="19">
        <v>205704</v>
      </c>
      <c r="H60" s="18">
        <v>0.1047</v>
      </c>
      <c r="I60" s="16" t="s">
        <v>307</v>
      </c>
      <c r="J60" s="16" t="s">
        <v>308</v>
      </c>
      <c r="K60" s="16" t="s">
        <v>83</v>
      </c>
      <c r="L60" s="17">
        <v>865941</v>
      </c>
      <c r="M60" s="17">
        <v>1071645</v>
      </c>
      <c r="N60" s="16" t="s">
        <v>309</v>
      </c>
      <c r="O60" s="79"/>
    </row>
    <row r="61" spans="1:15" ht="15.75" thickBot="1">
      <c r="A61" s="29" t="s">
        <v>40</v>
      </c>
      <c r="B61" s="28">
        <v>0</v>
      </c>
      <c r="C61" s="35">
        <v>3</v>
      </c>
      <c r="D61" s="24">
        <v>363815</v>
      </c>
      <c r="E61" s="23">
        <v>2</v>
      </c>
      <c r="F61" s="35">
        <v>1</v>
      </c>
      <c r="G61" s="34">
        <v>65571</v>
      </c>
      <c r="H61" s="33">
        <v>0.1802</v>
      </c>
      <c r="I61" s="23" t="s">
        <v>310</v>
      </c>
      <c r="J61" s="23" t="s">
        <v>311</v>
      </c>
      <c r="K61" s="23" t="s">
        <v>312</v>
      </c>
      <c r="L61" s="24">
        <v>145039</v>
      </c>
      <c r="M61" s="24">
        <v>210610</v>
      </c>
      <c r="N61" s="23" t="s">
        <v>313</v>
      </c>
      <c r="O61" s="79"/>
    </row>
    <row r="62" spans="1:15" ht="15.75" thickBot="1">
      <c r="A62" s="22" t="s">
        <v>41</v>
      </c>
      <c r="B62" s="21">
        <v>0</v>
      </c>
      <c r="C62" s="20">
        <v>11</v>
      </c>
      <c r="D62" s="17">
        <v>2460904</v>
      </c>
      <c r="E62" s="16">
        <v>2</v>
      </c>
      <c r="F62" s="20">
        <v>1</v>
      </c>
      <c r="G62" s="19">
        <v>501621</v>
      </c>
      <c r="H62" s="18">
        <v>0.20380000000000001</v>
      </c>
      <c r="I62" s="16" t="s">
        <v>314</v>
      </c>
      <c r="J62" s="16" t="s">
        <v>52</v>
      </c>
      <c r="K62" s="16" t="s">
        <v>74</v>
      </c>
      <c r="L62" s="17">
        <v>960709</v>
      </c>
      <c r="M62" s="17">
        <v>1462330</v>
      </c>
      <c r="N62" s="16" t="s">
        <v>315</v>
      </c>
      <c r="O62" s="79"/>
    </row>
    <row r="63" spans="1:15" ht="15.75" thickBot="1">
      <c r="A63" s="29" t="s">
        <v>42</v>
      </c>
      <c r="B63" s="28">
        <v>0</v>
      </c>
      <c r="C63" s="35">
        <v>38</v>
      </c>
      <c r="D63" s="24">
        <v>7999532</v>
      </c>
      <c r="E63" s="23">
        <v>2</v>
      </c>
      <c r="F63" s="35">
        <v>1</v>
      </c>
      <c r="G63" s="34">
        <v>1261719</v>
      </c>
      <c r="H63" s="33">
        <v>0.15770000000000001</v>
      </c>
      <c r="I63" s="23" t="s">
        <v>316</v>
      </c>
      <c r="J63" s="23" t="s">
        <v>317</v>
      </c>
      <c r="K63" s="23" t="s">
        <v>318</v>
      </c>
      <c r="L63" s="24">
        <v>3308124</v>
      </c>
      <c r="M63" s="24">
        <v>4569843</v>
      </c>
      <c r="N63" s="23" t="s">
        <v>319</v>
      </c>
      <c r="O63" s="79"/>
    </row>
    <row r="64" spans="1:15" ht="15.75" thickBot="1">
      <c r="A64" s="22" t="s">
        <v>43</v>
      </c>
      <c r="B64" s="21">
        <v>0</v>
      </c>
      <c r="C64" s="20">
        <v>6</v>
      </c>
      <c r="D64" s="17">
        <v>1020861</v>
      </c>
      <c r="E64" s="16">
        <v>2</v>
      </c>
      <c r="F64" s="20">
        <v>1</v>
      </c>
      <c r="G64" s="19">
        <v>488787</v>
      </c>
      <c r="H64" s="18">
        <v>0.4788</v>
      </c>
      <c r="I64" s="16" t="s">
        <v>320</v>
      </c>
      <c r="J64" s="16" t="s">
        <v>321</v>
      </c>
      <c r="K64" s="16" t="s">
        <v>322</v>
      </c>
      <c r="L64" s="17">
        <v>251813</v>
      </c>
      <c r="M64" s="17">
        <v>740600</v>
      </c>
      <c r="N64" s="16" t="s">
        <v>323</v>
      </c>
      <c r="O64" s="79"/>
    </row>
    <row r="65" spans="1:15" ht="15.75" thickBot="1">
      <c r="A65" s="29" t="s">
        <v>44</v>
      </c>
      <c r="B65" s="27">
        <v>3</v>
      </c>
      <c r="C65" s="28">
        <v>0</v>
      </c>
      <c r="D65" s="24">
        <v>299290</v>
      </c>
      <c r="E65" s="27">
        <v>1</v>
      </c>
      <c r="F65" s="23">
        <v>2</v>
      </c>
      <c r="G65" s="26">
        <v>106541</v>
      </c>
      <c r="H65" s="25">
        <v>0.35599999999999998</v>
      </c>
      <c r="I65" s="23" t="s">
        <v>324</v>
      </c>
      <c r="J65" s="23" t="s">
        <v>325</v>
      </c>
      <c r="K65" s="23" t="s">
        <v>326</v>
      </c>
      <c r="L65" s="24">
        <v>199239</v>
      </c>
      <c r="M65" s="24">
        <v>92698</v>
      </c>
      <c r="N65" s="23" t="s">
        <v>327</v>
      </c>
      <c r="O65" s="79"/>
    </row>
    <row r="66" spans="1:15" ht="15.75" thickBot="1">
      <c r="A66" s="22" t="s">
        <v>45</v>
      </c>
      <c r="B66" s="32">
        <v>13</v>
      </c>
      <c r="C66" s="21">
        <v>0</v>
      </c>
      <c r="D66" s="17">
        <v>3854489</v>
      </c>
      <c r="E66" s="32">
        <v>1</v>
      </c>
      <c r="F66" s="16">
        <v>2</v>
      </c>
      <c r="G66" s="31">
        <v>149298</v>
      </c>
      <c r="H66" s="30">
        <v>3.8699999999999998E-2</v>
      </c>
      <c r="I66" s="16" t="s">
        <v>328</v>
      </c>
      <c r="J66" s="16" t="s">
        <v>329</v>
      </c>
      <c r="K66" s="16" t="s">
        <v>330</v>
      </c>
      <c r="L66" s="17">
        <v>1971820</v>
      </c>
      <c r="M66" s="17">
        <v>1822522</v>
      </c>
      <c r="N66" s="16" t="s">
        <v>331</v>
      </c>
      <c r="O66" s="79"/>
    </row>
    <row r="67" spans="1:15" ht="15.75" thickBot="1">
      <c r="A67" s="29" t="s">
        <v>46</v>
      </c>
      <c r="B67" s="27">
        <v>12</v>
      </c>
      <c r="C67" s="28">
        <v>0</v>
      </c>
      <c r="D67" s="24">
        <v>3145958</v>
      </c>
      <c r="E67" s="27">
        <v>1</v>
      </c>
      <c r="F67" s="23">
        <v>2</v>
      </c>
      <c r="G67" s="26">
        <v>464726</v>
      </c>
      <c r="H67" s="25">
        <v>0.1477</v>
      </c>
      <c r="I67" s="23" t="s">
        <v>332</v>
      </c>
      <c r="J67" s="23" t="s">
        <v>333</v>
      </c>
      <c r="K67" s="23" t="s">
        <v>334</v>
      </c>
      <c r="L67" s="24">
        <v>1755396</v>
      </c>
      <c r="M67" s="24">
        <v>1290670</v>
      </c>
      <c r="N67" s="23" t="s">
        <v>335</v>
      </c>
      <c r="O67" s="79"/>
    </row>
    <row r="68" spans="1:15" ht="15.75" thickBot="1">
      <c r="A68" s="22" t="s">
        <v>47</v>
      </c>
      <c r="B68" s="21">
        <v>0</v>
      </c>
      <c r="C68" s="20">
        <v>5</v>
      </c>
      <c r="D68" s="17">
        <v>672119</v>
      </c>
      <c r="E68" s="16">
        <v>2</v>
      </c>
      <c r="F68" s="20">
        <v>1</v>
      </c>
      <c r="G68" s="19">
        <v>179386</v>
      </c>
      <c r="H68" s="18">
        <v>0.26690000000000003</v>
      </c>
      <c r="I68" s="16" t="s">
        <v>336</v>
      </c>
      <c r="J68" s="16" t="s">
        <v>337</v>
      </c>
      <c r="K68" s="16" t="s">
        <v>338</v>
      </c>
      <c r="L68" s="17">
        <v>238269</v>
      </c>
      <c r="M68" s="17">
        <v>417655</v>
      </c>
      <c r="N68" s="16" t="s">
        <v>339</v>
      </c>
      <c r="O68" s="79"/>
    </row>
    <row r="69" spans="1:15" ht="15.75" thickBot="1">
      <c r="A69" s="29" t="s">
        <v>48</v>
      </c>
      <c r="B69" s="27">
        <v>10</v>
      </c>
      <c r="C69" s="28">
        <v>0</v>
      </c>
      <c r="D69" s="24">
        <v>3068434</v>
      </c>
      <c r="E69" s="27">
        <v>1</v>
      </c>
      <c r="F69" s="23">
        <v>2</v>
      </c>
      <c r="G69" s="26">
        <v>213019</v>
      </c>
      <c r="H69" s="25">
        <v>6.9400000000000003E-2</v>
      </c>
      <c r="I69" s="23" t="s">
        <v>340</v>
      </c>
      <c r="J69" s="23" t="s">
        <v>341</v>
      </c>
      <c r="K69" s="23" t="s">
        <v>342</v>
      </c>
      <c r="L69" s="24">
        <v>1620985</v>
      </c>
      <c r="M69" s="24">
        <v>1407966</v>
      </c>
      <c r="N69" s="23" t="s">
        <v>343</v>
      </c>
      <c r="O69" s="79"/>
    </row>
    <row r="70" spans="1:15" ht="15.75" thickBot="1">
      <c r="A70" s="22" t="s">
        <v>49</v>
      </c>
      <c r="B70" s="21">
        <v>0</v>
      </c>
      <c r="C70" s="20">
        <v>3</v>
      </c>
      <c r="D70" s="17">
        <v>249061</v>
      </c>
      <c r="E70" s="16">
        <v>2</v>
      </c>
      <c r="F70" s="20">
        <v>1</v>
      </c>
      <c r="G70" s="19">
        <v>101676</v>
      </c>
      <c r="H70" s="18">
        <v>0.40820000000000001</v>
      </c>
      <c r="I70" s="16" t="s">
        <v>344</v>
      </c>
      <c r="J70" s="16" t="s">
        <v>345</v>
      </c>
      <c r="K70" s="16" t="s">
        <v>346</v>
      </c>
      <c r="L70" s="17">
        <v>69286</v>
      </c>
      <c r="M70" s="17">
        <v>170962</v>
      </c>
      <c r="N70" s="16" t="s">
        <v>347</v>
      </c>
      <c r="O70" s="79"/>
    </row>
    <row r="71" spans="1:15" ht="30.75" thickBot="1">
      <c r="A71" s="15" t="s">
        <v>75</v>
      </c>
      <c r="B71" s="13">
        <v>332</v>
      </c>
      <c r="C71" s="14">
        <v>206</v>
      </c>
      <c r="D71" s="10">
        <v>129235558</v>
      </c>
      <c r="E71" s="13">
        <v>1</v>
      </c>
      <c r="F71" s="9">
        <v>2</v>
      </c>
      <c r="G71" s="12">
        <v>4984100</v>
      </c>
      <c r="H71" s="11">
        <v>3.8600000000000002E-2</v>
      </c>
      <c r="I71" s="9" t="s">
        <v>348</v>
      </c>
      <c r="J71" s="9" t="s">
        <v>349</v>
      </c>
      <c r="K71" s="9" t="s">
        <v>214</v>
      </c>
      <c r="L71" s="10">
        <v>65918507</v>
      </c>
      <c r="M71" s="10">
        <v>60934407</v>
      </c>
      <c r="N71" s="9" t="s">
        <v>350</v>
      </c>
    </row>
    <row r="72" spans="1:15">
      <c r="A72" s="471"/>
      <c r="B72" s="471"/>
      <c r="C72" s="471"/>
      <c r="D72" s="471"/>
      <c r="E72" s="471"/>
      <c r="F72" s="471"/>
      <c r="G72" s="471"/>
      <c r="H72" s="471"/>
      <c r="I72" s="471"/>
      <c r="J72" s="471"/>
      <c r="K72" s="471"/>
      <c r="L72" s="471"/>
      <c r="M72" s="471"/>
      <c r="N72" s="471"/>
    </row>
    <row r="73" spans="1:15" ht="15" customHeight="1">
      <c r="A73" s="472" t="s">
        <v>73</v>
      </c>
      <c r="B73" s="472"/>
      <c r="C73" s="472"/>
      <c r="D73" s="472"/>
      <c r="E73" s="472"/>
      <c r="F73" s="472"/>
      <c r="G73" s="472"/>
      <c r="H73" s="472"/>
      <c r="I73" s="472"/>
      <c r="J73" s="472"/>
      <c r="K73" s="472"/>
      <c r="L73" s="472"/>
      <c r="M73" s="472"/>
      <c r="N73" s="472"/>
    </row>
    <row r="74" spans="1:15">
      <c r="A74" s="468"/>
      <c r="B74" s="468"/>
      <c r="C74" s="468"/>
      <c r="D74" s="468"/>
      <c r="E74" s="468"/>
      <c r="F74" s="468"/>
      <c r="G74" s="468"/>
      <c r="H74" s="468"/>
      <c r="I74" s="468"/>
      <c r="J74" s="468"/>
      <c r="K74" s="468"/>
      <c r="L74" s="468"/>
      <c r="M74" s="468"/>
      <c r="N74" s="468"/>
    </row>
    <row r="75" spans="1:15" ht="15" customHeight="1">
      <c r="A75" s="469" t="s">
        <v>351</v>
      </c>
      <c r="B75" s="469"/>
      <c r="C75" s="469"/>
      <c r="D75" s="469"/>
      <c r="E75" s="469"/>
      <c r="F75" s="469"/>
      <c r="G75" s="469"/>
      <c r="H75" s="469"/>
      <c r="I75" s="469"/>
      <c r="J75" s="469"/>
      <c r="K75" s="469"/>
      <c r="L75" s="469"/>
      <c r="M75" s="469"/>
      <c r="N75" s="469"/>
    </row>
    <row r="76" spans="1:15">
      <c r="A76" s="470"/>
      <c r="B76" s="470"/>
      <c r="C76" s="470"/>
      <c r="D76" s="470"/>
      <c r="E76" s="470"/>
      <c r="F76" s="470"/>
      <c r="G76" s="470"/>
      <c r="H76" s="470"/>
      <c r="I76" s="470"/>
      <c r="J76" s="470"/>
      <c r="K76" s="470"/>
      <c r="L76" s="470"/>
      <c r="M76" s="470"/>
      <c r="N76" s="470"/>
    </row>
    <row r="78" spans="1:15">
      <c r="A78" s="8" t="s">
        <v>352</v>
      </c>
    </row>
    <row r="79" spans="1:15">
      <c r="A79" s="7"/>
    </row>
    <row r="80" spans="1:15">
      <c r="A80" s="8" t="s">
        <v>72</v>
      </c>
    </row>
    <row r="81" spans="1:4">
      <c r="A81" s="7"/>
    </row>
    <row r="82" spans="1:4">
      <c r="A82" s="7" t="s">
        <v>71</v>
      </c>
    </row>
    <row r="84" spans="1:4" ht="23.25">
      <c r="D84" s="215" t="s">
        <v>503</v>
      </c>
    </row>
  </sheetData>
  <mergeCells count="9">
    <mergeCell ref="A74:N74"/>
    <mergeCell ref="A75:N75"/>
    <mergeCell ref="A76:N76"/>
    <mergeCell ref="A72:N72"/>
    <mergeCell ref="A16:N16"/>
    <mergeCell ref="A17:N17"/>
    <mergeCell ref="A18:N18"/>
    <mergeCell ref="A19:N19"/>
    <mergeCell ref="A73:N73"/>
  </mergeCells>
  <hyperlinks>
    <hyperlink ref="A21" r:id="rId1" display="http://uselectionatlas.org/RESULTS/data.php?fips=1&amp;year=2012&amp;datatype=county&amp;def=1&amp;f=0&amp;off=0&amp;elect=0"/>
    <hyperlink ref="A22" r:id="rId2" display="http://uselectionatlas.org/RESULTS/data.php?fips=2&amp;year=2012&amp;datatype=county&amp;def=1&amp;f=0&amp;off=0&amp;elect=0"/>
    <hyperlink ref="A23" r:id="rId3" display="http://uselectionatlas.org/RESULTS/data.php?fips=4&amp;year=2012&amp;datatype=county&amp;def=1&amp;f=0&amp;off=0&amp;elect=0"/>
    <hyperlink ref="A24" r:id="rId4" display="http://uselectionatlas.org/RESULTS/data.php?fips=5&amp;year=2012&amp;datatype=county&amp;def=1&amp;f=0&amp;off=0&amp;elect=0"/>
    <hyperlink ref="A25" r:id="rId5" display="http://uselectionatlas.org/RESULTS/data.php?fips=6&amp;year=2012&amp;datatype=county&amp;def=1&amp;f=0&amp;off=0&amp;elect=0"/>
    <hyperlink ref="A26" r:id="rId6" display="http://uselectionatlas.org/RESULTS/data.php?fips=8&amp;year=2012&amp;datatype=county&amp;def=1&amp;f=0&amp;off=0&amp;elect=0"/>
    <hyperlink ref="A27" r:id="rId7" display="http://uselectionatlas.org/RESULTS/data.php?fips=9&amp;year=2012&amp;datatype=county&amp;def=1&amp;f=0&amp;off=0&amp;elect=0"/>
    <hyperlink ref="A28" r:id="rId8" display="http://uselectionatlas.org/RESULTS/data.php?fips=10&amp;year=2012&amp;datatype=county&amp;def=1&amp;f=0&amp;off=0&amp;elect=0"/>
    <hyperlink ref="A29" r:id="rId9" display="http://uselectionatlas.org/RESULTS/data.php?fips=12&amp;year=2012&amp;datatype=county&amp;def=1&amp;f=0&amp;off=0&amp;elect=0"/>
    <hyperlink ref="A30" r:id="rId10" display="http://uselectionatlas.org/RESULTS/data.php?fips=13&amp;year=2012&amp;datatype=county&amp;def=1&amp;f=0&amp;off=0&amp;elect=0"/>
    <hyperlink ref="A31" r:id="rId11" display="http://uselectionatlas.org/RESULTS/data.php?fips=15&amp;year=2012&amp;datatype=county&amp;def=1&amp;f=0&amp;off=0&amp;elect=0"/>
    <hyperlink ref="A32" r:id="rId12" display="http://uselectionatlas.org/RESULTS/data.php?fips=16&amp;year=2012&amp;datatype=county&amp;def=1&amp;f=0&amp;off=0&amp;elect=0"/>
    <hyperlink ref="A33" r:id="rId13" display="http://uselectionatlas.org/RESULTS/data.php?fips=17&amp;year=2012&amp;datatype=county&amp;def=1&amp;f=0&amp;off=0&amp;elect=0"/>
    <hyperlink ref="A34" r:id="rId14" display="http://uselectionatlas.org/RESULTS/data.php?fips=18&amp;year=2012&amp;datatype=county&amp;def=1&amp;f=0&amp;off=0&amp;elect=0"/>
    <hyperlink ref="A35" r:id="rId15" display="http://uselectionatlas.org/RESULTS/data.php?fips=19&amp;year=2012&amp;datatype=county&amp;def=1&amp;f=0&amp;off=0&amp;elect=0"/>
    <hyperlink ref="A36" r:id="rId16" display="http://uselectionatlas.org/RESULTS/data.php?fips=20&amp;year=2012&amp;datatype=county&amp;def=1&amp;f=0&amp;off=0&amp;elect=0"/>
    <hyperlink ref="A37" r:id="rId17" display="http://uselectionatlas.org/RESULTS/data.php?fips=21&amp;year=2012&amp;datatype=county&amp;def=1&amp;f=0&amp;off=0&amp;elect=0"/>
    <hyperlink ref="A38" r:id="rId18" display="http://uselectionatlas.org/RESULTS/data.php?fips=22&amp;year=2012&amp;datatype=county&amp;def=1&amp;f=0&amp;off=0&amp;elect=0"/>
    <hyperlink ref="A39" r:id="rId19" display="http://uselectionatlas.org/RESULTS/data.php?fips=23&amp;year=2012&amp;datatype=county&amp;def=1&amp;f=0&amp;off=0&amp;elect=0"/>
    <hyperlink ref="A40" r:id="rId20" display="http://uselectionatlas.org/RESULTS/data.php?fips=24&amp;year=2012&amp;datatype=county&amp;def=1&amp;f=0&amp;off=0&amp;elect=0"/>
    <hyperlink ref="A41" r:id="rId21" display="http://uselectionatlas.org/RESULTS/data.php?fips=25&amp;year=2012&amp;datatype=county&amp;def=1&amp;f=0&amp;off=0&amp;elect=0"/>
    <hyperlink ref="A42" r:id="rId22" display="http://uselectionatlas.org/RESULTS/data.php?fips=26&amp;year=2012&amp;datatype=county&amp;def=1&amp;f=0&amp;off=0&amp;elect=0"/>
    <hyperlink ref="A43" r:id="rId23" display="http://uselectionatlas.org/RESULTS/data.php?fips=27&amp;year=2012&amp;datatype=county&amp;def=1&amp;f=0&amp;off=0&amp;elect=0"/>
    <hyperlink ref="A44" r:id="rId24" display="http://uselectionatlas.org/RESULTS/data.php?fips=28&amp;year=2012&amp;datatype=county&amp;def=1&amp;f=0&amp;off=0&amp;elect=0"/>
    <hyperlink ref="A45" r:id="rId25" display="http://uselectionatlas.org/RESULTS/data.php?fips=29&amp;year=2012&amp;datatype=county&amp;def=1&amp;f=0&amp;off=0&amp;elect=0"/>
    <hyperlink ref="A46" r:id="rId26" display="http://uselectionatlas.org/RESULTS/data.php?fips=30&amp;year=2012&amp;datatype=county&amp;def=1&amp;f=0&amp;off=0&amp;elect=0"/>
    <hyperlink ref="A47" r:id="rId27" display="http://uselectionatlas.org/RESULTS/data.php?fips=31&amp;year=2012&amp;datatype=county&amp;def=1&amp;f=0&amp;off=0&amp;elect=0"/>
    <hyperlink ref="A48" r:id="rId28" display="http://uselectionatlas.org/RESULTS/data.php?fips=32&amp;year=2012&amp;datatype=county&amp;def=1&amp;f=0&amp;off=0&amp;elect=0"/>
    <hyperlink ref="A49" r:id="rId29" display="http://uselectionatlas.org/RESULTS/data.php?fips=33&amp;year=2012&amp;datatype=county&amp;def=1&amp;f=0&amp;off=0&amp;elect=0"/>
    <hyperlink ref="A50" r:id="rId30" display="http://uselectionatlas.org/RESULTS/data.php?fips=34&amp;year=2012&amp;datatype=county&amp;def=1&amp;f=0&amp;off=0&amp;elect=0"/>
    <hyperlink ref="A51" r:id="rId31" display="http://uselectionatlas.org/RESULTS/data.php?fips=35&amp;year=2012&amp;datatype=county&amp;def=1&amp;f=0&amp;off=0&amp;elect=0"/>
    <hyperlink ref="A52" r:id="rId32" display="http://uselectionatlas.org/RESULTS/data.php?fips=36&amp;year=2012&amp;datatype=county&amp;def=1&amp;f=0&amp;off=0&amp;elect=0"/>
    <hyperlink ref="A53" r:id="rId33" display="http://uselectionatlas.org/RESULTS/data.php?fips=37&amp;year=2012&amp;datatype=county&amp;def=1&amp;f=0&amp;off=0&amp;elect=0"/>
    <hyperlink ref="A54" r:id="rId34" display="http://uselectionatlas.org/RESULTS/data.php?fips=38&amp;year=2012&amp;datatype=county&amp;def=1&amp;f=0&amp;off=0&amp;elect=0"/>
    <hyperlink ref="A55" r:id="rId35" display="http://uselectionatlas.org/RESULTS/data.php?fips=39&amp;year=2012&amp;datatype=county&amp;def=1&amp;f=0&amp;off=0&amp;elect=0"/>
    <hyperlink ref="A56" r:id="rId36" display="http://uselectionatlas.org/RESULTS/data.php?fips=40&amp;year=2012&amp;datatype=county&amp;def=1&amp;f=0&amp;off=0&amp;elect=0"/>
    <hyperlink ref="A57" r:id="rId37" display="http://uselectionatlas.org/RESULTS/data.php?fips=41&amp;year=2012&amp;datatype=county&amp;def=1&amp;f=0&amp;off=0&amp;elect=0"/>
    <hyperlink ref="A58" r:id="rId38" display="http://uselectionatlas.org/RESULTS/data.php?fips=42&amp;year=2012&amp;datatype=county&amp;def=1&amp;f=0&amp;off=0&amp;elect=0"/>
    <hyperlink ref="A59" r:id="rId39" display="http://uselectionatlas.org/RESULTS/data.php?fips=44&amp;year=2012&amp;datatype=county&amp;def=1&amp;f=0&amp;off=0&amp;elect=0"/>
    <hyperlink ref="A60" r:id="rId40" display="http://uselectionatlas.org/RESULTS/data.php?fips=45&amp;year=2012&amp;datatype=county&amp;def=1&amp;f=0&amp;off=0&amp;elect=0"/>
    <hyperlink ref="A61" r:id="rId41" display="http://uselectionatlas.org/RESULTS/data.php?fips=46&amp;year=2012&amp;datatype=county&amp;def=1&amp;f=0&amp;off=0&amp;elect=0"/>
    <hyperlink ref="A62" r:id="rId42" display="http://uselectionatlas.org/RESULTS/data.php?fips=47&amp;year=2012&amp;datatype=county&amp;def=1&amp;f=0&amp;off=0&amp;elect=0"/>
    <hyperlink ref="A63" r:id="rId43" display="http://uselectionatlas.org/RESULTS/data.php?fips=48&amp;year=2012&amp;datatype=county&amp;def=1&amp;f=0&amp;off=0&amp;elect=0"/>
    <hyperlink ref="A64" r:id="rId44" display="http://uselectionatlas.org/RESULTS/data.php?fips=49&amp;year=2012&amp;datatype=county&amp;def=1&amp;f=0&amp;off=0&amp;elect=0"/>
    <hyperlink ref="A65" r:id="rId45" display="http://uselectionatlas.org/RESULTS/data.php?fips=50&amp;year=2012&amp;datatype=county&amp;def=1&amp;f=0&amp;off=0&amp;elect=0"/>
    <hyperlink ref="A66" r:id="rId46" display="http://uselectionatlas.org/RESULTS/data.php?fips=51&amp;year=2012&amp;datatype=county&amp;def=1&amp;f=0&amp;off=0&amp;elect=0"/>
    <hyperlink ref="A67" r:id="rId47" display="http://uselectionatlas.org/RESULTS/data.php?fips=53&amp;year=2012&amp;datatype=county&amp;def=1&amp;f=0&amp;off=0&amp;elect=0"/>
    <hyperlink ref="A68" r:id="rId48" display="http://uselectionatlas.org/RESULTS/data.php?fips=54&amp;year=2012&amp;datatype=county&amp;def=1&amp;f=0&amp;off=0&amp;elect=0"/>
    <hyperlink ref="A69" r:id="rId49" display="http://uselectionatlas.org/RESULTS/data.php?fips=55&amp;year=2012&amp;datatype=county&amp;def=1&amp;f=0&amp;off=0&amp;elect=0"/>
    <hyperlink ref="A70" r:id="rId50" display="http://uselectionatlas.org/RESULTS/data.php?fips=56&amp;year=2012&amp;datatype=county&amp;def=1&amp;f=0&amp;off=0&amp;elect=0"/>
    <hyperlink ref="A75" r:id="rId51" display="http://uselectionatlas.org/RESULTS/sources.php?year=2012&amp;type=vot&amp;f=0"/>
    <hyperlink ref="A78" r:id="rId52" display="http://uselectionatlas.org/RESULTS/national.php?year=2012&amp;f=0&amp;off=0&amp;elect=0"/>
    <hyperlink ref="A80" r:id="rId53" display="http://uselectionatlas.org/login.php"/>
    <hyperlink ref="D84" location="'Project 2'!A1" display="Back"/>
  </hyperlinks>
  <pageMargins left="0.7" right="0.7" top="0.75" bottom="0.75" header="0.3" footer="0.3"/>
  <drawing r:id="rId5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37" workbookViewId="0">
      <pane xSplit="1" topLeftCell="B1" activePane="topRight" state="frozen"/>
      <selection pane="topRight" activeCell="C58" sqref="C58"/>
    </sheetView>
  </sheetViews>
  <sheetFormatPr defaultRowHeight="15"/>
  <cols>
    <col min="1" max="1" width="15.28515625" bestFit="1" customWidth="1"/>
    <col min="3" max="3" width="8.42578125" bestFit="1" customWidth="1"/>
  </cols>
  <sheetData>
    <row r="1" spans="1:20" ht="15" customHeight="1">
      <c r="A1" s="1" t="s">
        <v>50</v>
      </c>
      <c r="B1" s="6" t="s">
        <v>66</v>
      </c>
      <c r="C1" s="6" t="s">
        <v>65</v>
      </c>
      <c r="D1" s="4" t="s">
        <v>64</v>
      </c>
      <c r="E1" s="4" t="s">
        <v>64</v>
      </c>
      <c r="F1" s="4" t="s">
        <v>64</v>
      </c>
      <c r="G1" s="4" t="s">
        <v>64</v>
      </c>
      <c r="H1" s="4" t="s">
        <v>64</v>
      </c>
      <c r="I1" s="4" t="s">
        <v>64</v>
      </c>
      <c r="J1" s="4" t="s">
        <v>64</v>
      </c>
      <c r="K1" s="4" t="s">
        <v>64</v>
      </c>
      <c r="L1" s="4" t="s">
        <v>64</v>
      </c>
      <c r="M1" s="4" t="s">
        <v>64</v>
      </c>
      <c r="N1" s="5" t="s">
        <v>63</v>
      </c>
      <c r="O1" s="5" t="s">
        <v>63</v>
      </c>
      <c r="P1" s="4" t="s">
        <v>62</v>
      </c>
      <c r="Q1" s="4" t="s">
        <v>61</v>
      </c>
      <c r="R1" s="4" t="s">
        <v>60</v>
      </c>
      <c r="S1" s="4" t="s">
        <v>59</v>
      </c>
      <c r="T1" s="4" t="s">
        <v>58</v>
      </c>
    </row>
    <row r="2" spans="1:20" ht="15" customHeight="1">
      <c r="A2" t="s">
        <v>1</v>
      </c>
      <c r="B2">
        <v>1</v>
      </c>
      <c r="D2">
        <v>1</v>
      </c>
      <c r="E2">
        <v>1</v>
      </c>
      <c r="N2">
        <v>1</v>
      </c>
      <c r="P2">
        <f t="shared" ref="P2:P33" si="0">COUNTIF(B2:O2,"1")</f>
        <v>4</v>
      </c>
      <c r="Q2">
        <f t="shared" ref="Q2:Q33" si="1">COUNTIF(B2:O2,"0")</f>
        <v>0</v>
      </c>
      <c r="R2">
        <f t="shared" ref="R2:R33" si="2">COUNT(B2:O2)</f>
        <v>4</v>
      </c>
      <c r="S2" s="2">
        <f t="shared" ref="S2:S9" si="3">P2/R2</f>
        <v>1</v>
      </c>
      <c r="T2" s="2">
        <f t="shared" ref="T2:T9" si="4">Q2/R2</f>
        <v>0</v>
      </c>
    </row>
    <row r="3" spans="1:20" ht="17.25" customHeight="1">
      <c r="A3" t="s">
        <v>0</v>
      </c>
      <c r="B3">
        <v>0</v>
      </c>
      <c r="D3">
        <v>1</v>
      </c>
      <c r="N3">
        <v>0</v>
      </c>
      <c r="P3">
        <f t="shared" si="0"/>
        <v>1</v>
      </c>
      <c r="Q3">
        <f t="shared" si="1"/>
        <v>2</v>
      </c>
      <c r="R3">
        <f t="shared" si="2"/>
        <v>3</v>
      </c>
      <c r="S3" s="2">
        <f t="shared" si="3"/>
        <v>0.33333333333333331</v>
      </c>
      <c r="T3" s="2">
        <f t="shared" si="4"/>
        <v>0.66666666666666663</v>
      </c>
    </row>
    <row r="4" spans="1:20">
      <c r="A4" t="s">
        <v>3</v>
      </c>
      <c r="D4">
        <v>1</v>
      </c>
      <c r="E4">
        <v>0</v>
      </c>
      <c r="F4">
        <v>1</v>
      </c>
      <c r="G4">
        <v>1</v>
      </c>
      <c r="H4">
        <v>1</v>
      </c>
      <c r="I4">
        <v>1</v>
      </c>
      <c r="J4">
        <v>0</v>
      </c>
      <c r="K4">
        <v>1</v>
      </c>
      <c r="L4">
        <v>1</v>
      </c>
      <c r="N4">
        <v>0</v>
      </c>
      <c r="P4">
        <f t="shared" si="0"/>
        <v>7</v>
      </c>
      <c r="Q4">
        <f t="shared" si="1"/>
        <v>3</v>
      </c>
      <c r="R4">
        <f t="shared" si="2"/>
        <v>10</v>
      </c>
      <c r="S4" s="2">
        <f t="shared" si="3"/>
        <v>0.7</v>
      </c>
      <c r="T4" s="2">
        <f t="shared" si="4"/>
        <v>0.3</v>
      </c>
    </row>
    <row r="5" spans="1:20">
      <c r="A5" t="s">
        <v>2</v>
      </c>
      <c r="B5">
        <v>0</v>
      </c>
      <c r="D5">
        <v>1</v>
      </c>
      <c r="E5">
        <v>0</v>
      </c>
      <c r="F5">
        <v>1</v>
      </c>
      <c r="G5">
        <v>0</v>
      </c>
      <c r="N5">
        <v>0</v>
      </c>
      <c r="P5">
        <f t="shared" si="0"/>
        <v>2</v>
      </c>
      <c r="Q5">
        <f t="shared" si="1"/>
        <v>4</v>
      </c>
      <c r="R5">
        <f t="shared" si="2"/>
        <v>6</v>
      </c>
      <c r="S5" s="2">
        <f t="shared" si="3"/>
        <v>0.33333333333333331</v>
      </c>
      <c r="T5" s="2">
        <f t="shared" si="4"/>
        <v>0.66666666666666663</v>
      </c>
    </row>
    <row r="6" spans="1:20">
      <c r="A6" t="s">
        <v>4</v>
      </c>
      <c r="D6">
        <v>1</v>
      </c>
      <c r="E6">
        <v>1</v>
      </c>
      <c r="F6">
        <v>1</v>
      </c>
      <c r="G6">
        <v>0</v>
      </c>
      <c r="H6">
        <v>1</v>
      </c>
      <c r="I6">
        <v>0</v>
      </c>
      <c r="J6">
        <v>1</v>
      </c>
      <c r="K6">
        <v>1</v>
      </c>
      <c r="N6">
        <v>1</v>
      </c>
      <c r="P6">
        <f t="shared" si="0"/>
        <v>7</v>
      </c>
      <c r="Q6">
        <f t="shared" si="1"/>
        <v>2</v>
      </c>
      <c r="R6">
        <f t="shared" si="2"/>
        <v>9</v>
      </c>
      <c r="S6" s="2">
        <f t="shared" si="3"/>
        <v>0.77777777777777779</v>
      </c>
      <c r="T6" s="2">
        <f t="shared" si="4"/>
        <v>0.22222222222222221</v>
      </c>
    </row>
    <row r="7" spans="1:20">
      <c r="A7" t="s">
        <v>5</v>
      </c>
      <c r="B7">
        <v>0</v>
      </c>
      <c r="D7">
        <v>1</v>
      </c>
      <c r="E7">
        <v>1</v>
      </c>
      <c r="N7">
        <v>1</v>
      </c>
      <c r="P7">
        <f t="shared" si="0"/>
        <v>3</v>
      </c>
      <c r="Q7">
        <f t="shared" si="1"/>
        <v>1</v>
      </c>
      <c r="R7">
        <f t="shared" si="2"/>
        <v>4</v>
      </c>
      <c r="S7" s="2">
        <f t="shared" si="3"/>
        <v>0.75</v>
      </c>
      <c r="T7" s="2">
        <f t="shared" si="4"/>
        <v>0.25</v>
      </c>
    </row>
    <row r="8" spans="1:20">
      <c r="A8" t="s">
        <v>6</v>
      </c>
      <c r="D8">
        <v>1</v>
      </c>
      <c r="E8">
        <v>1</v>
      </c>
      <c r="N8">
        <v>1</v>
      </c>
      <c r="P8">
        <f t="shared" si="0"/>
        <v>3</v>
      </c>
      <c r="Q8">
        <f t="shared" si="1"/>
        <v>0</v>
      </c>
      <c r="R8">
        <f t="shared" si="2"/>
        <v>3</v>
      </c>
      <c r="S8" s="2">
        <f t="shared" si="3"/>
        <v>1</v>
      </c>
      <c r="T8" s="2">
        <f t="shared" si="4"/>
        <v>0</v>
      </c>
    </row>
    <row r="9" spans="1:20">
      <c r="A9" t="s">
        <v>7</v>
      </c>
      <c r="B9">
        <v>1</v>
      </c>
      <c r="P9">
        <f t="shared" si="0"/>
        <v>1</v>
      </c>
      <c r="Q9">
        <f t="shared" si="1"/>
        <v>0</v>
      </c>
      <c r="R9">
        <f t="shared" si="2"/>
        <v>1</v>
      </c>
      <c r="S9" s="2">
        <f t="shared" si="3"/>
        <v>1</v>
      </c>
      <c r="T9" s="2">
        <f t="shared" si="4"/>
        <v>0</v>
      </c>
    </row>
    <row r="10" spans="1:20" ht="15" hidden="1" customHeight="1">
      <c r="A10" t="s">
        <v>51</v>
      </c>
      <c r="P10">
        <f t="shared" si="0"/>
        <v>0</v>
      </c>
      <c r="Q10">
        <f t="shared" si="1"/>
        <v>0</v>
      </c>
      <c r="R10">
        <f t="shared" si="2"/>
        <v>0</v>
      </c>
      <c r="S10" s="2"/>
      <c r="T10" s="2"/>
    </row>
    <row r="11" spans="1:20">
      <c r="A11" t="s">
        <v>8</v>
      </c>
      <c r="D11">
        <v>1</v>
      </c>
      <c r="E11">
        <v>0</v>
      </c>
      <c r="F11">
        <v>1</v>
      </c>
      <c r="G11">
        <v>1</v>
      </c>
      <c r="H11">
        <v>0</v>
      </c>
      <c r="N11">
        <v>1</v>
      </c>
      <c r="P11">
        <f t="shared" si="0"/>
        <v>4</v>
      </c>
      <c r="Q11">
        <f t="shared" si="1"/>
        <v>2</v>
      </c>
      <c r="R11">
        <f t="shared" si="2"/>
        <v>6</v>
      </c>
      <c r="S11" s="2">
        <f t="shared" ref="S11:S26" si="5">P11/R11</f>
        <v>0.66666666666666663</v>
      </c>
      <c r="T11" s="2">
        <f t="shared" ref="T11:T26" si="6">Q11/R11</f>
        <v>0.33333333333333331</v>
      </c>
    </row>
    <row r="12" spans="1:20">
      <c r="A12" t="s">
        <v>9</v>
      </c>
      <c r="B12">
        <v>0</v>
      </c>
      <c r="D12">
        <v>0</v>
      </c>
      <c r="E12">
        <v>1</v>
      </c>
      <c r="F12">
        <v>0</v>
      </c>
      <c r="N12">
        <v>1</v>
      </c>
      <c r="P12">
        <f t="shared" si="0"/>
        <v>2</v>
      </c>
      <c r="Q12">
        <f t="shared" si="1"/>
        <v>3</v>
      </c>
      <c r="R12">
        <f t="shared" si="2"/>
        <v>5</v>
      </c>
      <c r="S12" s="2">
        <f t="shared" si="5"/>
        <v>0.4</v>
      </c>
      <c r="T12" s="2">
        <f t="shared" si="6"/>
        <v>0.6</v>
      </c>
    </row>
    <row r="13" spans="1:20">
      <c r="A13" t="s">
        <v>10</v>
      </c>
      <c r="B13">
        <v>1</v>
      </c>
      <c r="D13">
        <v>0</v>
      </c>
      <c r="E13">
        <v>1</v>
      </c>
      <c r="N13">
        <v>0</v>
      </c>
      <c r="P13">
        <f t="shared" si="0"/>
        <v>2</v>
      </c>
      <c r="Q13">
        <f t="shared" si="1"/>
        <v>2</v>
      </c>
      <c r="R13">
        <f t="shared" si="2"/>
        <v>4</v>
      </c>
      <c r="S13" s="2">
        <f t="shared" si="5"/>
        <v>0.5</v>
      </c>
      <c r="T13" s="2">
        <f t="shared" si="6"/>
        <v>0.5</v>
      </c>
    </row>
    <row r="14" spans="1:20">
      <c r="A14" t="s">
        <v>11</v>
      </c>
      <c r="B14">
        <v>1</v>
      </c>
      <c r="N14">
        <v>1</v>
      </c>
      <c r="P14">
        <f t="shared" si="0"/>
        <v>2</v>
      </c>
      <c r="Q14">
        <f t="shared" si="1"/>
        <v>0</v>
      </c>
      <c r="R14">
        <f t="shared" si="2"/>
        <v>2</v>
      </c>
      <c r="S14" s="2">
        <f t="shared" si="5"/>
        <v>1</v>
      </c>
      <c r="T14" s="2">
        <f t="shared" si="6"/>
        <v>0</v>
      </c>
    </row>
    <row r="15" spans="1:20">
      <c r="A15" t="s">
        <v>12</v>
      </c>
      <c r="B15">
        <v>1</v>
      </c>
      <c r="D15">
        <v>0</v>
      </c>
      <c r="E15">
        <v>1</v>
      </c>
      <c r="F15">
        <v>0</v>
      </c>
      <c r="G15">
        <v>1</v>
      </c>
      <c r="H15">
        <v>1</v>
      </c>
      <c r="N15">
        <v>0</v>
      </c>
      <c r="P15">
        <f t="shared" si="0"/>
        <v>4</v>
      </c>
      <c r="Q15">
        <f t="shared" si="1"/>
        <v>3</v>
      </c>
      <c r="R15">
        <f t="shared" si="2"/>
        <v>7</v>
      </c>
      <c r="S15" s="2">
        <f t="shared" si="5"/>
        <v>0.5714285714285714</v>
      </c>
      <c r="T15" s="2">
        <f t="shared" si="6"/>
        <v>0.42857142857142855</v>
      </c>
    </row>
    <row r="16" spans="1:20">
      <c r="A16" t="s">
        <v>13</v>
      </c>
      <c r="D16">
        <v>1</v>
      </c>
      <c r="E16">
        <v>1</v>
      </c>
      <c r="P16">
        <f t="shared" si="0"/>
        <v>2</v>
      </c>
      <c r="Q16">
        <f t="shared" si="1"/>
        <v>0</v>
      </c>
      <c r="R16">
        <f t="shared" si="2"/>
        <v>2</v>
      </c>
      <c r="S16" s="2">
        <f t="shared" si="5"/>
        <v>1</v>
      </c>
      <c r="T16" s="2">
        <f t="shared" si="6"/>
        <v>0</v>
      </c>
    </row>
    <row r="17" spans="1:20">
      <c r="A17" t="s">
        <v>14</v>
      </c>
      <c r="B17">
        <v>0</v>
      </c>
      <c r="D17">
        <v>0</v>
      </c>
      <c r="E17">
        <v>1</v>
      </c>
      <c r="F17">
        <v>0</v>
      </c>
      <c r="G17">
        <v>1</v>
      </c>
      <c r="N17">
        <v>1</v>
      </c>
      <c r="P17">
        <f t="shared" si="0"/>
        <v>3</v>
      </c>
      <c r="Q17">
        <f t="shared" si="1"/>
        <v>3</v>
      </c>
      <c r="R17">
        <f t="shared" si="2"/>
        <v>6</v>
      </c>
      <c r="S17" s="2">
        <f t="shared" si="5"/>
        <v>0.5</v>
      </c>
      <c r="T17" s="2">
        <f t="shared" si="6"/>
        <v>0.5</v>
      </c>
    </row>
    <row r="18" spans="1:20">
      <c r="A18" t="s">
        <v>15</v>
      </c>
      <c r="B18">
        <v>1</v>
      </c>
      <c r="D18">
        <v>1</v>
      </c>
      <c r="E18">
        <v>1</v>
      </c>
      <c r="N18">
        <v>1</v>
      </c>
      <c r="P18">
        <f t="shared" si="0"/>
        <v>4</v>
      </c>
      <c r="Q18">
        <f t="shared" si="1"/>
        <v>0</v>
      </c>
      <c r="R18">
        <f t="shared" si="2"/>
        <v>4</v>
      </c>
      <c r="S18" s="2">
        <f t="shared" si="5"/>
        <v>1</v>
      </c>
      <c r="T18" s="2">
        <f t="shared" si="6"/>
        <v>0</v>
      </c>
    </row>
    <row r="19" spans="1:20">
      <c r="A19" t="s">
        <v>16</v>
      </c>
      <c r="B19">
        <v>1</v>
      </c>
      <c r="D19">
        <v>1</v>
      </c>
      <c r="P19">
        <f t="shared" si="0"/>
        <v>2</v>
      </c>
      <c r="Q19">
        <f t="shared" si="1"/>
        <v>0</v>
      </c>
      <c r="R19">
        <f t="shared" si="2"/>
        <v>2</v>
      </c>
      <c r="S19" s="2">
        <f t="shared" si="5"/>
        <v>1</v>
      </c>
      <c r="T19" s="2">
        <f t="shared" si="6"/>
        <v>0</v>
      </c>
    </row>
    <row r="20" spans="1:20">
      <c r="A20" t="s">
        <v>17</v>
      </c>
      <c r="B20">
        <v>1</v>
      </c>
      <c r="D20">
        <v>0</v>
      </c>
      <c r="E20">
        <v>0</v>
      </c>
      <c r="P20">
        <f t="shared" si="0"/>
        <v>1</v>
      </c>
      <c r="Q20">
        <f t="shared" si="1"/>
        <v>2</v>
      </c>
      <c r="R20">
        <f t="shared" si="2"/>
        <v>3</v>
      </c>
      <c r="S20" s="2">
        <f t="shared" si="5"/>
        <v>0.33333333333333331</v>
      </c>
      <c r="T20" s="2">
        <f t="shared" si="6"/>
        <v>0.66666666666666663</v>
      </c>
    </row>
    <row r="21" spans="1:20">
      <c r="A21" t="s">
        <v>18</v>
      </c>
      <c r="B21">
        <v>1</v>
      </c>
      <c r="D21">
        <v>0</v>
      </c>
      <c r="N21">
        <v>1</v>
      </c>
      <c r="P21">
        <f t="shared" si="0"/>
        <v>2</v>
      </c>
      <c r="Q21">
        <f t="shared" si="1"/>
        <v>1</v>
      </c>
      <c r="R21">
        <f t="shared" si="2"/>
        <v>3</v>
      </c>
      <c r="S21" s="2">
        <f t="shared" si="5"/>
        <v>0.66666666666666663</v>
      </c>
      <c r="T21" s="2">
        <f t="shared" si="6"/>
        <v>0.33333333333333331</v>
      </c>
    </row>
    <row r="22" spans="1:20">
      <c r="A22" t="s">
        <v>19</v>
      </c>
      <c r="D22">
        <v>1</v>
      </c>
      <c r="N22">
        <v>0</v>
      </c>
      <c r="P22">
        <f t="shared" si="0"/>
        <v>1</v>
      </c>
      <c r="Q22">
        <f t="shared" si="1"/>
        <v>1</v>
      </c>
      <c r="R22">
        <f t="shared" si="2"/>
        <v>2</v>
      </c>
      <c r="S22" s="2">
        <f t="shared" si="5"/>
        <v>0.5</v>
      </c>
      <c r="T22" s="2">
        <f t="shared" si="6"/>
        <v>0.5</v>
      </c>
    </row>
    <row r="23" spans="1:20">
      <c r="A23" t="s">
        <v>20</v>
      </c>
      <c r="B23">
        <v>1</v>
      </c>
      <c r="D23">
        <v>0</v>
      </c>
      <c r="E23">
        <v>1</v>
      </c>
      <c r="N23">
        <v>0</v>
      </c>
      <c r="P23">
        <f t="shared" si="0"/>
        <v>2</v>
      </c>
      <c r="Q23">
        <f t="shared" si="1"/>
        <v>2</v>
      </c>
      <c r="R23">
        <f t="shared" si="2"/>
        <v>4</v>
      </c>
      <c r="S23" s="2">
        <f t="shared" si="5"/>
        <v>0.5</v>
      </c>
      <c r="T23" s="2">
        <f t="shared" si="6"/>
        <v>0.5</v>
      </c>
    </row>
    <row r="24" spans="1:20">
      <c r="A24" t="s">
        <v>21</v>
      </c>
      <c r="B24">
        <v>0</v>
      </c>
      <c r="D24">
        <v>1</v>
      </c>
      <c r="E24">
        <v>1</v>
      </c>
      <c r="F24">
        <v>1</v>
      </c>
      <c r="G24">
        <v>0</v>
      </c>
      <c r="N24">
        <v>1</v>
      </c>
      <c r="P24">
        <f t="shared" si="0"/>
        <v>4</v>
      </c>
      <c r="Q24">
        <f t="shared" si="1"/>
        <v>2</v>
      </c>
      <c r="R24">
        <f t="shared" si="2"/>
        <v>6</v>
      </c>
      <c r="S24" s="2">
        <f t="shared" si="5"/>
        <v>0.66666666666666663</v>
      </c>
      <c r="T24" s="2">
        <f t="shared" si="6"/>
        <v>0.33333333333333331</v>
      </c>
    </row>
    <row r="25" spans="1:20">
      <c r="A25" t="s">
        <v>22</v>
      </c>
      <c r="B25">
        <v>1</v>
      </c>
      <c r="D25">
        <v>1</v>
      </c>
      <c r="E25">
        <v>1</v>
      </c>
      <c r="F25">
        <v>1</v>
      </c>
      <c r="G25">
        <v>1</v>
      </c>
      <c r="N25">
        <v>1</v>
      </c>
      <c r="P25">
        <f t="shared" si="0"/>
        <v>6</v>
      </c>
      <c r="Q25">
        <f t="shared" si="1"/>
        <v>0</v>
      </c>
      <c r="R25">
        <f t="shared" si="2"/>
        <v>6</v>
      </c>
      <c r="S25" s="2">
        <f t="shared" si="5"/>
        <v>1</v>
      </c>
      <c r="T25" s="2">
        <f t="shared" si="6"/>
        <v>0</v>
      </c>
    </row>
    <row r="26" spans="1:20">
      <c r="A26" t="s">
        <v>23</v>
      </c>
      <c r="B26">
        <v>1</v>
      </c>
      <c r="P26">
        <f t="shared" si="0"/>
        <v>1</v>
      </c>
      <c r="Q26">
        <f t="shared" si="1"/>
        <v>0</v>
      </c>
      <c r="R26">
        <f t="shared" si="2"/>
        <v>1</v>
      </c>
      <c r="S26" s="2">
        <f t="shared" si="5"/>
        <v>1</v>
      </c>
      <c r="T26" s="2">
        <f t="shared" si="6"/>
        <v>0</v>
      </c>
    </row>
    <row r="27" spans="1:20">
      <c r="A27" t="s">
        <v>24</v>
      </c>
      <c r="P27">
        <f t="shared" si="0"/>
        <v>0</v>
      </c>
      <c r="Q27">
        <f t="shared" si="1"/>
        <v>0</v>
      </c>
      <c r="R27">
        <f t="shared" si="2"/>
        <v>0</v>
      </c>
      <c r="S27" s="2"/>
      <c r="T27" s="2"/>
    </row>
    <row r="28" spans="1:20">
      <c r="A28" t="s">
        <v>25</v>
      </c>
      <c r="B28">
        <v>0</v>
      </c>
      <c r="D28">
        <v>0</v>
      </c>
      <c r="P28">
        <f t="shared" si="0"/>
        <v>0</v>
      </c>
      <c r="Q28">
        <f t="shared" si="1"/>
        <v>2</v>
      </c>
      <c r="R28">
        <f t="shared" si="2"/>
        <v>2</v>
      </c>
      <c r="S28" s="2">
        <f t="shared" ref="S28:S48" si="7">P28/R28</f>
        <v>0</v>
      </c>
      <c r="T28" s="2">
        <f t="shared" ref="T28:T48" si="8">Q28/R28</f>
        <v>1</v>
      </c>
    </row>
    <row r="29" spans="1:20">
      <c r="A29" t="s">
        <v>26</v>
      </c>
      <c r="B29">
        <v>0</v>
      </c>
      <c r="D29">
        <v>0</v>
      </c>
      <c r="N29">
        <v>0</v>
      </c>
      <c r="P29">
        <f t="shared" si="0"/>
        <v>0</v>
      </c>
      <c r="Q29">
        <f t="shared" si="1"/>
        <v>3</v>
      </c>
      <c r="R29">
        <f t="shared" si="2"/>
        <v>3</v>
      </c>
      <c r="S29" s="2">
        <f t="shared" si="7"/>
        <v>0</v>
      </c>
      <c r="T29" s="2">
        <f t="shared" si="8"/>
        <v>1</v>
      </c>
    </row>
    <row r="30" spans="1:20">
      <c r="A30" t="s">
        <v>27</v>
      </c>
      <c r="D30">
        <v>1</v>
      </c>
      <c r="E30">
        <v>0</v>
      </c>
      <c r="N30">
        <v>1</v>
      </c>
      <c r="O30">
        <v>0</v>
      </c>
      <c r="P30">
        <f t="shared" si="0"/>
        <v>2</v>
      </c>
      <c r="Q30">
        <f t="shared" si="1"/>
        <v>2</v>
      </c>
      <c r="R30">
        <f t="shared" si="2"/>
        <v>4</v>
      </c>
      <c r="S30" s="2">
        <f t="shared" si="7"/>
        <v>0.5</v>
      </c>
      <c r="T30" s="2">
        <f t="shared" si="8"/>
        <v>0.5</v>
      </c>
    </row>
    <row r="31" spans="1:20">
      <c r="A31" t="s">
        <v>28</v>
      </c>
      <c r="B31">
        <v>1</v>
      </c>
      <c r="D31">
        <v>0</v>
      </c>
      <c r="E31">
        <v>1</v>
      </c>
      <c r="N31">
        <v>1</v>
      </c>
      <c r="P31">
        <f t="shared" si="0"/>
        <v>3</v>
      </c>
      <c r="Q31">
        <f t="shared" si="1"/>
        <v>1</v>
      </c>
      <c r="R31">
        <f t="shared" si="2"/>
        <v>4</v>
      </c>
      <c r="S31" s="2">
        <f t="shared" si="7"/>
        <v>0.75</v>
      </c>
      <c r="T31" s="2">
        <f t="shared" si="8"/>
        <v>0.25</v>
      </c>
    </row>
    <row r="32" spans="1:20">
      <c r="A32" t="s">
        <v>29</v>
      </c>
      <c r="B32">
        <v>1</v>
      </c>
      <c r="D32">
        <v>1</v>
      </c>
      <c r="E32">
        <v>0</v>
      </c>
      <c r="F32">
        <v>1</v>
      </c>
      <c r="G32">
        <v>0</v>
      </c>
      <c r="P32">
        <f t="shared" si="0"/>
        <v>3</v>
      </c>
      <c r="Q32">
        <f t="shared" si="1"/>
        <v>2</v>
      </c>
      <c r="R32">
        <f t="shared" si="2"/>
        <v>5</v>
      </c>
      <c r="S32" s="2">
        <f t="shared" si="7"/>
        <v>0.6</v>
      </c>
      <c r="T32" s="2">
        <f t="shared" si="8"/>
        <v>0.4</v>
      </c>
    </row>
    <row r="33" spans="1:20">
      <c r="A33" t="s">
        <v>30</v>
      </c>
      <c r="B33">
        <v>1</v>
      </c>
      <c r="D33">
        <v>1</v>
      </c>
      <c r="N33">
        <v>1</v>
      </c>
      <c r="P33">
        <f t="shared" si="0"/>
        <v>3</v>
      </c>
      <c r="Q33">
        <f t="shared" si="1"/>
        <v>0</v>
      </c>
      <c r="R33">
        <f t="shared" si="2"/>
        <v>3</v>
      </c>
      <c r="S33" s="2">
        <f t="shared" si="7"/>
        <v>1</v>
      </c>
      <c r="T33" s="2">
        <f t="shared" si="8"/>
        <v>0</v>
      </c>
    </row>
    <row r="34" spans="1:20">
      <c r="A34" t="s">
        <v>31</v>
      </c>
      <c r="D34">
        <v>0</v>
      </c>
      <c r="E34">
        <v>1</v>
      </c>
      <c r="F34">
        <v>1</v>
      </c>
      <c r="G34">
        <v>0</v>
      </c>
      <c r="H34">
        <v>1</v>
      </c>
      <c r="I34">
        <v>1</v>
      </c>
      <c r="J34">
        <v>1</v>
      </c>
      <c r="K34">
        <v>0</v>
      </c>
      <c r="L34">
        <v>1</v>
      </c>
      <c r="M34">
        <v>0</v>
      </c>
      <c r="N34">
        <v>1</v>
      </c>
      <c r="P34">
        <f t="shared" ref="P34:P52" si="9">COUNTIF(B34:O34,"1")</f>
        <v>7</v>
      </c>
      <c r="Q34">
        <f t="shared" ref="Q34:Q52" si="10">COUNTIF(B34:O34,"0")</f>
        <v>4</v>
      </c>
      <c r="R34">
        <f t="shared" ref="R34:R52" si="11">COUNT(B34:O34)</f>
        <v>11</v>
      </c>
      <c r="S34" s="2">
        <f t="shared" si="7"/>
        <v>0.63636363636363635</v>
      </c>
      <c r="T34" s="2">
        <f t="shared" si="8"/>
        <v>0.36363636363636365</v>
      </c>
    </row>
    <row r="35" spans="1:20">
      <c r="A35" t="s">
        <v>32</v>
      </c>
      <c r="B35">
        <v>0</v>
      </c>
      <c r="D35">
        <v>0</v>
      </c>
      <c r="E35">
        <v>0</v>
      </c>
      <c r="P35">
        <f t="shared" si="9"/>
        <v>0</v>
      </c>
      <c r="Q35">
        <f t="shared" si="10"/>
        <v>3</v>
      </c>
      <c r="R35">
        <f t="shared" si="11"/>
        <v>3</v>
      </c>
      <c r="S35" s="2">
        <f t="shared" si="7"/>
        <v>0</v>
      </c>
      <c r="T35" s="2">
        <f t="shared" si="8"/>
        <v>1</v>
      </c>
    </row>
    <row r="36" spans="1:20">
      <c r="A36" t="s">
        <v>33</v>
      </c>
      <c r="D36">
        <v>1</v>
      </c>
      <c r="P36">
        <f t="shared" si="9"/>
        <v>1</v>
      </c>
      <c r="Q36">
        <f t="shared" si="10"/>
        <v>0</v>
      </c>
      <c r="R36">
        <f t="shared" si="11"/>
        <v>1</v>
      </c>
      <c r="S36" s="2">
        <f t="shared" si="7"/>
        <v>1</v>
      </c>
      <c r="T36" s="2">
        <f t="shared" si="8"/>
        <v>0</v>
      </c>
    </row>
    <row r="37" spans="1:20">
      <c r="A37" t="s">
        <v>34</v>
      </c>
      <c r="D37">
        <v>1</v>
      </c>
      <c r="N37">
        <v>1</v>
      </c>
      <c r="P37">
        <f t="shared" si="9"/>
        <v>2</v>
      </c>
      <c r="Q37">
        <f t="shared" si="10"/>
        <v>0</v>
      </c>
      <c r="R37">
        <f t="shared" si="11"/>
        <v>2</v>
      </c>
      <c r="S37" s="2">
        <f t="shared" si="7"/>
        <v>1</v>
      </c>
      <c r="T37" s="2">
        <f t="shared" si="8"/>
        <v>0</v>
      </c>
    </row>
    <row r="38" spans="1:20">
      <c r="A38" t="s">
        <v>35</v>
      </c>
      <c r="B38">
        <v>1</v>
      </c>
      <c r="C38">
        <v>0</v>
      </c>
      <c r="N38">
        <v>1</v>
      </c>
      <c r="P38">
        <f t="shared" si="9"/>
        <v>2</v>
      </c>
      <c r="Q38">
        <f t="shared" si="10"/>
        <v>1</v>
      </c>
      <c r="R38">
        <f t="shared" si="11"/>
        <v>3</v>
      </c>
      <c r="S38" s="2">
        <f t="shared" si="7"/>
        <v>0.66666666666666663</v>
      </c>
      <c r="T38" s="2">
        <f t="shared" si="8"/>
        <v>0.33333333333333331</v>
      </c>
    </row>
    <row r="39" spans="1:20">
      <c r="A39" t="s">
        <v>36</v>
      </c>
      <c r="B39">
        <v>1</v>
      </c>
      <c r="D39">
        <v>1</v>
      </c>
      <c r="N39">
        <v>1</v>
      </c>
      <c r="P39">
        <f t="shared" si="9"/>
        <v>3</v>
      </c>
      <c r="Q39">
        <f t="shared" si="10"/>
        <v>0</v>
      </c>
      <c r="R39">
        <f t="shared" si="11"/>
        <v>3</v>
      </c>
      <c r="S39" s="2">
        <f t="shared" si="7"/>
        <v>1</v>
      </c>
      <c r="T39" s="2">
        <f t="shared" si="8"/>
        <v>0</v>
      </c>
    </row>
    <row r="40" spans="1:20">
      <c r="A40" t="s">
        <v>37</v>
      </c>
      <c r="D40">
        <v>0</v>
      </c>
      <c r="E40">
        <v>1</v>
      </c>
      <c r="N40">
        <v>0</v>
      </c>
      <c r="P40">
        <f t="shared" si="9"/>
        <v>1</v>
      </c>
      <c r="Q40">
        <f t="shared" si="10"/>
        <v>2</v>
      </c>
      <c r="R40">
        <f t="shared" si="11"/>
        <v>3</v>
      </c>
      <c r="S40" s="2">
        <f t="shared" si="7"/>
        <v>0.33333333333333331</v>
      </c>
      <c r="T40" s="2">
        <f t="shared" si="8"/>
        <v>0.66666666666666663</v>
      </c>
    </row>
    <row r="41" spans="1:20">
      <c r="A41" t="s">
        <v>38</v>
      </c>
      <c r="B41">
        <v>1</v>
      </c>
      <c r="N41">
        <v>0</v>
      </c>
      <c r="P41">
        <f t="shared" si="9"/>
        <v>1</v>
      </c>
      <c r="Q41">
        <f t="shared" si="10"/>
        <v>1</v>
      </c>
      <c r="R41">
        <f t="shared" si="11"/>
        <v>2</v>
      </c>
      <c r="S41" s="2">
        <f t="shared" si="7"/>
        <v>0.5</v>
      </c>
      <c r="T41" s="2">
        <f t="shared" si="8"/>
        <v>0.5</v>
      </c>
    </row>
    <row r="42" spans="1:20">
      <c r="A42" t="s">
        <v>39</v>
      </c>
      <c r="B42">
        <v>1</v>
      </c>
      <c r="C42">
        <v>1</v>
      </c>
      <c r="N42">
        <v>1</v>
      </c>
      <c r="P42">
        <f t="shared" si="9"/>
        <v>3</v>
      </c>
      <c r="Q42">
        <f t="shared" si="10"/>
        <v>0</v>
      </c>
      <c r="R42">
        <f t="shared" si="11"/>
        <v>3</v>
      </c>
      <c r="S42" s="2">
        <f t="shared" si="7"/>
        <v>1</v>
      </c>
      <c r="T42" s="2">
        <f t="shared" si="8"/>
        <v>0</v>
      </c>
    </row>
    <row r="43" spans="1:20">
      <c r="A43" t="s">
        <v>40</v>
      </c>
      <c r="B43">
        <v>0</v>
      </c>
      <c r="N43">
        <v>1</v>
      </c>
      <c r="P43">
        <f t="shared" si="9"/>
        <v>1</v>
      </c>
      <c r="Q43">
        <f t="shared" si="10"/>
        <v>1</v>
      </c>
      <c r="R43">
        <f t="shared" si="11"/>
        <v>2</v>
      </c>
      <c r="S43" s="2">
        <f t="shared" si="7"/>
        <v>0.5</v>
      </c>
      <c r="T43" s="2">
        <f t="shared" si="8"/>
        <v>0.5</v>
      </c>
    </row>
    <row r="44" spans="1:20">
      <c r="A44" t="s">
        <v>41</v>
      </c>
      <c r="B44">
        <v>1</v>
      </c>
      <c r="N44">
        <v>1</v>
      </c>
      <c r="P44">
        <f t="shared" si="9"/>
        <v>2</v>
      </c>
      <c r="Q44">
        <f t="shared" si="10"/>
        <v>0</v>
      </c>
      <c r="R44">
        <f t="shared" si="11"/>
        <v>2</v>
      </c>
      <c r="S44" s="2">
        <f t="shared" si="7"/>
        <v>1</v>
      </c>
      <c r="T44" s="2">
        <f t="shared" si="8"/>
        <v>0</v>
      </c>
    </row>
    <row r="45" spans="1:20">
      <c r="A45" t="s">
        <v>42</v>
      </c>
      <c r="B45">
        <v>1</v>
      </c>
      <c r="D45">
        <v>0</v>
      </c>
      <c r="N45">
        <v>0</v>
      </c>
      <c r="P45">
        <f t="shared" si="9"/>
        <v>1</v>
      </c>
      <c r="Q45">
        <f t="shared" si="10"/>
        <v>2</v>
      </c>
      <c r="R45">
        <f t="shared" si="11"/>
        <v>3</v>
      </c>
      <c r="S45" s="2">
        <f t="shared" si="7"/>
        <v>0.33333333333333331</v>
      </c>
      <c r="T45" s="2">
        <f t="shared" si="8"/>
        <v>0.66666666666666663</v>
      </c>
    </row>
    <row r="46" spans="1:20">
      <c r="A46" t="s">
        <v>43</v>
      </c>
      <c r="D46">
        <v>0</v>
      </c>
      <c r="P46">
        <f t="shared" si="9"/>
        <v>0</v>
      </c>
      <c r="Q46">
        <f t="shared" si="10"/>
        <v>1</v>
      </c>
      <c r="R46">
        <f t="shared" si="11"/>
        <v>1</v>
      </c>
      <c r="S46" s="2">
        <f t="shared" si="7"/>
        <v>0</v>
      </c>
      <c r="T46" s="2">
        <f t="shared" si="8"/>
        <v>1</v>
      </c>
    </row>
    <row r="47" spans="1:20">
      <c r="A47" t="s">
        <v>44</v>
      </c>
      <c r="N47">
        <v>1</v>
      </c>
      <c r="P47">
        <f t="shared" si="9"/>
        <v>1</v>
      </c>
      <c r="Q47">
        <f t="shared" si="10"/>
        <v>0</v>
      </c>
      <c r="R47">
        <f t="shared" si="11"/>
        <v>1</v>
      </c>
      <c r="S47" s="2">
        <f t="shared" si="7"/>
        <v>1</v>
      </c>
      <c r="T47" s="2">
        <f t="shared" si="8"/>
        <v>0</v>
      </c>
    </row>
    <row r="48" spans="1:20">
      <c r="A48" t="s">
        <v>45</v>
      </c>
      <c r="B48">
        <v>1</v>
      </c>
      <c r="D48">
        <v>1</v>
      </c>
      <c r="E48">
        <v>0</v>
      </c>
      <c r="F48">
        <v>0</v>
      </c>
      <c r="P48">
        <f t="shared" si="9"/>
        <v>2</v>
      </c>
      <c r="Q48">
        <f t="shared" si="10"/>
        <v>2</v>
      </c>
      <c r="R48">
        <f t="shared" si="11"/>
        <v>4</v>
      </c>
      <c r="S48" s="2">
        <f t="shared" si="7"/>
        <v>0.5</v>
      </c>
      <c r="T48" s="2">
        <f t="shared" si="8"/>
        <v>0.5</v>
      </c>
    </row>
    <row r="49" spans="1:20">
      <c r="A49" t="s">
        <v>46</v>
      </c>
      <c r="P49">
        <f t="shared" si="9"/>
        <v>0</v>
      </c>
      <c r="Q49">
        <f t="shared" si="10"/>
        <v>0</v>
      </c>
      <c r="R49">
        <f t="shared" si="11"/>
        <v>0</v>
      </c>
      <c r="S49" s="2"/>
      <c r="T49" s="2"/>
    </row>
    <row r="50" spans="1:20">
      <c r="A50" t="s">
        <v>47</v>
      </c>
      <c r="B50">
        <v>0</v>
      </c>
      <c r="D50">
        <v>0</v>
      </c>
      <c r="E50">
        <v>0</v>
      </c>
      <c r="P50">
        <f t="shared" si="9"/>
        <v>0</v>
      </c>
      <c r="Q50">
        <f t="shared" si="10"/>
        <v>3</v>
      </c>
      <c r="R50">
        <f t="shared" si="11"/>
        <v>3</v>
      </c>
      <c r="S50" s="2">
        <f>P50/R50</f>
        <v>0</v>
      </c>
      <c r="T50" s="2">
        <f>Q50/R50</f>
        <v>1</v>
      </c>
    </row>
    <row r="51" spans="1:20">
      <c r="A51" t="s">
        <v>48</v>
      </c>
      <c r="D51">
        <v>1</v>
      </c>
      <c r="E51">
        <v>1</v>
      </c>
      <c r="N51">
        <v>1</v>
      </c>
      <c r="P51">
        <f t="shared" si="9"/>
        <v>3</v>
      </c>
      <c r="Q51">
        <f t="shared" si="10"/>
        <v>0</v>
      </c>
      <c r="R51">
        <f t="shared" si="11"/>
        <v>3</v>
      </c>
      <c r="S51" s="2">
        <f>P51/R51</f>
        <v>1</v>
      </c>
      <c r="T51" s="2">
        <f>Q51/R51</f>
        <v>0</v>
      </c>
    </row>
    <row r="52" spans="1:20">
      <c r="A52" t="s">
        <v>49</v>
      </c>
      <c r="B52">
        <v>1</v>
      </c>
      <c r="N52">
        <v>1</v>
      </c>
      <c r="P52">
        <f t="shared" si="9"/>
        <v>2</v>
      </c>
      <c r="Q52">
        <f t="shared" si="10"/>
        <v>0</v>
      </c>
      <c r="R52">
        <f t="shared" si="11"/>
        <v>2</v>
      </c>
      <c r="S52" s="2">
        <f>P52/R52</f>
        <v>1</v>
      </c>
      <c r="T52" s="2">
        <f>Q52/R52</f>
        <v>0</v>
      </c>
    </row>
    <row r="54" spans="1:20">
      <c r="A54" t="s">
        <v>57</v>
      </c>
    </row>
    <row r="55" spans="1:20">
      <c r="A55" s="3" t="s">
        <v>56</v>
      </c>
    </row>
    <row r="56" spans="1:20">
      <c r="A56" t="s">
        <v>55</v>
      </c>
    </row>
    <row r="58" spans="1:20" ht="23.25">
      <c r="C58" s="215" t="s">
        <v>503</v>
      </c>
    </row>
  </sheetData>
  <hyperlinks>
    <hyperlink ref="A55" r:id="rId1" location=".VFzsUMnzg1o"/>
    <hyperlink ref="C58" location="'Project 2'!A1" display="Back"/>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opLeftCell="A52" workbookViewId="0">
      <selection activeCell="B65" sqref="B65"/>
    </sheetView>
  </sheetViews>
  <sheetFormatPr defaultRowHeight="15"/>
  <cols>
    <col min="1" max="1" width="27.140625" style="62" customWidth="1"/>
    <col min="2" max="4" width="12.85546875" style="63" customWidth="1"/>
    <col min="5" max="8" width="12.85546875" style="64" customWidth="1"/>
    <col min="9" max="9" width="12.85546875" style="63" customWidth="1"/>
    <col min="10" max="13" width="12.85546875" style="64" customWidth="1"/>
    <col min="14" max="14" width="21.140625" customWidth="1"/>
    <col min="257" max="257" width="27.140625" customWidth="1"/>
    <col min="258" max="269" width="12.85546875" customWidth="1"/>
    <col min="270" max="270" width="21.140625" customWidth="1"/>
    <col min="513" max="513" width="27.140625" customWidth="1"/>
    <col min="514" max="525" width="12.85546875" customWidth="1"/>
    <col min="526" max="526" width="21.140625" customWidth="1"/>
    <col min="769" max="769" width="27.140625" customWidth="1"/>
    <col min="770" max="781" width="12.85546875" customWidth="1"/>
    <col min="782" max="782" width="21.140625" customWidth="1"/>
    <col min="1025" max="1025" width="27.140625" customWidth="1"/>
    <col min="1026" max="1037" width="12.85546875" customWidth="1"/>
    <col min="1038" max="1038" width="21.140625" customWidth="1"/>
    <col min="1281" max="1281" width="27.140625" customWidth="1"/>
    <col min="1282" max="1293" width="12.85546875" customWidth="1"/>
    <col min="1294" max="1294" width="21.140625" customWidth="1"/>
    <col min="1537" max="1537" width="27.140625" customWidth="1"/>
    <col min="1538" max="1549" width="12.85546875" customWidth="1"/>
    <col min="1550" max="1550" width="21.140625" customWidth="1"/>
    <col min="1793" max="1793" width="27.140625" customWidth="1"/>
    <col min="1794" max="1805" width="12.85546875" customWidth="1"/>
    <col min="1806" max="1806" width="21.140625" customWidth="1"/>
    <col min="2049" max="2049" width="27.140625" customWidth="1"/>
    <col min="2050" max="2061" width="12.85546875" customWidth="1"/>
    <col min="2062" max="2062" width="21.140625" customWidth="1"/>
    <col min="2305" max="2305" width="27.140625" customWidth="1"/>
    <col min="2306" max="2317" width="12.85546875" customWidth="1"/>
    <col min="2318" max="2318" width="21.140625" customWidth="1"/>
    <col min="2561" max="2561" width="27.140625" customWidth="1"/>
    <col min="2562" max="2573" width="12.85546875" customWidth="1"/>
    <col min="2574" max="2574" width="21.140625" customWidth="1"/>
    <col min="2817" max="2817" width="27.140625" customWidth="1"/>
    <col min="2818" max="2829" width="12.85546875" customWidth="1"/>
    <col min="2830" max="2830" width="21.140625" customWidth="1"/>
    <col min="3073" max="3073" width="27.140625" customWidth="1"/>
    <col min="3074" max="3085" width="12.85546875" customWidth="1"/>
    <col min="3086" max="3086" width="21.140625" customWidth="1"/>
    <col min="3329" max="3329" width="27.140625" customWidth="1"/>
    <col min="3330" max="3341" width="12.85546875" customWidth="1"/>
    <col min="3342" max="3342" width="21.140625" customWidth="1"/>
    <col min="3585" max="3585" width="27.140625" customWidth="1"/>
    <col min="3586" max="3597" width="12.85546875" customWidth="1"/>
    <col min="3598" max="3598" width="21.140625" customWidth="1"/>
    <col min="3841" max="3841" width="27.140625" customWidth="1"/>
    <col min="3842" max="3853" width="12.85546875" customWidth="1"/>
    <col min="3854" max="3854" width="21.140625" customWidth="1"/>
    <col min="4097" max="4097" width="27.140625" customWidth="1"/>
    <col min="4098" max="4109" width="12.85546875" customWidth="1"/>
    <col min="4110" max="4110" width="21.140625" customWidth="1"/>
    <col min="4353" max="4353" width="27.140625" customWidth="1"/>
    <col min="4354" max="4365" width="12.85546875" customWidth="1"/>
    <col min="4366" max="4366" width="21.140625" customWidth="1"/>
    <col min="4609" max="4609" width="27.140625" customWidth="1"/>
    <col min="4610" max="4621" width="12.85546875" customWidth="1"/>
    <col min="4622" max="4622" width="21.140625" customWidth="1"/>
    <col min="4865" max="4865" width="27.140625" customWidth="1"/>
    <col min="4866" max="4877" width="12.85546875" customWidth="1"/>
    <col min="4878" max="4878" width="21.140625" customWidth="1"/>
    <col min="5121" max="5121" width="27.140625" customWidth="1"/>
    <col min="5122" max="5133" width="12.85546875" customWidth="1"/>
    <col min="5134" max="5134" width="21.140625" customWidth="1"/>
    <col min="5377" max="5377" width="27.140625" customWidth="1"/>
    <col min="5378" max="5389" width="12.85546875" customWidth="1"/>
    <col min="5390" max="5390" width="21.140625" customWidth="1"/>
    <col min="5633" max="5633" width="27.140625" customWidth="1"/>
    <col min="5634" max="5645" width="12.85546875" customWidth="1"/>
    <col min="5646" max="5646" width="21.140625" customWidth="1"/>
    <col min="5889" max="5889" width="27.140625" customWidth="1"/>
    <col min="5890" max="5901" width="12.85546875" customWidth="1"/>
    <col min="5902" max="5902" width="21.140625" customWidth="1"/>
    <col min="6145" max="6145" width="27.140625" customWidth="1"/>
    <col min="6146" max="6157" width="12.85546875" customWidth="1"/>
    <col min="6158" max="6158" width="21.140625" customWidth="1"/>
    <col min="6401" max="6401" width="27.140625" customWidth="1"/>
    <col min="6402" max="6413" width="12.85546875" customWidth="1"/>
    <col min="6414" max="6414" width="21.140625" customWidth="1"/>
    <col min="6657" max="6657" width="27.140625" customWidth="1"/>
    <col min="6658" max="6669" width="12.85546875" customWidth="1"/>
    <col min="6670" max="6670" width="21.140625" customWidth="1"/>
    <col min="6913" max="6913" width="27.140625" customWidth="1"/>
    <col min="6914" max="6925" width="12.85546875" customWidth="1"/>
    <col min="6926" max="6926" width="21.140625" customWidth="1"/>
    <col min="7169" max="7169" width="27.140625" customWidth="1"/>
    <col min="7170" max="7181" width="12.85546875" customWidth="1"/>
    <col min="7182" max="7182" width="21.140625" customWidth="1"/>
    <col min="7425" max="7425" width="27.140625" customWidth="1"/>
    <col min="7426" max="7437" width="12.85546875" customWidth="1"/>
    <col min="7438" max="7438" width="21.140625" customWidth="1"/>
    <col min="7681" max="7681" width="27.140625" customWidth="1"/>
    <col min="7682" max="7693" width="12.85546875" customWidth="1"/>
    <col min="7694" max="7694" width="21.140625" customWidth="1"/>
    <col min="7937" max="7937" width="27.140625" customWidth="1"/>
    <col min="7938" max="7949" width="12.85546875" customWidth="1"/>
    <col min="7950" max="7950" width="21.140625" customWidth="1"/>
    <col min="8193" max="8193" width="27.140625" customWidth="1"/>
    <col min="8194" max="8205" width="12.85546875" customWidth="1"/>
    <col min="8206" max="8206" width="21.140625" customWidth="1"/>
    <col min="8449" max="8449" width="27.140625" customWidth="1"/>
    <col min="8450" max="8461" width="12.85546875" customWidth="1"/>
    <col min="8462" max="8462" width="21.140625" customWidth="1"/>
    <col min="8705" max="8705" width="27.140625" customWidth="1"/>
    <col min="8706" max="8717" width="12.85546875" customWidth="1"/>
    <col min="8718" max="8718" width="21.140625" customWidth="1"/>
    <col min="8961" max="8961" width="27.140625" customWidth="1"/>
    <col min="8962" max="8973" width="12.85546875" customWidth="1"/>
    <col min="8974" max="8974" width="21.140625" customWidth="1"/>
    <col min="9217" max="9217" width="27.140625" customWidth="1"/>
    <col min="9218" max="9229" width="12.85546875" customWidth="1"/>
    <col min="9230" max="9230" width="21.140625" customWidth="1"/>
    <col min="9473" max="9473" width="27.140625" customWidth="1"/>
    <col min="9474" max="9485" width="12.85546875" customWidth="1"/>
    <col min="9486" max="9486" width="21.140625" customWidth="1"/>
    <col min="9729" max="9729" width="27.140625" customWidth="1"/>
    <col min="9730" max="9741" width="12.85546875" customWidth="1"/>
    <col min="9742" max="9742" width="21.140625" customWidth="1"/>
    <col min="9985" max="9985" width="27.140625" customWidth="1"/>
    <col min="9986" max="9997" width="12.85546875" customWidth="1"/>
    <col min="9998" max="9998" width="21.140625" customWidth="1"/>
    <col min="10241" max="10241" width="27.140625" customWidth="1"/>
    <col min="10242" max="10253" width="12.85546875" customWidth="1"/>
    <col min="10254" max="10254" width="21.140625" customWidth="1"/>
    <col min="10497" max="10497" width="27.140625" customWidth="1"/>
    <col min="10498" max="10509" width="12.85546875" customWidth="1"/>
    <col min="10510" max="10510" width="21.140625" customWidth="1"/>
    <col min="10753" max="10753" width="27.140625" customWidth="1"/>
    <col min="10754" max="10765" width="12.85546875" customWidth="1"/>
    <col min="10766" max="10766" width="21.140625" customWidth="1"/>
    <col min="11009" max="11009" width="27.140625" customWidth="1"/>
    <col min="11010" max="11021" width="12.85546875" customWidth="1"/>
    <col min="11022" max="11022" width="21.140625" customWidth="1"/>
    <col min="11265" max="11265" width="27.140625" customWidth="1"/>
    <col min="11266" max="11277" width="12.85546875" customWidth="1"/>
    <col min="11278" max="11278" width="21.140625" customWidth="1"/>
    <col min="11521" max="11521" width="27.140625" customWidth="1"/>
    <col min="11522" max="11533" width="12.85546875" customWidth="1"/>
    <col min="11534" max="11534" width="21.140625" customWidth="1"/>
    <col min="11777" max="11777" width="27.140625" customWidth="1"/>
    <col min="11778" max="11789" width="12.85546875" customWidth="1"/>
    <col min="11790" max="11790" width="21.140625" customWidth="1"/>
    <col min="12033" max="12033" width="27.140625" customWidth="1"/>
    <col min="12034" max="12045" width="12.85546875" customWidth="1"/>
    <col min="12046" max="12046" width="21.140625" customWidth="1"/>
    <col min="12289" max="12289" width="27.140625" customWidth="1"/>
    <col min="12290" max="12301" width="12.85546875" customWidth="1"/>
    <col min="12302" max="12302" width="21.140625" customWidth="1"/>
    <col min="12545" max="12545" width="27.140625" customWidth="1"/>
    <col min="12546" max="12557" width="12.85546875" customWidth="1"/>
    <col min="12558" max="12558" width="21.140625" customWidth="1"/>
    <col min="12801" max="12801" width="27.140625" customWidth="1"/>
    <col min="12802" max="12813" width="12.85546875" customWidth="1"/>
    <col min="12814" max="12814" width="21.140625" customWidth="1"/>
    <col min="13057" max="13057" width="27.140625" customWidth="1"/>
    <col min="13058" max="13069" width="12.85546875" customWidth="1"/>
    <col min="13070" max="13070" width="21.140625" customWidth="1"/>
    <col min="13313" max="13313" width="27.140625" customWidth="1"/>
    <col min="13314" max="13325" width="12.85546875" customWidth="1"/>
    <col min="13326" max="13326" width="21.140625" customWidth="1"/>
    <col min="13569" max="13569" width="27.140625" customWidth="1"/>
    <col min="13570" max="13581" width="12.85546875" customWidth="1"/>
    <col min="13582" max="13582" width="21.140625" customWidth="1"/>
    <col min="13825" max="13825" width="27.140625" customWidth="1"/>
    <col min="13826" max="13837" width="12.85546875" customWidth="1"/>
    <col min="13838" max="13838" width="21.140625" customWidth="1"/>
    <col min="14081" max="14081" width="27.140625" customWidth="1"/>
    <col min="14082" max="14093" width="12.85546875" customWidth="1"/>
    <col min="14094" max="14094" width="21.140625" customWidth="1"/>
    <col min="14337" max="14337" width="27.140625" customWidth="1"/>
    <col min="14338" max="14349" width="12.85546875" customWidth="1"/>
    <col min="14350" max="14350" width="21.140625" customWidth="1"/>
    <col min="14593" max="14593" width="27.140625" customWidth="1"/>
    <col min="14594" max="14605" width="12.85546875" customWidth="1"/>
    <col min="14606" max="14606" width="21.140625" customWidth="1"/>
    <col min="14849" max="14849" width="27.140625" customWidth="1"/>
    <col min="14850" max="14861" width="12.85546875" customWidth="1"/>
    <col min="14862" max="14862" width="21.140625" customWidth="1"/>
    <col min="15105" max="15105" width="27.140625" customWidth="1"/>
    <col min="15106" max="15117" width="12.85546875" customWidth="1"/>
    <col min="15118" max="15118" width="21.140625" customWidth="1"/>
    <col min="15361" max="15361" width="27.140625" customWidth="1"/>
    <col min="15362" max="15373" width="12.85546875" customWidth="1"/>
    <col min="15374" max="15374" width="21.140625" customWidth="1"/>
    <col min="15617" max="15617" width="27.140625" customWidth="1"/>
    <col min="15618" max="15629" width="12.85546875" customWidth="1"/>
    <col min="15630" max="15630" width="21.140625" customWidth="1"/>
    <col min="15873" max="15873" width="27.140625" customWidth="1"/>
    <col min="15874" max="15885" width="12.85546875" customWidth="1"/>
    <col min="15886" max="15886" width="21.140625" customWidth="1"/>
    <col min="16129" max="16129" width="27.140625" customWidth="1"/>
    <col min="16130" max="16141" width="12.85546875" customWidth="1"/>
    <col min="16142" max="16142" width="21.140625" customWidth="1"/>
  </cols>
  <sheetData>
    <row r="1" spans="1:14" ht="0.95" customHeight="1">
      <c r="A1" s="62" t="s">
        <v>156</v>
      </c>
    </row>
    <row r="2" spans="1:14" ht="15" customHeight="1">
      <c r="A2" s="474" t="s">
        <v>157</v>
      </c>
      <c r="B2" s="474"/>
      <c r="C2" s="474"/>
      <c r="D2" s="474"/>
      <c r="E2" s="474"/>
      <c r="F2" s="474"/>
      <c r="G2" s="474"/>
      <c r="H2" s="474"/>
      <c r="I2" s="474"/>
      <c r="J2" s="474"/>
      <c r="K2" s="474"/>
      <c r="L2" s="474"/>
      <c r="M2" s="474"/>
    </row>
    <row r="3" spans="1:14" ht="15" customHeight="1">
      <c r="A3" s="474" t="s">
        <v>158</v>
      </c>
      <c r="B3" s="474"/>
      <c r="C3" s="474"/>
      <c r="D3" s="474"/>
      <c r="E3" s="474"/>
      <c r="F3" s="474"/>
      <c r="G3" s="474"/>
      <c r="H3" s="474"/>
      <c r="I3" s="474"/>
      <c r="J3" s="474"/>
      <c r="K3" s="474"/>
      <c r="L3" s="474"/>
      <c r="M3" s="474"/>
    </row>
    <row r="4" spans="1:14">
      <c r="A4" s="475" t="s">
        <v>144</v>
      </c>
      <c r="B4" s="477" t="s">
        <v>145</v>
      </c>
      <c r="C4" s="477" t="s">
        <v>146</v>
      </c>
      <c r="D4" s="479" t="s">
        <v>69</v>
      </c>
      <c r="E4" s="480"/>
      <c r="F4" s="480"/>
      <c r="G4" s="480"/>
      <c r="H4" s="480"/>
      <c r="I4" s="479" t="s">
        <v>68</v>
      </c>
      <c r="J4" s="480"/>
      <c r="K4" s="480"/>
      <c r="L4" s="480"/>
      <c r="M4" s="480"/>
    </row>
    <row r="5" spans="1:14" ht="60" customHeight="1">
      <c r="A5" s="476"/>
      <c r="B5" s="478"/>
      <c r="C5" s="478"/>
      <c r="D5" s="59" t="s">
        <v>147</v>
      </c>
      <c r="E5" s="60" t="s">
        <v>148</v>
      </c>
      <c r="F5" s="61" t="s">
        <v>149</v>
      </c>
      <c r="G5" s="60" t="s">
        <v>150</v>
      </c>
      <c r="H5" s="61" t="s">
        <v>151</v>
      </c>
      <c r="I5" s="59" t="s">
        <v>152</v>
      </c>
      <c r="J5" s="60" t="s">
        <v>153</v>
      </c>
      <c r="K5" s="61" t="s">
        <v>151</v>
      </c>
      <c r="L5" s="60" t="s">
        <v>154</v>
      </c>
      <c r="M5" s="61" t="s">
        <v>151</v>
      </c>
    </row>
    <row r="6" spans="1:14" ht="15" customHeight="1">
      <c r="A6" s="65" t="s">
        <v>159</v>
      </c>
      <c r="B6" s="66">
        <v>235248</v>
      </c>
      <c r="C6" s="66">
        <v>215081</v>
      </c>
      <c r="D6" s="67">
        <v>153157</v>
      </c>
      <c r="E6" s="68">
        <v>65.099999999999994</v>
      </c>
      <c r="F6" s="68">
        <v>0.3</v>
      </c>
      <c r="G6" s="68">
        <v>71.2</v>
      </c>
      <c r="H6" s="68">
        <v>0.3</v>
      </c>
      <c r="I6" s="69">
        <v>132948</v>
      </c>
      <c r="J6" s="70">
        <v>56.5</v>
      </c>
      <c r="K6" s="68">
        <v>0.3</v>
      </c>
      <c r="L6" s="68">
        <v>61.8</v>
      </c>
      <c r="M6" s="71">
        <v>0.3</v>
      </c>
    </row>
    <row r="7" spans="1:14" ht="15" customHeight="1">
      <c r="A7" s="45" t="s">
        <v>94</v>
      </c>
      <c r="B7" s="46">
        <v>3594</v>
      </c>
      <c r="C7" s="46">
        <v>3479</v>
      </c>
      <c r="D7" s="47">
        <v>2556</v>
      </c>
      <c r="E7" s="48">
        <v>71.099999999999994</v>
      </c>
      <c r="F7" s="48">
        <v>2.2000000000000002</v>
      </c>
      <c r="G7" s="48">
        <v>73.5</v>
      </c>
      <c r="H7" s="48">
        <v>2.2000000000000002</v>
      </c>
      <c r="I7" s="49">
        <v>2154</v>
      </c>
      <c r="J7" s="50">
        <v>59.9</v>
      </c>
      <c r="K7" s="48">
        <v>2.4</v>
      </c>
      <c r="L7" s="48">
        <v>61.9</v>
      </c>
      <c r="M7" s="51">
        <v>2.4</v>
      </c>
      <c r="N7">
        <v>3594000</v>
      </c>
    </row>
    <row r="8" spans="1:14" ht="15" customHeight="1">
      <c r="A8" s="45" t="s">
        <v>95</v>
      </c>
      <c r="B8" s="46">
        <v>516</v>
      </c>
      <c r="C8" s="46">
        <v>495</v>
      </c>
      <c r="D8" s="47">
        <v>361</v>
      </c>
      <c r="E8" s="48">
        <v>69.900000000000006</v>
      </c>
      <c r="F8" s="48">
        <v>2.4</v>
      </c>
      <c r="G8" s="48">
        <v>72.8</v>
      </c>
      <c r="H8" s="48">
        <v>2.4</v>
      </c>
      <c r="I8" s="49">
        <v>289</v>
      </c>
      <c r="J8" s="50">
        <v>56</v>
      </c>
      <c r="K8" s="48">
        <v>2.6</v>
      </c>
      <c r="L8" s="48">
        <v>58.4</v>
      </c>
      <c r="M8" s="51">
        <v>2.6</v>
      </c>
      <c r="N8">
        <v>516000</v>
      </c>
    </row>
    <row r="9" spans="1:14" ht="15" customHeight="1">
      <c r="A9" s="45" t="s">
        <v>96</v>
      </c>
      <c r="B9" s="46">
        <v>4863</v>
      </c>
      <c r="C9" s="46">
        <v>4314</v>
      </c>
      <c r="D9" s="47">
        <v>2812</v>
      </c>
      <c r="E9" s="48">
        <v>57.8</v>
      </c>
      <c r="F9" s="48">
        <v>2.1</v>
      </c>
      <c r="G9" s="48">
        <v>65.2</v>
      </c>
      <c r="H9" s="48">
        <v>2.2000000000000002</v>
      </c>
      <c r="I9" s="49">
        <v>2412</v>
      </c>
      <c r="J9" s="50">
        <v>49.6</v>
      </c>
      <c r="K9" s="48">
        <v>2.2000000000000002</v>
      </c>
      <c r="L9" s="48">
        <v>55.9</v>
      </c>
      <c r="M9" s="51">
        <v>2.2999999999999998</v>
      </c>
      <c r="N9">
        <v>4863000</v>
      </c>
    </row>
    <row r="10" spans="1:14" ht="15" customHeight="1">
      <c r="A10" s="45" t="s">
        <v>97</v>
      </c>
      <c r="B10" s="46">
        <v>2198</v>
      </c>
      <c r="C10" s="46">
        <v>2109</v>
      </c>
      <c r="D10" s="47">
        <v>1376</v>
      </c>
      <c r="E10" s="48">
        <v>62.6</v>
      </c>
      <c r="F10" s="48">
        <v>2.4</v>
      </c>
      <c r="G10" s="48">
        <v>65.3</v>
      </c>
      <c r="H10" s="48">
        <v>2.4</v>
      </c>
      <c r="I10" s="49">
        <v>1124</v>
      </c>
      <c r="J10" s="50">
        <v>51.1</v>
      </c>
      <c r="K10" s="48">
        <v>2.5</v>
      </c>
      <c r="L10" s="48">
        <v>53.3</v>
      </c>
      <c r="M10" s="51">
        <v>2.6</v>
      </c>
      <c r="N10">
        <v>2198000</v>
      </c>
    </row>
    <row r="11" spans="1:14" ht="15" customHeight="1">
      <c r="A11" s="45" t="s">
        <v>98</v>
      </c>
      <c r="B11" s="46">
        <v>28357</v>
      </c>
      <c r="C11" s="46">
        <v>23419</v>
      </c>
      <c r="D11" s="47">
        <v>15356</v>
      </c>
      <c r="E11" s="48">
        <v>54.2</v>
      </c>
      <c r="F11" s="48">
        <v>0.9</v>
      </c>
      <c r="G11" s="48">
        <v>65.599999999999994</v>
      </c>
      <c r="H11" s="48">
        <v>0.9</v>
      </c>
      <c r="I11" s="49">
        <v>13462</v>
      </c>
      <c r="J11" s="50">
        <v>47.5</v>
      </c>
      <c r="K11" s="48">
        <v>0.9</v>
      </c>
      <c r="L11" s="48">
        <v>57.5</v>
      </c>
      <c r="M11" s="51">
        <v>1</v>
      </c>
      <c r="N11">
        <v>28357000</v>
      </c>
    </row>
    <row r="12" spans="1:14" ht="15" customHeight="1">
      <c r="A12" s="45" t="s">
        <v>99</v>
      </c>
      <c r="B12" s="46">
        <v>3817</v>
      </c>
      <c r="C12" s="46">
        <v>3544</v>
      </c>
      <c r="D12" s="47">
        <v>2635</v>
      </c>
      <c r="E12" s="48">
        <v>69</v>
      </c>
      <c r="F12" s="48">
        <v>2.2999999999999998</v>
      </c>
      <c r="G12" s="48">
        <v>74.400000000000006</v>
      </c>
      <c r="H12" s="48">
        <v>2.2000000000000002</v>
      </c>
      <c r="I12" s="49">
        <v>2495</v>
      </c>
      <c r="J12" s="50">
        <v>65.400000000000006</v>
      </c>
      <c r="K12" s="48">
        <v>2.2999999999999998</v>
      </c>
      <c r="L12" s="48">
        <v>70.400000000000006</v>
      </c>
      <c r="M12" s="51">
        <v>2.2999999999999998</v>
      </c>
      <c r="N12">
        <v>3817000</v>
      </c>
    </row>
    <row r="13" spans="1:14" ht="15" customHeight="1">
      <c r="A13" s="45" t="s">
        <v>100</v>
      </c>
      <c r="B13" s="46">
        <v>2726</v>
      </c>
      <c r="C13" s="46">
        <v>2499</v>
      </c>
      <c r="D13" s="47">
        <v>1760</v>
      </c>
      <c r="E13" s="48">
        <v>64.599999999999994</v>
      </c>
      <c r="F13" s="48">
        <v>2.5</v>
      </c>
      <c r="G13" s="48">
        <v>70.400000000000006</v>
      </c>
      <c r="H13" s="48">
        <v>2.5</v>
      </c>
      <c r="I13" s="49">
        <v>1568</v>
      </c>
      <c r="J13" s="50">
        <v>57.5</v>
      </c>
      <c r="K13" s="48">
        <v>2.5</v>
      </c>
      <c r="L13" s="48">
        <v>62.7</v>
      </c>
      <c r="M13" s="51">
        <v>2.6</v>
      </c>
      <c r="N13">
        <v>2726000</v>
      </c>
    </row>
    <row r="14" spans="1:14" ht="15" customHeight="1">
      <c r="A14" s="45" t="s">
        <v>101</v>
      </c>
      <c r="B14" s="46">
        <v>693</v>
      </c>
      <c r="C14" s="46">
        <v>641</v>
      </c>
      <c r="D14" s="47">
        <v>470</v>
      </c>
      <c r="E14" s="48">
        <v>67.8</v>
      </c>
      <c r="F14" s="48">
        <v>2.4</v>
      </c>
      <c r="G14" s="48">
        <v>73.3</v>
      </c>
      <c r="H14" s="48">
        <v>2.4</v>
      </c>
      <c r="I14" s="49">
        <v>431</v>
      </c>
      <c r="J14" s="50">
        <v>62.2</v>
      </c>
      <c r="K14" s="48">
        <v>2.5</v>
      </c>
      <c r="L14" s="48">
        <v>67.3</v>
      </c>
      <c r="M14" s="51">
        <v>2.5</v>
      </c>
      <c r="N14">
        <v>693000</v>
      </c>
    </row>
    <row r="15" spans="1:14" ht="15" customHeight="1">
      <c r="A15" s="45" t="s">
        <v>102</v>
      </c>
      <c r="B15" s="46">
        <v>15034</v>
      </c>
      <c r="C15" s="46">
        <v>13326</v>
      </c>
      <c r="D15" s="47">
        <v>9102</v>
      </c>
      <c r="E15" s="48">
        <v>60.5</v>
      </c>
      <c r="F15" s="48">
        <v>1.2</v>
      </c>
      <c r="G15" s="48">
        <v>68.3</v>
      </c>
      <c r="H15" s="48">
        <v>1.2</v>
      </c>
      <c r="I15" s="49">
        <v>8107</v>
      </c>
      <c r="J15" s="50">
        <v>53.9</v>
      </c>
      <c r="K15" s="48">
        <v>1.2</v>
      </c>
      <c r="L15" s="48">
        <v>60.8</v>
      </c>
      <c r="M15" s="51">
        <v>1.3</v>
      </c>
      <c r="N15">
        <v>15034000</v>
      </c>
    </row>
    <row r="16" spans="1:14" ht="15" customHeight="1">
      <c r="A16" s="45" t="s">
        <v>103</v>
      </c>
      <c r="B16" s="46">
        <v>7179</v>
      </c>
      <c r="C16" s="46">
        <v>6738</v>
      </c>
      <c r="D16" s="47">
        <v>4767</v>
      </c>
      <c r="E16" s="48">
        <v>66.400000000000006</v>
      </c>
      <c r="F16" s="48">
        <v>1.7</v>
      </c>
      <c r="G16" s="48">
        <v>70.7</v>
      </c>
      <c r="H16" s="48">
        <v>1.7</v>
      </c>
      <c r="I16" s="49">
        <v>4168</v>
      </c>
      <c r="J16" s="50">
        <v>58.1</v>
      </c>
      <c r="K16" s="48">
        <v>1.7</v>
      </c>
      <c r="L16" s="48">
        <v>61.9</v>
      </c>
      <c r="M16" s="51">
        <v>1.8</v>
      </c>
      <c r="N16">
        <v>7179000</v>
      </c>
    </row>
    <row r="17" spans="1:14" ht="15" customHeight="1">
      <c r="A17" s="45" t="s">
        <v>104</v>
      </c>
      <c r="B17" s="46">
        <v>1013</v>
      </c>
      <c r="C17" s="46">
        <v>930</v>
      </c>
      <c r="D17" s="47">
        <v>547</v>
      </c>
      <c r="E17" s="48">
        <v>54.1</v>
      </c>
      <c r="F17" s="48">
        <v>2.4</v>
      </c>
      <c r="G17" s="48">
        <v>58.9</v>
      </c>
      <c r="H17" s="48">
        <v>2.5</v>
      </c>
      <c r="I17" s="49">
        <v>480</v>
      </c>
      <c r="J17" s="50">
        <v>47.4</v>
      </c>
      <c r="K17" s="48">
        <v>2.4</v>
      </c>
      <c r="L17" s="48">
        <v>51.6</v>
      </c>
      <c r="M17" s="51">
        <v>2.6</v>
      </c>
      <c r="N17">
        <v>1013000</v>
      </c>
    </row>
    <row r="18" spans="1:14" ht="15" customHeight="1">
      <c r="A18" s="45" t="s">
        <v>105</v>
      </c>
      <c r="B18" s="46">
        <v>1129</v>
      </c>
      <c r="C18" s="46">
        <v>1064</v>
      </c>
      <c r="D18" s="47">
        <v>745</v>
      </c>
      <c r="E18" s="48">
        <v>65.900000000000006</v>
      </c>
      <c r="F18" s="48">
        <v>2.4</v>
      </c>
      <c r="G18" s="48">
        <v>70</v>
      </c>
      <c r="H18" s="48">
        <v>2.2999999999999998</v>
      </c>
      <c r="I18" s="49">
        <v>679</v>
      </c>
      <c r="J18" s="50">
        <v>60.2</v>
      </c>
      <c r="K18" s="48">
        <v>2.4</v>
      </c>
      <c r="L18" s="48">
        <v>63.9</v>
      </c>
      <c r="M18" s="51">
        <v>2.5</v>
      </c>
      <c r="N18">
        <v>1129000</v>
      </c>
    </row>
    <row r="19" spans="1:14" ht="15" customHeight="1">
      <c r="A19" s="45" t="s">
        <v>106</v>
      </c>
      <c r="B19" s="46">
        <v>9651</v>
      </c>
      <c r="C19" s="46">
        <v>8831</v>
      </c>
      <c r="D19" s="47">
        <v>6425</v>
      </c>
      <c r="E19" s="48">
        <v>66.599999999999994</v>
      </c>
      <c r="F19" s="48">
        <v>1.4</v>
      </c>
      <c r="G19" s="48">
        <v>72.7</v>
      </c>
      <c r="H19" s="48">
        <v>1.4</v>
      </c>
      <c r="I19" s="49">
        <v>5428</v>
      </c>
      <c r="J19" s="50">
        <v>56.2</v>
      </c>
      <c r="K19" s="48">
        <v>1.5</v>
      </c>
      <c r="L19" s="48">
        <v>61.5</v>
      </c>
      <c r="M19" s="51">
        <v>1.6</v>
      </c>
      <c r="N19">
        <v>9651000</v>
      </c>
    </row>
    <row r="20" spans="1:14" ht="15" customHeight="1">
      <c r="A20" s="45" t="s">
        <v>107</v>
      </c>
      <c r="B20" s="46">
        <v>4852</v>
      </c>
      <c r="C20" s="46">
        <v>4724</v>
      </c>
      <c r="D20" s="47">
        <v>3270</v>
      </c>
      <c r="E20" s="48">
        <v>67.400000000000006</v>
      </c>
      <c r="F20" s="48">
        <v>2</v>
      </c>
      <c r="G20" s="48">
        <v>69.2</v>
      </c>
      <c r="H20" s="48">
        <v>2</v>
      </c>
      <c r="I20" s="49">
        <v>2801</v>
      </c>
      <c r="J20" s="50">
        <v>57.7</v>
      </c>
      <c r="K20" s="48">
        <v>2.1</v>
      </c>
      <c r="L20" s="48">
        <v>59.3</v>
      </c>
      <c r="M20" s="51">
        <v>2.1</v>
      </c>
      <c r="N20">
        <v>4852000</v>
      </c>
    </row>
    <row r="21" spans="1:14" ht="15" customHeight="1">
      <c r="A21" s="45" t="s">
        <v>108</v>
      </c>
      <c r="B21" s="46">
        <v>2320</v>
      </c>
      <c r="C21" s="46">
        <v>2232</v>
      </c>
      <c r="D21" s="47">
        <v>1745</v>
      </c>
      <c r="E21" s="48">
        <v>75.2</v>
      </c>
      <c r="F21" s="48">
        <v>2.2999999999999998</v>
      </c>
      <c r="G21" s="48">
        <v>78.2</v>
      </c>
      <c r="H21" s="48">
        <v>2.2000000000000002</v>
      </c>
      <c r="I21" s="49">
        <v>1548</v>
      </c>
      <c r="J21" s="50">
        <v>66.7</v>
      </c>
      <c r="K21" s="48">
        <v>2.5</v>
      </c>
      <c r="L21" s="48">
        <v>69.400000000000006</v>
      </c>
      <c r="M21" s="51">
        <v>2.5</v>
      </c>
      <c r="N21">
        <v>2320000</v>
      </c>
    </row>
    <row r="22" spans="1:14" ht="15" customHeight="1">
      <c r="A22" s="45" t="s">
        <v>109</v>
      </c>
      <c r="B22" s="46">
        <v>2120</v>
      </c>
      <c r="C22" s="46">
        <v>1973</v>
      </c>
      <c r="D22" s="47">
        <v>1467</v>
      </c>
      <c r="E22" s="48">
        <v>69.2</v>
      </c>
      <c r="F22" s="48">
        <v>2.4</v>
      </c>
      <c r="G22" s="48">
        <v>74.400000000000006</v>
      </c>
      <c r="H22" s="48">
        <v>2.4</v>
      </c>
      <c r="I22" s="49">
        <v>1249</v>
      </c>
      <c r="J22" s="50">
        <v>58.9</v>
      </c>
      <c r="K22" s="48">
        <v>2.6</v>
      </c>
      <c r="L22" s="48">
        <v>63.3</v>
      </c>
      <c r="M22" s="51">
        <v>2.6</v>
      </c>
      <c r="N22">
        <v>2120000</v>
      </c>
    </row>
    <row r="23" spans="1:14" ht="15" customHeight="1">
      <c r="A23" s="45" t="s">
        <v>110</v>
      </c>
      <c r="B23" s="46">
        <v>3291</v>
      </c>
      <c r="C23" s="46">
        <v>3194</v>
      </c>
      <c r="D23" s="47">
        <v>2303</v>
      </c>
      <c r="E23" s="48">
        <v>70</v>
      </c>
      <c r="F23" s="48">
        <v>2.4</v>
      </c>
      <c r="G23" s="48">
        <v>72.099999999999994</v>
      </c>
      <c r="H23" s="48">
        <v>2.4</v>
      </c>
      <c r="I23" s="49">
        <v>1895</v>
      </c>
      <c r="J23" s="50">
        <v>57.6</v>
      </c>
      <c r="K23" s="48">
        <v>2.6</v>
      </c>
      <c r="L23" s="48">
        <v>59.3</v>
      </c>
      <c r="M23" s="51">
        <v>2.6</v>
      </c>
      <c r="N23">
        <v>3291000</v>
      </c>
    </row>
    <row r="24" spans="1:14" ht="15" customHeight="1">
      <c r="A24" s="45" t="s">
        <v>111</v>
      </c>
      <c r="B24" s="46">
        <v>3321</v>
      </c>
      <c r="C24" s="46">
        <v>3239</v>
      </c>
      <c r="D24" s="47">
        <v>2498</v>
      </c>
      <c r="E24" s="48">
        <v>75.2</v>
      </c>
      <c r="F24" s="48">
        <v>2.2000000000000002</v>
      </c>
      <c r="G24" s="48">
        <v>77.099999999999994</v>
      </c>
      <c r="H24" s="48">
        <v>2.2000000000000002</v>
      </c>
      <c r="I24" s="49">
        <v>2148</v>
      </c>
      <c r="J24" s="50">
        <v>64.7</v>
      </c>
      <c r="K24" s="48">
        <v>2.4</v>
      </c>
      <c r="L24" s="48">
        <v>66.3</v>
      </c>
      <c r="M24" s="51">
        <v>2.4</v>
      </c>
      <c r="N24">
        <v>3321000</v>
      </c>
    </row>
    <row r="25" spans="1:14" ht="15" customHeight="1">
      <c r="A25" s="45" t="s">
        <v>112</v>
      </c>
      <c r="B25" s="46">
        <v>1042</v>
      </c>
      <c r="C25" s="46">
        <v>1020</v>
      </c>
      <c r="D25" s="47">
        <v>787</v>
      </c>
      <c r="E25" s="48">
        <v>75.5</v>
      </c>
      <c r="F25" s="48">
        <v>2.4</v>
      </c>
      <c r="G25" s="48">
        <v>77.099999999999994</v>
      </c>
      <c r="H25" s="48">
        <v>2.4</v>
      </c>
      <c r="I25" s="49">
        <v>700</v>
      </c>
      <c r="J25" s="50">
        <v>67.2</v>
      </c>
      <c r="K25" s="48">
        <v>2.7</v>
      </c>
      <c r="L25" s="48">
        <v>68.599999999999994</v>
      </c>
      <c r="M25" s="51">
        <v>2.7</v>
      </c>
      <c r="N25">
        <v>1042000</v>
      </c>
    </row>
    <row r="26" spans="1:14" ht="15" customHeight="1">
      <c r="A26" s="45" t="s">
        <v>113</v>
      </c>
      <c r="B26" s="46">
        <v>4449</v>
      </c>
      <c r="C26" s="46">
        <v>4007</v>
      </c>
      <c r="D26" s="47">
        <v>2888</v>
      </c>
      <c r="E26" s="48">
        <v>64.900000000000006</v>
      </c>
      <c r="F26" s="48">
        <v>2.2000000000000002</v>
      </c>
      <c r="G26" s="48">
        <v>72.099999999999994</v>
      </c>
      <c r="H26" s="48">
        <v>2.2000000000000002</v>
      </c>
      <c r="I26" s="49">
        <v>2609</v>
      </c>
      <c r="J26" s="50">
        <v>58.7</v>
      </c>
      <c r="K26" s="48">
        <v>2.2000000000000002</v>
      </c>
      <c r="L26" s="48">
        <v>65.099999999999994</v>
      </c>
      <c r="M26" s="51">
        <v>2.2999999999999998</v>
      </c>
      <c r="N26">
        <v>4449000</v>
      </c>
    </row>
    <row r="27" spans="1:14" ht="15" customHeight="1">
      <c r="A27" s="45" t="s">
        <v>114</v>
      </c>
      <c r="B27" s="46">
        <v>5170</v>
      </c>
      <c r="C27" s="46">
        <v>4774</v>
      </c>
      <c r="D27" s="47">
        <v>3759</v>
      </c>
      <c r="E27" s="48">
        <v>72.7</v>
      </c>
      <c r="F27" s="48">
        <v>1.8</v>
      </c>
      <c r="G27" s="48">
        <v>78.7</v>
      </c>
      <c r="H27" s="48">
        <v>1.8</v>
      </c>
      <c r="I27" s="49">
        <v>3382</v>
      </c>
      <c r="J27" s="50">
        <v>65.400000000000006</v>
      </c>
      <c r="K27" s="48">
        <v>2</v>
      </c>
      <c r="L27" s="48">
        <v>70.8</v>
      </c>
      <c r="M27" s="51">
        <v>2</v>
      </c>
      <c r="N27">
        <v>5170000</v>
      </c>
    </row>
    <row r="28" spans="1:14" ht="15" customHeight="1">
      <c r="A28" s="45" t="s">
        <v>115</v>
      </c>
      <c r="B28" s="46">
        <v>7496</v>
      </c>
      <c r="C28" s="46">
        <v>7228</v>
      </c>
      <c r="D28" s="47">
        <v>5620</v>
      </c>
      <c r="E28" s="48">
        <v>75</v>
      </c>
      <c r="F28" s="48">
        <v>1.5</v>
      </c>
      <c r="G28" s="48">
        <v>77.8</v>
      </c>
      <c r="H28" s="48">
        <v>1.5</v>
      </c>
      <c r="I28" s="49">
        <v>4832</v>
      </c>
      <c r="J28" s="50">
        <v>64.5</v>
      </c>
      <c r="K28" s="48">
        <v>1.7</v>
      </c>
      <c r="L28" s="48">
        <v>66.8</v>
      </c>
      <c r="M28" s="51">
        <v>1.7</v>
      </c>
      <c r="N28">
        <v>7496000</v>
      </c>
    </row>
    <row r="29" spans="1:14" ht="15" customHeight="1">
      <c r="A29" s="45" t="s">
        <v>116</v>
      </c>
      <c r="B29" s="46">
        <v>4055</v>
      </c>
      <c r="C29" s="46">
        <v>3903</v>
      </c>
      <c r="D29" s="47">
        <v>3085</v>
      </c>
      <c r="E29" s="48">
        <v>76.099999999999994</v>
      </c>
      <c r="F29" s="48">
        <v>2</v>
      </c>
      <c r="G29" s="48">
        <v>79</v>
      </c>
      <c r="H29" s="48">
        <v>1.9</v>
      </c>
      <c r="I29" s="49">
        <v>2859</v>
      </c>
      <c r="J29" s="50">
        <v>70.5</v>
      </c>
      <c r="K29" s="48">
        <v>2.1</v>
      </c>
      <c r="L29" s="48">
        <v>73.2</v>
      </c>
      <c r="M29" s="51">
        <v>2.1</v>
      </c>
      <c r="N29">
        <v>4055000</v>
      </c>
    </row>
    <row r="30" spans="1:14" ht="15" customHeight="1">
      <c r="A30" s="45" t="s">
        <v>117</v>
      </c>
      <c r="B30" s="46">
        <v>2166</v>
      </c>
      <c r="C30" s="46">
        <v>2130</v>
      </c>
      <c r="D30" s="47">
        <v>1794</v>
      </c>
      <c r="E30" s="48">
        <v>82.8</v>
      </c>
      <c r="F30" s="48">
        <v>2</v>
      </c>
      <c r="G30" s="48">
        <v>84.2</v>
      </c>
      <c r="H30" s="48">
        <v>1.9</v>
      </c>
      <c r="I30" s="49">
        <v>1588</v>
      </c>
      <c r="J30" s="50">
        <v>73.3</v>
      </c>
      <c r="K30" s="48">
        <v>2.2999999999999998</v>
      </c>
      <c r="L30" s="48">
        <v>74.5</v>
      </c>
      <c r="M30" s="51">
        <v>2.2999999999999998</v>
      </c>
      <c r="N30">
        <v>2166000</v>
      </c>
    </row>
    <row r="31" spans="1:14" ht="15" customHeight="1">
      <c r="A31" s="45" t="s">
        <v>118</v>
      </c>
      <c r="B31" s="46">
        <v>4521</v>
      </c>
      <c r="C31" s="46">
        <v>4409</v>
      </c>
      <c r="D31" s="47">
        <v>3384</v>
      </c>
      <c r="E31" s="48">
        <v>74.8</v>
      </c>
      <c r="F31" s="48">
        <v>1.9</v>
      </c>
      <c r="G31" s="48">
        <v>76.7</v>
      </c>
      <c r="H31" s="48">
        <v>1.9</v>
      </c>
      <c r="I31" s="49">
        <v>2818</v>
      </c>
      <c r="J31" s="50">
        <v>62.3</v>
      </c>
      <c r="K31" s="48">
        <v>2.2000000000000002</v>
      </c>
      <c r="L31" s="48">
        <v>63.9</v>
      </c>
      <c r="M31" s="51">
        <v>2.2000000000000002</v>
      </c>
      <c r="N31">
        <v>4521000</v>
      </c>
    </row>
    <row r="32" spans="1:14" ht="15" customHeight="1">
      <c r="A32" s="45" t="s">
        <v>119</v>
      </c>
      <c r="B32" s="46">
        <v>768</v>
      </c>
      <c r="C32" s="46">
        <v>754</v>
      </c>
      <c r="D32" s="47">
        <v>553</v>
      </c>
      <c r="E32" s="48">
        <v>72</v>
      </c>
      <c r="F32" s="48">
        <v>2.2999999999999998</v>
      </c>
      <c r="G32" s="48">
        <v>73.3</v>
      </c>
      <c r="H32" s="48">
        <v>2.2999999999999998</v>
      </c>
      <c r="I32" s="49">
        <v>495</v>
      </c>
      <c r="J32" s="50">
        <v>64.5</v>
      </c>
      <c r="K32" s="48">
        <v>2.4</v>
      </c>
      <c r="L32" s="48">
        <v>65.7</v>
      </c>
      <c r="M32" s="51">
        <v>2.4</v>
      </c>
      <c r="N32">
        <v>768000</v>
      </c>
    </row>
    <row r="33" spans="1:14" ht="15" customHeight="1">
      <c r="A33" s="45" t="s">
        <v>120</v>
      </c>
      <c r="B33" s="46">
        <v>1371</v>
      </c>
      <c r="C33" s="46">
        <v>1296</v>
      </c>
      <c r="D33" s="47">
        <v>901</v>
      </c>
      <c r="E33" s="48">
        <v>65.7</v>
      </c>
      <c r="F33" s="48">
        <v>2.5</v>
      </c>
      <c r="G33" s="48">
        <v>69.5</v>
      </c>
      <c r="H33" s="48">
        <v>2.5</v>
      </c>
      <c r="I33" s="49">
        <v>798</v>
      </c>
      <c r="J33" s="50">
        <v>58.2</v>
      </c>
      <c r="K33" s="48">
        <v>2.6</v>
      </c>
      <c r="L33" s="48">
        <v>61.6</v>
      </c>
      <c r="M33" s="51">
        <v>2.6</v>
      </c>
      <c r="N33">
        <v>1371000</v>
      </c>
    </row>
    <row r="34" spans="1:14" ht="15" customHeight="1">
      <c r="A34" s="45" t="s">
        <v>121</v>
      </c>
      <c r="B34" s="46">
        <v>2039</v>
      </c>
      <c r="C34" s="46">
        <v>1808</v>
      </c>
      <c r="D34" s="47">
        <v>1176</v>
      </c>
      <c r="E34" s="48">
        <v>57.7</v>
      </c>
      <c r="F34" s="48">
        <v>2.5</v>
      </c>
      <c r="G34" s="48">
        <v>65</v>
      </c>
      <c r="H34" s="48">
        <v>2.6</v>
      </c>
      <c r="I34" s="49">
        <v>1048</v>
      </c>
      <c r="J34" s="50">
        <v>51.4</v>
      </c>
      <c r="K34" s="48">
        <v>2.5</v>
      </c>
      <c r="L34" s="48">
        <v>57.9</v>
      </c>
      <c r="M34" s="51">
        <v>2.6</v>
      </c>
      <c r="N34">
        <v>2039000</v>
      </c>
    </row>
    <row r="35" spans="1:14" ht="15" customHeight="1">
      <c r="A35" s="45" t="s">
        <v>122</v>
      </c>
      <c r="B35" s="46">
        <v>1028</v>
      </c>
      <c r="C35" s="46">
        <v>991</v>
      </c>
      <c r="D35" s="47">
        <v>752</v>
      </c>
      <c r="E35" s="48">
        <v>73.099999999999994</v>
      </c>
      <c r="F35" s="48">
        <v>2.4</v>
      </c>
      <c r="G35" s="48">
        <v>75.900000000000006</v>
      </c>
      <c r="H35" s="48">
        <v>2.2999999999999998</v>
      </c>
      <c r="I35" s="49">
        <v>688</v>
      </c>
      <c r="J35" s="50">
        <v>66.900000000000006</v>
      </c>
      <c r="K35" s="48">
        <v>2.5</v>
      </c>
      <c r="L35" s="48">
        <v>69.400000000000006</v>
      </c>
      <c r="M35" s="51">
        <v>2.5</v>
      </c>
      <c r="N35">
        <v>1028000</v>
      </c>
    </row>
    <row r="36" spans="1:14" ht="15" customHeight="1">
      <c r="A36" s="45" t="s">
        <v>123</v>
      </c>
      <c r="B36" s="46">
        <v>6730</v>
      </c>
      <c r="C36" s="46">
        <v>5929</v>
      </c>
      <c r="D36" s="47">
        <v>4326</v>
      </c>
      <c r="E36" s="48">
        <v>64.3</v>
      </c>
      <c r="F36" s="48">
        <v>1.8</v>
      </c>
      <c r="G36" s="48">
        <v>73</v>
      </c>
      <c r="H36" s="48">
        <v>1.7</v>
      </c>
      <c r="I36" s="49">
        <v>3670</v>
      </c>
      <c r="J36" s="50">
        <v>54.5</v>
      </c>
      <c r="K36" s="48">
        <v>1.8</v>
      </c>
      <c r="L36" s="48">
        <v>61.9</v>
      </c>
      <c r="M36" s="51">
        <v>1.9</v>
      </c>
      <c r="N36">
        <v>6730000</v>
      </c>
    </row>
    <row r="37" spans="1:14" ht="15" customHeight="1">
      <c r="A37" s="45" t="s">
        <v>124</v>
      </c>
      <c r="B37" s="46">
        <v>1553</v>
      </c>
      <c r="C37" s="46">
        <v>1426</v>
      </c>
      <c r="D37" s="47">
        <v>978</v>
      </c>
      <c r="E37" s="48">
        <v>63</v>
      </c>
      <c r="F37" s="48">
        <v>2.5</v>
      </c>
      <c r="G37" s="48">
        <v>68.599999999999994</v>
      </c>
      <c r="H37" s="48">
        <v>2.5</v>
      </c>
      <c r="I37" s="49">
        <v>878</v>
      </c>
      <c r="J37" s="50">
        <v>56.5</v>
      </c>
      <c r="K37" s="48">
        <v>2.5</v>
      </c>
      <c r="L37" s="48">
        <v>61.6</v>
      </c>
      <c r="M37" s="51">
        <v>2.6</v>
      </c>
      <c r="N37">
        <v>1553000</v>
      </c>
    </row>
    <row r="38" spans="1:14" ht="15" customHeight="1">
      <c r="A38" s="45" t="s">
        <v>125</v>
      </c>
      <c r="B38" s="46">
        <v>15066</v>
      </c>
      <c r="C38" s="46">
        <v>13082</v>
      </c>
      <c r="D38" s="47">
        <v>8887</v>
      </c>
      <c r="E38" s="48">
        <v>59</v>
      </c>
      <c r="F38" s="48">
        <v>1.2</v>
      </c>
      <c r="G38" s="48">
        <v>67.900000000000006</v>
      </c>
      <c r="H38" s="48">
        <v>1.2</v>
      </c>
      <c r="I38" s="49">
        <v>7675</v>
      </c>
      <c r="J38" s="50">
        <v>50.9</v>
      </c>
      <c r="K38" s="48">
        <v>1.2</v>
      </c>
      <c r="L38" s="48">
        <v>58.7</v>
      </c>
      <c r="M38" s="51">
        <v>1.3</v>
      </c>
      <c r="N38">
        <v>15066000</v>
      </c>
    </row>
    <row r="39" spans="1:14" ht="15" customHeight="1">
      <c r="A39" s="45" t="s">
        <v>126</v>
      </c>
      <c r="B39" s="46">
        <v>7265</v>
      </c>
      <c r="C39" s="46">
        <v>6712</v>
      </c>
      <c r="D39" s="47">
        <v>5295</v>
      </c>
      <c r="E39" s="48">
        <v>72.900000000000006</v>
      </c>
      <c r="F39" s="48">
        <v>1.6</v>
      </c>
      <c r="G39" s="48">
        <v>78.900000000000006</v>
      </c>
      <c r="H39" s="48">
        <v>1.5</v>
      </c>
      <c r="I39" s="49">
        <v>4624</v>
      </c>
      <c r="J39" s="50">
        <v>63.7</v>
      </c>
      <c r="K39" s="48">
        <v>1.7</v>
      </c>
      <c r="L39" s="48">
        <v>68.900000000000006</v>
      </c>
      <c r="M39" s="51">
        <v>1.7</v>
      </c>
      <c r="N39">
        <v>7265000</v>
      </c>
    </row>
    <row r="40" spans="1:14" ht="15" customHeight="1">
      <c r="A40" s="45" t="s">
        <v>127</v>
      </c>
      <c r="B40" s="46">
        <v>528</v>
      </c>
      <c r="C40" s="46">
        <v>514</v>
      </c>
      <c r="D40" s="47">
        <v>383</v>
      </c>
      <c r="E40" s="48">
        <v>72.5</v>
      </c>
      <c r="F40" s="48">
        <v>2.2999999999999998</v>
      </c>
      <c r="G40" s="48">
        <v>74.5</v>
      </c>
      <c r="H40" s="48">
        <v>2.2999999999999998</v>
      </c>
      <c r="I40" s="49">
        <v>328</v>
      </c>
      <c r="J40" s="50">
        <v>62.2</v>
      </c>
      <c r="K40" s="48">
        <v>2.5</v>
      </c>
      <c r="L40" s="48">
        <v>63.9</v>
      </c>
      <c r="M40" s="51">
        <v>2.5</v>
      </c>
      <c r="N40">
        <v>528000</v>
      </c>
    </row>
    <row r="41" spans="1:14" ht="15" customHeight="1">
      <c r="A41" s="45" t="s">
        <v>128</v>
      </c>
      <c r="B41" s="46">
        <v>8750</v>
      </c>
      <c r="C41" s="46">
        <v>8550</v>
      </c>
      <c r="D41" s="47">
        <v>6076</v>
      </c>
      <c r="E41" s="48">
        <v>69.400000000000006</v>
      </c>
      <c r="F41" s="48">
        <v>1.5</v>
      </c>
      <c r="G41" s="48">
        <v>71.099999999999994</v>
      </c>
      <c r="H41" s="48">
        <v>1.5</v>
      </c>
      <c r="I41" s="49">
        <v>5395</v>
      </c>
      <c r="J41" s="50">
        <v>61.7</v>
      </c>
      <c r="K41" s="48">
        <v>1.6</v>
      </c>
      <c r="L41" s="48">
        <v>63.1</v>
      </c>
      <c r="M41" s="51">
        <v>1.6</v>
      </c>
      <c r="N41">
        <v>8750000</v>
      </c>
    </row>
    <row r="42" spans="1:14" ht="15" customHeight="1">
      <c r="A42" s="45" t="s">
        <v>129</v>
      </c>
      <c r="B42" s="46">
        <v>2808</v>
      </c>
      <c r="C42" s="46">
        <v>2733</v>
      </c>
      <c r="D42" s="47">
        <v>1806</v>
      </c>
      <c r="E42" s="48">
        <v>64.3</v>
      </c>
      <c r="F42" s="48">
        <v>2.5</v>
      </c>
      <c r="G42" s="48">
        <v>66.099999999999994</v>
      </c>
      <c r="H42" s="48">
        <v>2.5</v>
      </c>
      <c r="I42" s="49">
        <v>1431</v>
      </c>
      <c r="J42" s="50">
        <v>51</v>
      </c>
      <c r="K42" s="48">
        <v>2.6</v>
      </c>
      <c r="L42" s="48">
        <v>52.4</v>
      </c>
      <c r="M42" s="51">
        <v>2.6</v>
      </c>
      <c r="N42">
        <v>2808000</v>
      </c>
    </row>
    <row r="43" spans="1:14" ht="15" customHeight="1">
      <c r="A43" s="45" t="s">
        <v>130</v>
      </c>
      <c r="B43" s="46">
        <v>2998</v>
      </c>
      <c r="C43" s="46">
        <v>2806</v>
      </c>
      <c r="D43" s="47">
        <v>2086</v>
      </c>
      <c r="E43" s="48">
        <v>69.599999999999994</v>
      </c>
      <c r="F43" s="48">
        <v>2.4</v>
      </c>
      <c r="G43" s="48">
        <v>74.3</v>
      </c>
      <c r="H43" s="48">
        <v>2.2999999999999998</v>
      </c>
      <c r="I43" s="49">
        <v>1897</v>
      </c>
      <c r="J43" s="50">
        <v>63.3</v>
      </c>
      <c r="K43" s="48">
        <v>2.5</v>
      </c>
      <c r="L43" s="48">
        <v>67.599999999999994</v>
      </c>
      <c r="M43" s="51">
        <v>2.5</v>
      </c>
      <c r="N43">
        <v>2998000</v>
      </c>
    </row>
    <row r="44" spans="1:14" ht="15" customHeight="1">
      <c r="A44" s="45" t="s">
        <v>131</v>
      </c>
      <c r="B44" s="46">
        <v>9847</v>
      </c>
      <c r="C44" s="46">
        <v>9452</v>
      </c>
      <c r="D44" s="47">
        <v>6795</v>
      </c>
      <c r="E44" s="48">
        <v>69</v>
      </c>
      <c r="F44" s="48">
        <v>1.4</v>
      </c>
      <c r="G44" s="48">
        <v>71.900000000000006</v>
      </c>
      <c r="H44" s="48">
        <v>1.4</v>
      </c>
      <c r="I44" s="49">
        <v>5824</v>
      </c>
      <c r="J44" s="50">
        <v>59.1</v>
      </c>
      <c r="K44" s="48">
        <v>1.5</v>
      </c>
      <c r="L44" s="48">
        <v>61.6</v>
      </c>
      <c r="M44" s="51">
        <v>1.5</v>
      </c>
      <c r="N44">
        <v>9847000</v>
      </c>
    </row>
    <row r="45" spans="1:14" ht="15" customHeight="1">
      <c r="A45" s="45" t="s">
        <v>132</v>
      </c>
      <c r="B45" s="46">
        <v>817</v>
      </c>
      <c r="C45" s="46">
        <v>751</v>
      </c>
      <c r="D45" s="47">
        <v>552</v>
      </c>
      <c r="E45" s="48">
        <v>67.5</v>
      </c>
      <c r="F45" s="48">
        <v>2.5</v>
      </c>
      <c r="G45" s="48">
        <v>73.5</v>
      </c>
      <c r="H45" s="48">
        <v>2.5</v>
      </c>
      <c r="I45" s="49">
        <v>469</v>
      </c>
      <c r="J45" s="50">
        <v>57.4</v>
      </c>
      <c r="K45" s="48">
        <v>2.7</v>
      </c>
      <c r="L45" s="48">
        <v>62.5</v>
      </c>
      <c r="M45" s="51">
        <v>2.7</v>
      </c>
      <c r="N45">
        <v>817000</v>
      </c>
    </row>
    <row r="46" spans="1:14" ht="15" customHeight="1">
      <c r="A46" s="45" t="s">
        <v>133</v>
      </c>
      <c r="B46" s="46">
        <v>3516</v>
      </c>
      <c r="C46" s="46">
        <v>3380</v>
      </c>
      <c r="D46" s="47">
        <v>2479</v>
      </c>
      <c r="E46" s="48">
        <v>70.5</v>
      </c>
      <c r="F46" s="48">
        <v>2.2999999999999998</v>
      </c>
      <c r="G46" s="48">
        <v>73.3</v>
      </c>
      <c r="H46" s="48">
        <v>2.2999999999999998</v>
      </c>
      <c r="I46" s="49">
        <v>2187</v>
      </c>
      <c r="J46" s="50">
        <v>62.2</v>
      </c>
      <c r="K46" s="48">
        <v>2.4</v>
      </c>
      <c r="L46" s="48">
        <v>64.7</v>
      </c>
      <c r="M46" s="51">
        <v>2.4</v>
      </c>
      <c r="N46">
        <v>3516000</v>
      </c>
    </row>
    <row r="47" spans="1:14" ht="15" customHeight="1">
      <c r="A47" s="45" t="s">
        <v>134</v>
      </c>
      <c r="B47" s="46">
        <v>616</v>
      </c>
      <c r="C47" s="46">
        <v>607</v>
      </c>
      <c r="D47" s="47">
        <v>454</v>
      </c>
      <c r="E47" s="48">
        <v>73.7</v>
      </c>
      <c r="F47" s="48">
        <v>2.1</v>
      </c>
      <c r="G47" s="48">
        <v>74.8</v>
      </c>
      <c r="H47" s="48">
        <v>2.1</v>
      </c>
      <c r="I47" s="49">
        <v>370</v>
      </c>
      <c r="J47" s="50">
        <v>60.1</v>
      </c>
      <c r="K47" s="48">
        <v>2.4</v>
      </c>
      <c r="L47" s="48">
        <v>61</v>
      </c>
      <c r="M47" s="51">
        <v>2.4</v>
      </c>
      <c r="N47">
        <v>616000</v>
      </c>
    </row>
    <row r="48" spans="1:14" ht="15" customHeight="1">
      <c r="A48" s="45" t="s">
        <v>135</v>
      </c>
      <c r="B48" s="46">
        <v>4849</v>
      </c>
      <c r="C48" s="46">
        <v>4678</v>
      </c>
      <c r="D48" s="47">
        <v>3210</v>
      </c>
      <c r="E48" s="48">
        <v>66.2</v>
      </c>
      <c r="F48" s="48">
        <v>2</v>
      </c>
      <c r="G48" s="48">
        <v>68.599999999999994</v>
      </c>
      <c r="H48" s="48">
        <v>2</v>
      </c>
      <c r="I48" s="49">
        <v>2606</v>
      </c>
      <c r="J48" s="50">
        <v>53.7</v>
      </c>
      <c r="K48" s="48">
        <v>2.1</v>
      </c>
      <c r="L48" s="48">
        <v>55.7</v>
      </c>
      <c r="M48" s="51">
        <v>2.2000000000000002</v>
      </c>
      <c r="N48">
        <v>4849000</v>
      </c>
    </row>
    <row r="49" spans="1:14" ht="15" customHeight="1">
      <c r="A49" s="45" t="s">
        <v>136</v>
      </c>
      <c r="B49" s="46">
        <v>18642</v>
      </c>
      <c r="C49" s="46">
        <v>16062</v>
      </c>
      <c r="D49" s="47">
        <v>10749</v>
      </c>
      <c r="E49" s="48">
        <v>57.7</v>
      </c>
      <c r="F49" s="48">
        <v>1.1000000000000001</v>
      </c>
      <c r="G49" s="48">
        <v>66.900000000000006</v>
      </c>
      <c r="H49" s="48">
        <v>1.1000000000000001</v>
      </c>
      <c r="I49" s="49">
        <v>8643</v>
      </c>
      <c r="J49" s="50">
        <v>46.4</v>
      </c>
      <c r="K49" s="48">
        <v>1.1000000000000001</v>
      </c>
      <c r="L49" s="48">
        <v>53.8</v>
      </c>
      <c r="M49" s="51">
        <v>1.2</v>
      </c>
      <c r="N49">
        <v>18642000</v>
      </c>
    </row>
    <row r="50" spans="1:14" ht="15" customHeight="1">
      <c r="A50" s="45" t="s">
        <v>137</v>
      </c>
      <c r="B50" s="46">
        <v>1917</v>
      </c>
      <c r="C50" s="46">
        <v>1793</v>
      </c>
      <c r="D50" s="47">
        <v>1138</v>
      </c>
      <c r="E50" s="48">
        <v>59.4</v>
      </c>
      <c r="F50" s="48">
        <v>2.2999999999999998</v>
      </c>
      <c r="G50" s="48">
        <v>63.5</v>
      </c>
      <c r="H50" s="48">
        <v>2.4</v>
      </c>
      <c r="I50" s="49">
        <v>1022</v>
      </c>
      <c r="J50" s="50">
        <v>53.3</v>
      </c>
      <c r="K50" s="48">
        <v>2.4</v>
      </c>
      <c r="L50" s="48">
        <v>57</v>
      </c>
      <c r="M50" s="51">
        <v>2.4</v>
      </c>
      <c r="N50">
        <v>1917000</v>
      </c>
    </row>
    <row r="51" spans="1:14" ht="15" customHeight="1">
      <c r="A51" s="45" t="s">
        <v>138</v>
      </c>
      <c r="B51" s="46">
        <v>496</v>
      </c>
      <c r="C51" s="46">
        <v>487</v>
      </c>
      <c r="D51" s="47">
        <v>357</v>
      </c>
      <c r="E51" s="48">
        <v>72</v>
      </c>
      <c r="F51" s="48">
        <v>2.5</v>
      </c>
      <c r="G51" s="48">
        <v>73.400000000000006</v>
      </c>
      <c r="H51" s="48">
        <v>2.5</v>
      </c>
      <c r="I51" s="49">
        <v>308</v>
      </c>
      <c r="J51" s="50">
        <v>62.1</v>
      </c>
      <c r="K51" s="48">
        <v>2.7</v>
      </c>
      <c r="L51" s="48">
        <v>63.3</v>
      </c>
      <c r="M51" s="51">
        <v>2.7</v>
      </c>
      <c r="N51">
        <v>496000</v>
      </c>
    </row>
    <row r="52" spans="1:14" ht="15" customHeight="1">
      <c r="A52" s="45" t="s">
        <v>139</v>
      </c>
      <c r="B52" s="46">
        <v>6094</v>
      </c>
      <c r="C52" s="46">
        <v>5645</v>
      </c>
      <c r="D52" s="47">
        <v>4210</v>
      </c>
      <c r="E52" s="48">
        <v>69.099999999999994</v>
      </c>
      <c r="F52" s="48">
        <v>1.8</v>
      </c>
      <c r="G52" s="48">
        <v>74.599999999999994</v>
      </c>
      <c r="H52" s="48">
        <v>1.7</v>
      </c>
      <c r="I52" s="49">
        <v>3778</v>
      </c>
      <c r="J52" s="50">
        <v>62</v>
      </c>
      <c r="K52" s="48">
        <v>1.9</v>
      </c>
      <c r="L52" s="48">
        <v>66.900000000000006</v>
      </c>
      <c r="M52" s="51">
        <v>1.9</v>
      </c>
      <c r="N52">
        <v>6094000</v>
      </c>
    </row>
    <row r="53" spans="1:14" ht="15" customHeight="1">
      <c r="A53" s="45" t="s">
        <v>140</v>
      </c>
      <c r="B53" s="46">
        <v>5230</v>
      </c>
      <c r="C53" s="46">
        <v>4832</v>
      </c>
      <c r="D53" s="47">
        <v>3533</v>
      </c>
      <c r="E53" s="48">
        <v>67.599999999999994</v>
      </c>
      <c r="F53" s="48">
        <v>2</v>
      </c>
      <c r="G53" s="48">
        <v>73.099999999999994</v>
      </c>
      <c r="H53" s="48">
        <v>1.9</v>
      </c>
      <c r="I53" s="49">
        <v>3172</v>
      </c>
      <c r="J53" s="50">
        <v>60.7</v>
      </c>
      <c r="K53" s="48">
        <v>2</v>
      </c>
      <c r="L53" s="48">
        <v>65.599999999999994</v>
      </c>
      <c r="M53" s="51">
        <v>2.1</v>
      </c>
      <c r="N53">
        <v>5230000</v>
      </c>
    </row>
    <row r="54" spans="1:14" ht="15" customHeight="1">
      <c r="A54" s="45" t="s">
        <v>141</v>
      </c>
      <c r="B54" s="46">
        <v>1452</v>
      </c>
      <c r="C54" s="46">
        <v>1442</v>
      </c>
      <c r="D54" s="47">
        <v>982</v>
      </c>
      <c r="E54" s="48">
        <v>67.599999999999994</v>
      </c>
      <c r="F54" s="48">
        <v>2.2000000000000002</v>
      </c>
      <c r="G54" s="48">
        <v>68.099999999999994</v>
      </c>
      <c r="H54" s="48">
        <v>2.2000000000000002</v>
      </c>
      <c r="I54" s="49">
        <v>690</v>
      </c>
      <c r="J54" s="50">
        <v>47.5</v>
      </c>
      <c r="K54" s="48">
        <v>2.4</v>
      </c>
      <c r="L54" s="48">
        <v>47.8</v>
      </c>
      <c r="M54" s="51">
        <v>2.4</v>
      </c>
      <c r="N54">
        <v>1452000</v>
      </c>
    </row>
    <row r="55" spans="1:14" ht="15" customHeight="1">
      <c r="A55" s="45" t="s">
        <v>142</v>
      </c>
      <c r="B55" s="46">
        <v>4352</v>
      </c>
      <c r="C55" s="46">
        <v>4247</v>
      </c>
      <c r="D55" s="47">
        <v>3318</v>
      </c>
      <c r="E55" s="48">
        <v>76.3</v>
      </c>
      <c r="F55" s="48">
        <v>1.9</v>
      </c>
      <c r="G55" s="48">
        <v>78.099999999999994</v>
      </c>
      <c r="H55" s="48">
        <v>1.9</v>
      </c>
      <c r="I55" s="49">
        <v>3127</v>
      </c>
      <c r="J55" s="50">
        <v>71.900000000000006</v>
      </c>
      <c r="K55" s="48">
        <v>2</v>
      </c>
      <c r="L55" s="48">
        <v>73.599999999999994</v>
      </c>
      <c r="M55" s="51">
        <v>2</v>
      </c>
      <c r="N55">
        <v>4352000</v>
      </c>
    </row>
    <row r="56" spans="1:14" ht="15" customHeight="1">
      <c r="A56" s="52" t="s">
        <v>143</v>
      </c>
      <c r="B56" s="53">
        <v>427</v>
      </c>
      <c r="C56" s="53">
        <v>419</v>
      </c>
      <c r="D56" s="54">
        <v>268</v>
      </c>
      <c r="E56" s="55">
        <v>62.8</v>
      </c>
      <c r="F56" s="55">
        <v>2.6</v>
      </c>
      <c r="G56" s="55">
        <v>63.9</v>
      </c>
      <c r="H56" s="55">
        <v>2.6</v>
      </c>
      <c r="I56" s="56">
        <v>247</v>
      </c>
      <c r="J56" s="57">
        <v>57.8</v>
      </c>
      <c r="K56" s="55">
        <v>2.6</v>
      </c>
      <c r="L56" s="55">
        <v>58.9</v>
      </c>
      <c r="M56" s="58">
        <v>2.6</v>
      </c>
      <c r="N56">
        <v>427000</v>
      </c>
    </row>
    <row r="57" spans="1:14" ht="15" customHeight="1">
      <c r="A57" s="474" t="s">
        <v>160</v>
      </c>
      <c r="B57" s="474"/>
      <c r="C57" s="474"/>
      <c r="D57" s="474"/>
      <c r="E57" s="474"/>
      <c r="F57" s="474"/>
      <c r="G57" s="474"/>
      <c r="H57" s="474"/>
      <c r="I57" s="474"/>
      <c r="J57" s="474"/>
      <c r="K57" s="474"/>
      <c r="L57" s="474"/>
      <c r="M57" s="474"/>
    </row>
    <row r="58" spans="1:14" ht="15" customHeight="1">
      <c r="A58" s="72"/>
      <c r="B58" s="73"/>
      <c r="C58" s="73"/>
      <c r="D58" s="73"/>
      <c r="E58" s="74"/>
      <c r="F58" s="74"/>
      <c r="G58" s="74"/>
      <c r="H58" s="74"/>
      <c r="I58" s="73"/>
      <c r="J58" s="74"/>
      <c r="K58" s="74"/>
      <c r="L58" s="74"/>
      <c r="M58" s="74"/>
    </row>
    <row r="59" spans="1:14" ht="15" customHeight="1">
      <c r="A59" s="474" t="s">
        <v>161</v>
      </c>
      <c r="B59" s="474"/>
      <c r="C59" s="474"/>
      <c r="D59" s="474"/>
      <c r="E59" s="474"/>
      <c r="F59" s="474"/>
      <c r="G59" s="474"/>
      <c r="H59" s="474"/>
      <c r="I59" s="474"/>
      <c r="J59" s="474"/>
      <c r="K59" s="474"/>
      <c r="L59" s="474"/>
      <c r="M59" s="474"/>
    </row>
    <row r="60" spans="1:14" ht="15" customHeight="1"/>
    <row r="61" spans="1:14">
      <c r="A61" s="62" t="s">
        <v>162</v>
      </c>
    </row>
    <row r="65" spans="2:2" ht="23.25">
      <c r="B65" s="215" t="s">
        <v>503</v>
      </c>
    </row>
  </sheetData>
  <mergeCells count="9">
    <mergeCell ref="A2:M2"/>
    <mergeCell ref="A57:M57"/>
    <mergeCell ref="A59:M59"/>
    <mergeCell ref="A3:M3"/>
    <mergeCell ref="A4:A5"/>
    <mergeCell ref="B4:B5"/>
    <mergeCell ref="C4:C5"/>
    <mergeCell ref="D4:H4"/>
    <mergeCell ref="I4:M4"/>
  </mergeCells>
  <hyperlinks>
    <hyperlink ref="B65" location="'Project 2'!A1" display="Back"/>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opLeftCell="A88" workbookViewId="0">
      <pane xSplit="1" topLeftCell="B1" activePane="topRight" state="frozen"/>
      <selection activeCell="A54" sqref="A54"/>
      <selection pane="topRight" activeCell="B109" sqref="B109"/>
    </sheetView>
  </sheetViews>
  <sheetFormatPr defaultRowHeight="15"/>
  <cols>
    <col min="1" max="1" width="23.42578125" customWidth="1"/>
    <col min="2" max="2" width="15.28515625" bestFit="1" customWidth="1"/>
    <col min="3" max="3" width="22.7109375" customWidth="1"/>
    <col min="10" max="10" width="15.140625" bestFit="1" customWidth="1"/>
    <col min="11" max="11" width="11" customWidth="1"/>
  </cols>
  <sheetData>
    <row r="1" spans="1:3">
      <c r="A1" t="s">
        <v>360</v>
      </c>
    </row>
    <row r="2" spans="1:3" ht="15.75">
      <c r="A2" s="85" t="s">
        <v>1</v>
      </c>
      <c r="B2" s="92" t="s">
        <v>1</v>
      </c>
      <c r="C2" s="87">
        <v>6</v>
      </c>
    </row>
    <row r="3" spans="1:3" ht="15.75">
      <c r="A3" s="86" t="s">
        <v>0</v>
      </c>
      <c r="B3" s="92" t="s">
        <v>0</v>
      </c>
      <c r="C3" s="87">
        <v>6</v>
      </c>
    </row>
    <row r="4" spans="1:3" ht="15.75">
      <c r="A4" s="85" t="s">
        <v>3</v>
      </c>
      <c r="B4" s="92" t="s">
        <v>3</v>
      </c>
      <c r="C4" s="87">
        <v>176</v>
      </c>
    </row>
    <row r="5" spans="1:3" ht="15.75">
      <c r="A5" s="86" t="s">
        <v>2</v>
      </c>
      <c r="B5" s="92" t="s">
        <v>2</v>
      </c>
      <c r="C5" s="87">
        <v>30</v>
      </c>
    </row>
    <row r="6" spans="1:3" ht="15.75">
      <c r="A6" s="85" t="s">
        <v>4</v>
      </c>
      <c r="B6" s="92" t="s">
        <v>4</v>
      </c>
      <c r="C6" s="87">
        <v>910</v>
      </c>
    </row>
    <row r="7" spans="1:3" ht="15.75">
      <c r="A7" s="86" t="s">
        <v>5</v>
      </c>
      <c r="B7" s="92" t="s">
        <v>5</v>
      </c>
      <c r="C7" s="87">
        <v>189</v>
      </c>
    </row>
    <row r="8" spans="1:3" ht="15.75">
      <c r="A8" s="85" t="s">
        <v>6</v>
      </c>
      <c r="B8" s="92" t="s">
        <v>6</v>
      </c>
      <c r="C8" s="87">
        <v>149</v>
      </c>
    </row>
    <row r="9" spans="1:3" ht="15.75">
      <c r="A9" s="86" t="s">
        <v>7</v>
      </c>
      <c r="B9" s="92" t="s">
        <v>7</v>
      </c>
      <c r="C9" s="87">
        <v>10</v>
      </c>
    </row>
    <row r="10" spans="1:3" ht="15.75">
      <c r="A10" s="85" t="s">
        <v>8</v>
      </c>
      <c r="B10" s="92" t="s">
        <v>8</v>
      </c>
      <c r="C10" s="87">
        <v>144</v>
      </c>
    </row>
    <row r="11" spans="1:3" ht="15.75">
      <c r="A11" s="86" t="s">
        <v>9</v>
      </c>
      <c r="B11" s="92" t="s">
        <v>9</v>
      </c>
      <c r="C11" s="87">
        <v>21</v>
      </c>
    </row>
    <row r="12" spans="1:3" ht="15.75">
      <c r="A12" s="85" t="s">
        <v>10</v>
      </c>
      <c r="B12" s="93" t="s">
        <v>359</v>
      </c>
    </row>
    <row r="13" spans="1:3" ht="15.75">
      <c r="A13" s="86" t="s">
        <v>11</v>
      </c>
      <c r="B13" s="92" t="s">
        <v>11</v>
      </c>
      <c r="C13" s="87">
        <v>35</v>
      </c>
    </row>
    <row r="14" spans="1:3" ht="15.75">
      <c r="A14" s="85" t="s">
        <v>12</v>
      </c>
      <c r="B14" s="92" t="s">
        <v>12</v>
      </c>
      <c r="C14" s="87">
        <v>84</v>
      </c>
    </row>
    <row r="15" spans="1:3" ht="15.75">
      <c r="A15" s="86" t="s">
        <v>13</v>
      </c>
      <c r="B15" s="92" t="s">
        <v>13</v>
      </c>
      <c r="C15" s="87">
        <v>37</v>
      </c>
    </row>
    <row r="16" spans="1:3" ht="15.75">
      <c r="A16" s="85" t="s">
        <v>14</v>
      </c>
      <c r="B16" s="92" t="s">
        <v>14</v>
      </c>
      <c r="C16" s="87">
        <v>8</v>
      </c>
    </row>
    <row r="17" spans="1:3" ht="15.75">
      <c r="A17" s="86" t="s">
        <v>15</v>
      </c>
      <c r="B17" s="92" t="s">
        <v>15</v>
      </c>
      <c r="C17" s="87">
        <v>81</v>
      </c>
    </row>
    <row r="18" spans="1:3" ht="15.75">
      <c r="A18" s="85" t="s">
        <v>16</v>
      </c>
      <c r="B18" s="92" t="s">
        <v>16</v>
      </c>
      <c r="C18" s="87">
        <v>194</v>
      </c>
    </row>
    <row r="19" spans="1:3" ht="15.75">
      <c r="A19" s="86" t="s">
        <v>17</v>
      </c>
      <c r="B19" s="92" t="s">
        <v>17</v>
      </c>
      <c r="C19" s="87">
        <v>4</v>
      </c>
    </row>
    <row r="20" spans="1:3" ht="15.75">
      <c r="A20" s="85" t="s">
        <v>18</v>
      </c>
      <c r="B20" s="92" t="s">
        <v>18</v>
      </c>
      <c r="C20" s="87">
        <v>52</v>
      </c>
    </row>
    <row r="21" spans="1:3" ht="15.75">
      <c r="A21" s="86" t="s">
        <v>19</v>
      </c>
      <c r="B21" s="92" t="s">
        <v>19</v>
      </c>
      <c r="C21" s="87">
        <v>35</v>
      </c>
    </row>
    <row r="22" spans="1:3" ht="15.75">
      <c r="A22" s="85" t="s">
        <v>20</v>
      </c>
      <c r="B22" s="92" t="s">
        <v>20</v>
      </c>
      <c r="C22" s="87">
        <v>157</v>
      </c>
    </row>
    <row r="23" spans="1:3" ht="15.75">
      <c r="A23" s="86" t="s">
        <v>21</v>
      </c>
      <c r="B23" s="92" t="s">
        <v>21</v>
      </c>
      <c r="C23" s="87">
        <v>617</v>
      </c>
    </row>
    <row r="24" spans="1:3" ht="15.75">
      <c r="A24" s="85" t="s">
        <v>22</v>
      </c>
      <c r="B24" s="92" t="s">
        <v>22</v>
      </c>
      <c r="C24" s="87">
        <v>72</v>
      </c>
    </row>
    <row r="25" spans="1:3" ht="15.75">
      <c r="A25" s="86" t="s">
        <v>23</v>
      </c>
      <c r="B25" s="92" t="s">
        <v>23</v>
      </c>
      <c r="C25" s="87">
        <v>18</v>
      </c>
    </row>
    <row r="26" spans="1:3" ht="15.75">
      <c r="A26" s="85" t="s">
        <v>24</v>
      </c>
      <c r="B26" s="92" t="s">
        <v>24</v>
      </c>
      <c r="C26" s="87">
        <v>104</v>
      </c>
    </row>
    <row r="27" spans="1:3" ht="15.75">
      <c r="A27" s="86" t="s">
        <v>25</v>
      </c>
      <c r="B27" s="92" t="s">
        <v>25</v>
      </c>
      <c r="C27" s="87">
        <v>36</v>
      </c>
    </row>
    <row r="28" spans="1:3" ht="15.75">
      <c r="A28" s="85" t="s">
        <v>26</v>
      </c>
      <c r="B28" s="92" t="s">
        <v>26</v>
      </c>
      <c r="C28" s="87">
        <v>9</v>
      </c>
    </row>
    <row r="29" spans="1:3" ht="15.75">
      <c r="A29" s="86" t="s">
        <v>27</v>
      </c>
      <c r="B29" s="92" t="s">
        <v>27</v>
      </c>
      <c r="C29" s="87">
        <v>91</v>
      </c>
    </row>
    <row r="30" spans="1:3" ht="15.75">
      <c r="A30" s="85" t="s">
        <v>28</v>
      </c>
      <c r="B30" s="92" t="s">
        <v>28</v>
      </c>
      <c r="C30" s="87">
        <v>29</v>
      </c>
    </row>
    <row r="31" spans="1:3" ht="15.75">
      <c r="A31" s="86" t="s">
        <v>29</v>
      </c>
      <c r="B31" s="93" t="s">
        <v>29</v>
      </c>
    </row>
    <row r="32" spans="1:3" ht="15.75">
      <c r="A32" s="85" t="s">
        <v>30</v>
      </c>
      <c r="B32" s="92" t="s">
        <v>30</v>
      </c>
      <c r="C32" s="87">
        <v>2</v>
      </c>
    </row>
    <row r="33" spans="1:3" ht="15.75">
      <c r="A33" s="86" t="s">
        <v>31</v>
      </c>
      <c r="B33" s="92" t="s">
        <v>31</v>
      </c>
      <c r="C33" s="87">
        <v>715</v>
      </c>
    </row>
    <row r="34" spans="1:3" ht="15.75">
      <c r="A34" s="85" t="s">
        <v>32</v>
      </c>
      <c r="B34" s="92" t="s">
        <v>32</v>
      </c>
      <c r="C34" s="87">
        <v>119</v>
      </c>
    </row>
    <row r="35" spans="1:3" ht="15.75">
      <c r="A35" s="86" t="s">
        <v>33</v>
      </c>
      <c r="B35" s="92" t="s">
        <v>33</v>
      </c>
      <c r="C35" s="87">
        <v>41</v>
      </c>
    </row>
    <row r="36" spans="1:3" ht="15.75">
      <c r="A36" s="85" t="s">
        <v>34</v>
      </c>
      <c r="B36" s="92" t="s">
        <v>34</v>
      </c>
      <c r="C36" s="87">
        <v>257</v>
      </c>
    </row>
    <row r="37" spans="1:3" ht="15.75">
      <c r="A37" s="86" t="s">
        <v>35</v>
      </c>
      <c r="B37" s="92" t="s">
        <v>35</v>
      </c>
      <c r="C37" s="87">
        <v>21</v>
      </c>
    </row>
    <row r="38" spans="1:3" ht="15.75">
      <c r="A38" s="85" t="s">
        <v>36</v>
      </c>
      <c r="B38" s="92" t="s">
        <v>36</v>
      </c>
      <c r="C38" s="87">
        <v>52</v>
      </c>
    </row>
    <row r="39" spans="1:3" ht="15.75">
      <c r="A39" s="86" t="s">
        <v>37</v>
      </c>
      <c r="B39" s="92" t="s">
        <v>37</v>
      </c>
      <c r="C39" s="87">
        <v>38</v>
      </c>
    </row>
    <row r="40" spans="1:3" ht="15.75">
      <c r="A40" s="85" t="s">
        <v>38</v>
      </c>
      <c r="B40" s="92" t="s">
        <v>38</v>
      </c>
      <c r="C40" s="87">
        <v>12</v>
      </c>
    </row>
    <row r="41" spans="1:3" ht="15.75">
      <c r="A41" s="86" t="s">
        <v>39</v>
      </c>
      <c r="B41" s="92" t="s">
        <v>39</v>
      </c>
      <c r="C41" s="87">
        <v>148</v>
      </c>
    </row>
    <row r="42" spans="1:3" ht="15.75">
      <c r="A42" s="85" t="s">
        <v>40</v>
      </c>
      <c r="B42" s="92" t="s">
        <v>40</v>
      </c>
      <c r="C42" s="87">
        <v>29</v>
      </c>
    </row>
    <row r="43" spans="1:3" ht="15.75">
      <c r="A43" s="86" t="s">
        <v>41</v>
      </c>
      <c r="B43" s="92" t="s">
        <v>41</v>
      </c>
      <c r="C43" s="87">
        <v>317</v>
      </c>
    </row>
    <row r="44" spans="1:3" ht="15.75">
      <c r="A44" s="85" t="s">
        <v>42</v>
      </c>
      <c r="B44" s="92" t="s">
        <v>42</v>
      </c>
      <c r="C44" s="87">
        <v>52</v>
      </c>
    </row>
    <row r="45" spans="1:3" ht="15.75">
      <c r="A45" s="86" t="s">
        <v>43</v>
      </c>
      <c r="B45" s="92" t="s">
        <v>43</v>
      </c>
      <c r="C45" s="87">
        <v>102</v>
      </c>
    </row>
    <row r="46" spans="1:3" ht="15.75">
      <c r="A46" s="85" t="s">
        <v>44</v>
      </c>
      <c r="B46" s="92" t="s">
        <v>44</v>
      </c>
      <c r="C46" s="87">
        <v>12</v>
      </c>
    </row>
    <row r="47" spans="1:3" ht="15.75">
      <c r="A47" s="86" t="s">
        <v>45</v>
      </c>
      <c r="B47" s="92" t="s">
        <v>45</v>
      </c>
      <c r="C47" s="87">
        <v>134</v>
      </c>
    </row>
    <row r="48" spans="1:3" ht="15.75">
      <c r="A48" s="85" t="s">
        <v>46</v>
      </c>
      <c r="B48" s="92" t="s">
        <v>46</v>
      </c>
      <c r="C48" s="87">
        <v>272</v>
      </c>
    </row>
    <row r="49" spans="1:16" ht="15.75">
      <c r="A49" s="86" t="s">
        <v>47</v>
      </c>
      <c r="B49" s="92" t="s">
        <v>47</v>
      </c>
      <c r="C49" s="87">
        <v>27</v>
      </c>
    </row>
    <row r="50" spans="1:16" ht="15.75">
      <c r="A50" s="85" t="s">
        <v>48</v>
      </c>
      <c r="B50" s="92" t="s">
        <v>48</v>
      </c>
      <c r="C50" s="87">
        <v>68</v>
      </c>
    </row>
    <row r="51" spans="1:16" ht="15.75">
      <c r="A51" s="86" t="s">
        <v>49</v>
      </c>
      <c r="B51" s="91" t="s">
        <v>49</v>
      </c>
      <c r="C51" s="88">
        <v>2</v>
      </c>
    </row>
    <row r="53" spans="1:16">
      <c r="A53" s="3" t="s">
        <v>358</v>
      </c>
    </row>
    <row r="54" spans="1:16" ht="15.75" thickBot="1"/>
    <row r="55" spans="1:16" ht="90">
      <c r="A55" t="s">
        <v>357</v>
      </c>
      <c r="B55" t="s">
        <v>356</v>
      </c>
      <c r="C55" s="100" t="s">
        <v>355</v>
      </c>
      <c r="D55" s="101" t="s">
        <v>354</v>
      </c>
      <c r="E55" s="101"/>
      <c r="F55" s="101" t="s">
        <v>383</v>
      </c>
      <c r="G55" s="101"/>
      <c r="H55" s="102"/>
      <c r="J55" s="100" t="s">
        <v>365</v>
      </c>
      <c r="K55" s="113" t="s">
        <v>366</v>
      </c>
      <c r="L55" s="114" t="s">
        <v>369</v>
      </c>
      <c r="M55" s="44"/>
      <c r="N55" s="44" t="s">
        <v>367</v>
      </c>
      <c r="O55" s="44" t="s">
        <v>368</v>
      </c>
      <c r="P55" s="44"/>
    </row>
    <row r="56" spans="1:16" ht="15.75">
      <c r="A56" s="85" t="s">
        <v>1</v>
      </c>
      <c r="B56" s="90">
        <v>4833722</v>
      </c>
      <c r="C56" s="103">
        <v>20826</v>
      </c>
      <c r="D56" s="104">
        <f t="shared" ref="D56:D87" si="0">C56/B56</f>
        <v>4.3084811248971294E-3</v>
      </c>
      <c r="E56" s="105"/>
      <c r="F56" s="106">
        <v>0.20826</v>
      </c>
      <c r="G56" s="105"/>
      <c r="H56" s="107"/>
      <c r="J56" s="103">
        <v>161993</v>
      </c>
      <c r="K56" s="106">
        <f>J56/B56</f>
        <v>3.3513098188104322E-2</v>
      </c>
      <c r="L56" s="115">
        <v>0.161993</v>
      </c>
      <c r="N56" s="2">
        <f>J56/C56</f>
        <v>7.7784019975031207</v>
      </c>
      <c r="O56" s="2">
        <f>C56/J56</f>
        <v>0.12856111066527565</v>
      </c>
    </row>
    <row r="57" spans="1:16" ht="15.75">
      <c r="A57" s="86" t="s">
        <v>0</v>
      </c>
      <c r="B57" s="89">
        <v>735132</v>
      </c>
      <c r="C57" s="103">
        <v>4708</v>
      </c>
      <c r="D57" s="104">
        <f t="shared" si="0"/>
        <v>6.4042920183041956E-3</v>
      </c>
      <c r="E57" s="105"/>
      <c r="F57" s="106">
        <v>4.7079999999999997E-2</v>
      </c>
      <c r="G57" s="105"/>
      <c r="H57" s="107"/>
      <c r="J57" s="103">
        <v>21210</v>
      </c>
      <c r="K57" s="106">
        <f t="shared" ref="K57:K105" si="1">J57/B57</f>
        <v>2.8851961280423107E-2</v>
      </c>
      <c r="L57" s="115">
        <v>2.121E-2</v>
      </c>
      <c r="N57" s="2">
        <f t="shared" ref="N57:N105" si="2">J57/C57</f>
        <v>4.5050977060322852</v>
      </c>
      <c r="O57" s="2">
        <f t="shared" ref="O57:O105" si="3">C57/J57</f>
        <v>0.22197076850542197</v>
      </c>
    </row>
    <row r="58" spans="1:16" ht="15.75">
      <c r="A58" s="85" t="s">
        <v>3</v>
      </c>
      <c r="B58" s="89">
        <v>6626624</v>
      </c>
      <c r="C58" s="103">
        <v>27599</v>
      </c>
      <c r="D58" s="104">
        <f t="shared" si="0"/>
        <v>4.1648658502428989E-3</v>
      </c>
      <c r="E58" s="105"/>
      <c r="F58" s="106">
        <v>0.27599000000000001</v>
      </c>
      <c r="G58" s="105"/>
      <c r="H58" s="107"/>
      <c r="J58" s="103">
        <v>225243</v>
      </c>
      <c r="K58" s="106">
        <f t="shared" si="1"/>
        <v>3.3990611207154652E-2</v>
      </c>
      <c r="L58" s="115">
        <v>0.225243</v>
      </c>
      <c r="N58" s="2">
        <f t="shared" si="2"/>
        <v>8.1612739592014201</v>
      </c>
      <c r="O58" s="2">
        <f t="shared" si="3"/>
        <v>0.12252988994108585</v>
      </c>
    </row>
    <row r="59" spans="1:16" ht="15.75">
      <c r="A59" s="86" t="s">
        <v>2</v>
      </c>
      <c r="B59" s="89">
        <v>2959373</v>
      </c>
      <c r="C59" s="103">
        <v>13621</v>
      </c>
      <c r="D59" s="104">
        <f t="shared" si="0"/>
        <v>4.6026641454118824E-3</v>
      </c>
      <c r="E59" s="105"/>
      <c r="F59" s="106">
        <v>0.13621</v>
      </c>
      <c r="G59" s="105"/>
      <c r="H59" s="107"/>
      <c r="J59" s="103">
        <v>106613</v>
      </c>
      <c r="K59" s="106">
        <f t="shared" si="1"/>
        <v>3.6025536490330891E-2</v>
      </c>
      <c r="L59" s="115">
        <v>0.106613</v>
      </c>
      <c r="N59" s="2">
        <f t="shared" si="2"/>
        <v>7.8271052051978565</v>
      </c>
      <c r="O59" s="2">
        <f t="shared" si="3"/>
        <v>0.12776115483102435</v>
      </c>
    </row>
    <row r="60" spans="1:16" ht="15.75">
      <c r="A60" s="85" t="s">
        <v>4</v>
      </c>
      <c r="B60" s="89">
        <v>38332521</v>
      </c>
      <c r="C60" s="103">
        <v>154129</v>
      </c>
      <c r="D60" s="104">
        <f t="shared" si="0"/>
        <v>4.0208417286199359E-3</v>
      </c>
      <c r="E60" s="105"/>
      <c r="F60" s="106">
        <v>1.54129</v>
      </c>
      <c r="G60" s="105"/>
      <c r="H60" s="107"/>
      <c r="J60" s="103">
        <v>1018907</v>
      </c>
      <c r="K60" s="106">
        <f t="shared" si="1"/>
        <v>2.6580745889371586E-2</v>
      </c>
      <c r="L60" s="115">
        <v>1.018907</v>
      </c>
      <c r="N60" s="2">
        <f t="shared" si="2"/>
        <v>6.6107416514737656</v>
      </c>
      <c r="O60" s="2">
        <f t="shared" si="3"/>
        <v>0.15126895781459937</v>
      </c>
    </row>
    <row r="61" spans="1:16" ht="15.75">
      <c r="A61" s="86" t="s">
        <v>5</v>
      </c>
      <c r="B61" s="89">
        <v>5268367</v>
      </c>
      <c r="C61" s="103">
        <v>16226</v>
      </c>
      <c r="D61" s="104">
        <f t="shared" si="0"/>
        <v>3.0798917387494075E-3</v>
      </c>
      <c r="E61" s="105"/>
      <c r="F61" s="106">
        <v>0.16225999999999999</v>
      </c>
      <c r="G61" s="105"/>
      <c r="H61" s="107"/>
      <c r="J61" s="103">
        <v>140057</v>
      </c>
      <c r="K61" s="106">
        <f t="shared" si="1"/>
        <v>2.658451850450054E-2</v>
      </c>
      <c r="L61" s="115">
        <v>0.14005699999999999</v>
      </c>
      <c r="N61" s="2">
        <f t="shared" si="2"/>
        <v>8.6316405768519662</v>
      </c>
      <c r="O61" s="2">
        <f t="shared" si="3"/>
        <v>0.1158528313472372</v>
      </c>
    </row>
    <row r="62" spans="1:16" ht="15.75">
      <c r="A62" s="85" t="s">
        <v>6</v>
      </c>
      <c r="B62" s="89">
        <v>3596080</v>
      </c>
      <c r="C62" s="103">
        <v>9440</v>
      </c>
      <c r="D62" s="104">
        <f t="shared" si="0"/>
        <v>2.625080643367222E-3</v>
      </c>
      <c r="E62" s="105"/>
      <c r="F62" s="106">
        <v>9.4399999999999998E-2</v>
      </c>
      <c r="G62" s="105"/>
      <c r="H62" s="107"/>
      <c r="J62" s="103">
        <v>70990</v>
      </c>
      <c r="K62" s="106">
        <f t="shared" si="1"/>
        <v>1.9740940134813464E-2</v>
      </c>
      <c r="L62" s="115">
        <v>7.0989999999999998E-2</v>
      </c>
      <c r="N62" s="2">
        <f t="shared" si="2"/>
        <v>7.5201271186440675</v>
      </c>
      <c r="O62" s="2">
        <f t="shared" si="3"/>
        <v>0.13297647555993802</v>
      </c>
    </row>
    <row r="63" spans="1:16" ht="15.75">
      <c r="A63" s="86" t="s">
        <v>7</v>
      </c>
      <c r="B63" s="89">
        <v>925749</v>
      </c>
      <c r="C63" s="103">
        <v>4549</v>
      </c>
      <c r="D63" s="104">
        <f t="shared" si="0"/>
        <v>4.913858940166287E-3</v>
      </c>
      <c r="E63" s="105"/>
      <c r="F63" s="106">
        <v>4.5490000000000003E-2</v>
      </c>
      <c r="G63" s="105"/>
      <c r="H63" s="107"/>
      <c r="J63" s="103">
        <v>28379</v>
      </c>
      <c r="K63" s="106">
        <f t="shared" si="1"/>
        <v>3.0655177591334151E-2</v>
      </c>
      <c r="L63" s="115">
        <v>2.8379000000000001E-2</v>
      </c>
      <c r="N63" s="2">
        <f t="shared" si="2"/>
        <v>6.2385139591118923</v>
      </c>
      <c r="O63" s="2">
        <f t="shared" si="3"/>
        <v>0.16029458402339758</v>
      </c>
    </row>
    <row r="64" spans="1:16" ht="15.75">
      <c r="A64" s="85" t="s">
        <v>8</v>
      </c>
      <c r="B64" s="89">
        <v>19552860</v>
      </c>
      <c r="C64" s="103">
        <v>91986</v>
      </c>
      <c r="D64" s="104">
        <f t="shared" si="0"/>
        <v>4.7044780149809286E-3</v>
      </c>
      <c r="E64" s="105"/>
      <c r="F64" s="106">
        <v>0.91986000000000001</v>
      </c>
      <c r="G64" s="105"/>
      <c r="H64" s="107"/>
      <c r="J64" s="103">
        <v>607172</v>
      </c>
      <c r="K64" s="106">
        <f t="shared" si="1"/>
        <v>3.1052848534690067E-2</v>
      </c>
      <c r="L64" s="115">
        <v>0.60717200000000005</v>
      </c>
      <c r="N64" s="2">
        <f t="shared" si="2"/>
        <v>6.6007001065379516</v>
      </c>
      <c r="O64" s="2">
        <f t="shared" si="3"/>
        <v>0.15149908098528916</v>
      </c>
    </row>
    <row r="65" spans="1:15" ht="15.75">
      <c r="A65" s="86" t="s">
        <v>9</v>
      </c>
      <c r="B65" s="89">
        <v>9992167</v>
      </c>
      <c r="C65" s="103">
        <v>36541</v>
      </c>
      <c r="D65" s="104">
        <f t="shared" si="0"/>
        <v>3.6569645002930795E-3</v>
      </c>
      <c r="E65" s="105"/>
      <c r="F65" s="106">
        <v>0.36541000000000001</v>
      </c>
      <c r="G65" s="105"/>
      <c r="H65" s="107"/>
      <c r="J65" s="103">
        <v>334399</v>
      </c>
      <c r="K65" s="106">
        <f t="shared" si="1"/>
        <v>3.3466114007101762E-2</v>
      </c>
      <c r="L65" s="115">
        <v>0.334399</v>
      </c>
      <c r="N65" s="2">
        <f t="shared" si="2"/>
        <v>9.1513368544922145</v>
      </c>
      <c r="O65" s="2">
        <f t="shared" si="3"/>
        <v>0.10927365213412719</v>
      </c>
    </row>
    <row r="66" spans="1:15" ht="15.75">
      <c r="A66" s="85" t="s">
        <v>10</v>
      </c>
      <c r="B66" s="89">
        <v>1404054</v>
      </c>
      <c r="C66" s="103">
        <v>3533</v>
      </c>
      <c r="D66" s="104">
        <f t="shared" si="0"/>
        <v>2.5162849861899901E-3</v>
      </c>
      <c r="E66" s="105"/>
      <c r="F66" s="106">
        <v>3.533E-2</v>
      </c>
      <c r="G66" s="105"/>
      <c r="H66" s="107"/>
      <c r="J66" s="103">
        <v>42875</v>
      </c>
      <c r="K66" s="106">
        <f t="shared" si="1"/>
        <v>3.0536574804102976E-2</v>
      </c>
      <c r="L66" s="115">
        <v>4.2875000000000003E-2</v>
      </c>
      <c r="N66" s="2">
        <f t="shared" si="2"/>
        <v>12.135578828191338</v>
      </c>
      <c r="O66" s="2">
        <f t="shared" si="3"/>
        <v>8.2402332361516034E-2</v>
      </c>
    </row>
    <row r="67" spans="1:15" ht="15.75">
      <c r="A67" s="86" t="s">
        <v>11</v>
      </c>
      <c r="B67" s="89">
        <v>1612136</v>
      </c>
      <c r="C67" s="103">
        <v>3498</v>
      </c>
      <c r="D67" s="104">
        <f t="shared" si="0"/>
        <v>2.1697921267188375E-3</v>
      </c>
      <c r="E67" s="105"/>
      <c r="F67" s="106">
        <v>3.4979999999999997E-2</v>
      </c>
      <c r="G67" s="105"/>
      <c r="H67" s="107"/>
      <c r="J67" s="103">
        <v>30055</v>
      </c>
      <c r="K67" s="106">
        <f t="shared" si="1"/>
        <v>1.8642968087059654E-2</v>
      </c>
      <c r="L67" s="115">
        <v>3.0054999999999998E-2</v>
      </c>
      <c r="N67" s="2">
        <f t="shared" si="2"/>
        <v>8.5920526014865644</v>
      </c>
      <c r="O67" s="2">
        <f t="shared" si="3"/>
        <v>0.1163866245217102</v>
      </c>
    </row>
    <row r="68" spans="1:15" ht="15.75">
      <c r="A68" s="85" t="s">
        <v>12</v>
      </c>
      <c r="B68" s="89">
        <v>12882135</v>
      </c>
      <c r="C68" s="103">
        <v>48974</v>
      </c>
      <c r="D68" s="104">
        <f t="shared" si="0"/>
        <v>3.8016990196112679E-3</v>
      </c>
      <c r="E68" s="105"/>
      <c r="F68" s="106">
        <v>0.48974000000000001</v>
      </c>
      <c r="G68" s="105"/>
      <c r="H68" s="107"/>
      <c r="J68" s="103">
        <v>292983</v>
      </c>
      <c r="K68" s="106">
        <f t="shared" si="1"/>
        <v>2.2743357370497982E-2</v>
      </c>
      <c r="L68" s="115">
        <v>0.29298299999999999</v>
      </c>
      <c r="N68" s="2">
        <f t="shared" si="2"/>
        <v>5.9824192428635605</v>
      </c>
      <c r="O68" s="2">
        <f t="shared" si="3"/>
        <v>0.16715645617663824</v>
      </c>
    </row>
    <row r="69" spans="1:15" ht="15.75">
      <c r="A69" s="86" t="s">
        <v>13</v>
      </c>
      <c r="B69" s="89">
        <v>6570902</v>
      </c>
      <c r="C69" s="103">
        <v>23487</v>
      </c>
      <c r="D69" s="104">
        <f t="shared" si="0"/>
        <v>3.5743951134867024E-3</v>
      </c>
      <c r="E69" s="105"/>
      <c r="F69" s="106">
        <v>0.23487</v>
      </c>
      <c r="G69" s="105"/>
      <c r="H69" s="107"/>
      <c r="J69" s="103">
        <v>187536</v>
      </c>
      <c r="K69" s="106">
        <f t="shared" si="1"/>
        <v>2.8540373909091935E-2</v>
      </c>
      <c r="L69" s="115">
        <v>0.18753600000000001</v>
      </c>
      <c r="N69" s="2">
        <f t="shared" si="2"/>
        <v>7.9846723719504409</v>
      </c>
      <c r="O69" s="2">
        <f t="shared" si="3"/>
        <v>0.12523995392884565</v>
      </c>
    </row>
    <row r="70" spans="1:15" ht="15.75">
      <c r="A70" s="85" t="s">
        <v>14</v>
      </c>
      <c r="B70" s="89">
        <v>3090416</v>
      </c>
      <c r="C70" s="103">
        <v>8388</v>
      </c>
      <c r="D70" s="104">
        <f t="shared" si="0"/>
        <v>2.7141977002448862E-3</v>
      </c>
      <c r="E70" s="105"/>
      <c r="F70" s="106">
        <v>8.3879999999999996E-2</v>
      </c>
      <c r="G70" s="105"/>
      <c r="H70" s="107"/>
      <c r="J70" s="103">
        <v>67800</v>
      </c>
      <c r="K70" s="106">
        <f t="shared" si="1"/>
        <v>2.1938794000548795E-2</v>
      </c>
      <c r="L70" s="115">
        <v>6.7799999999999999E-2</v>
      </c>
      <c r="N70" s="2">
        <f t="shared" si="2"/>
        <v>8.0829756795422032</v>
      </c>
      <c r="O70" s="2">
        <f t="shared" si="3"/>
        <v>0.12371681415929203</v>
      </c>
    </row>
    <row r="71" spans="1:15" ht="15.75">
      <c r="A71" s="86" t="s">
        <v>15</v>
      </c>
      <c r="B71" s="89">
        <v>2893957</v>
      </c>
      <c r="C71" s="103">
        <v>9838</v>
      </c>
      <c r="D71" s="104">
        <f t="shared" si="0"/>
        <v>3.399497642846801E-3</v>
      </c>
      <c r="E71" s="105"/>
      <c r="F71" s="106">
        <v>9.8379999999999995E-2</v>
      </c>
      <c r="G71" s="105"/>
      <c r="H71" s="107"/>
      <c r="J71" s="103">
        <v>85280</v>
      </c>
      <c r="K71" s="106">
        <f t="shared" si="1"/>
        <v>2.9468302397029397E-2</v>
      </c>
      <c r="L71" s="115">
        <v>8.5279999999999995E-2</v>
      </c>
      <c r="N71" s="2">
        <f t="shared" si="2"/>
        <v>8.668428542386664</v>
      </c>
      <c r="O71" s="2">
        <f t="shared" si="3"/>
        <v>0.11536116322701688</v>
      </c>
    </row>
    <row r="72" spans="1:15" ht="15.75">
      <c r="A72" s="85" t="s">
        <v>16</v>
      </c>
      <c r="B72" s="89">
        <v>4395295</v>
      </c>
      <c r="C72" s="103">
        <v>9222</v>
      </c>
      <c r="D72" s="104">
        <f t="shared" si="0"/>
        <v>2.0981526837220254E-3</v>
      </c>
      <c r="E72" s="105"/>
      <c r="F72" s="106">
        <v>9.2219999999999996E-2</v>
      </c>
      <c r="G72" s="105"/>
      <c r="H72" s="107"/>
      <c r="J72" s="103">
        <v>103857</v>
      </c>
      <c r="K72" s="106">
        <f t="shared" si="1"/>
        <v>2.3629130695436824E-2</v>
      </c>
      <c r="L72" s="115">
        <v>0.103857</v>
      </c>
      <c r="N72" s="2">
        <f t="shared" si="2"/>
        <v>11.261873780091086</v>
      </c>
      <c r="O72" s="2">
        <f t="shared" si="3"/>
        <v>8.8795170282214966E-2</v>
      </c>
    </row>
    <row r="73" spans="1:15" ht="15.75">
      <c r="A73" s="86" t="s">
        <v>17</v>
      </c>
      <c r="B73" s="89">
        <v>4625470</v>
      </c>
      <c r="C73" s="103">
        <v>23984</v>
      </c>
      <c r="D73" s="104">
        <f t="shared" si="0"/>
        <v>5.1852028010126536E-3</v>
      </c>
      <c r="E73" s="105"/>
      <c r="F73" s="106">
        <v>0.23984</v>
      </c>
      <c r="G73" s="105"/>
      <c r="H73" s="107"/>
      <c r="J73" s="103">
        <v>165686</v>
      </c>
      <c r="K73" s="106">
        <f t="shared" si="1"/>
        <v>3.5820359876942237E-2</v>
      </c>
      <c r="L73" s="115">
        <v>0.165686</v>
      </c>
      <c r="N73" s="2">
        <f t="shared" si="2"/>
        <v>6.9081887925283523</v>
      </c>
      <c r="O73" s="2">
        <f t="shared" si="3"/>
        <v>0.14475574279057976</v>
      </c>
    </row>
    <row r="74" spans="1:15" ht="15.75">
      <c r="A74" s="85" t="s">
        <v>18</v>
      </c>
      <c r="B74" s="89">
        <v>1328302</v>
      </c>
      <c r="C74" s="103">
        <v>1718</v>
      </c>
      <c r="D74" s="104">
        <f t="shared" si="0"/>
        <v>1.2933805715868831E-3</v>
      </c>
      <c r="E74" s="105"/>
      <c r="F74" s="106">
        <v>1.7180000000000001E-2</v>
      </c>
      <c r="G74" s="105"/>
      <c r="H74" s="107"/>
      <c r="J74" s="103">
        <v>30447</v>
      </c>
      <c r="K74" s="106">
        <f t="shared" si="1"/>
        <v>2.292174520553308E-2</v>
      </c>
      <c r="L74" s="115">
        <v>3.0446999999999998E-2</v>
      </c>
      <c r="N74" s="2">
        <f t="shared" si="2"/>
        <v>17.722351571594878</v>
      </c>
      <c r="O74" s="2">
        <f t="shared" si="3"/>
        <v>5.6425920451932864E-2</v>
      </c>
    </row>
    <row r="75" spans="1:15" ht="15.75">
      <c r="A75" s="86" t="s">
        <v>19</v>
      </c>
      <c r="B75" s="89">
        <v>5928814</v>
      </c>
      <c r="C75" s="103">
        <v>28089</v>
      </c>
      <c r="D75" s="104">
        <f t="shared" si="0"/>
        <v>4.7377097679232308E-3</v>
      </c>
      <c r="E75" s="105"/>
      <c r="F75" s="106">
        <v>0.28088999999999997</v>
      </c>
      <c r="G75" s="105"/>
      <c r="H75" s="107"/>
      <c r="J75" s="103">
        <v>157913</v>
      </c>
      <c r="K75" s="106">
        <f t="shared" si="1"/>
        <v>2.6634837928799924E-2</v>
      </c>
      <c r="L75" s="115">
        <v>0.157913</v>
      </c>
      <c r="N75" s="2">
        <f t="shared" si="2"/>
        <v>5.6218804514222649</v>
      </c>
      <c r="O75" s="2">
        <f t="shared" si="3"/>
        <v>0.17787642562676917</v>
      </c>
    </row>
    <row r="76" spans="1:15" ht="15.75">
      <c r="A76" s="85" t="s">
        <v>20</v>
      </c>
      <c r="B76" s="89">
        <v>6692824</v>
      </c>
      <c r="C76" s="103">
        <v>27667</v>
      </c>
      <c r="D76" s="104">
        <f t="shared" si="0"/>
        <v>4.1338305026398427E-3</v>
      </c>
      <c r="E76" s="105"/>
      <c r="F76" s="106">
        <v>0.27667000000000003</v>
      </c>
      <c r="G76" s="105"/>
      <c r="H76" s="107"/>
      <c r="J76" s="103">
        <v>137285</v>
      </c>
      <c r="K76" s="106">
        <f t="shared" si="1"/>
        <v>2.0512268065020087E-2</v>
      </c>
      <c r="L76" s="115">
        <v>0.13728499999999999</v>
      </c>
      <c r="N76" s="2">
        <f t="shared" si="2"/>
        <v>4.9620486500162651</v>
      </c>
      <c r="O76" s="2">
        <f t="shared" si="3"/>
        <v>0.20152966456641294</v>
      </c>
    </row>
    <row r="77" spans="1:15" ht="15.75">
      <c r="A77" s="86" t="s">
        <v>21</v>
      </c>
      <c r="B77" s="89">
        <v>9895622</v>
      </c>
      <c r="C77" s="103">
        <v>44523</v>
      </c>
      <c r="D77" s="104">
        <f t="shared" si="0"/>
        <v>4.4992624010900982E-3</v>
      </c>
      <c r="E77" s="105"/>
      <c r="F77" s="106">
        <v>0.44523000000000001</v>
      </c>
      <c r="G77" s="105"/>
      <c r="H77" s="107"/>
      <c r="J77" s="103">
        <v>230334</v>
      </c>
      <c r="K77" s="106">
        <f t="shared" si="1"/>
        <v>2.3276353927019443E-2</v>
      </c>
      <c r="L77" s="115">
        <v>0.23033400000000001</v>
      </c>
      <c r="N77" s="2">
        <f t="shared" si="2"/>
        <v>5.1733710666397146</v>
      </c>
      <c r="O77" s="2">
        <f t="shared" si="3"/>
        <v>0.19329755919664487</v>
      </c>
    </row>
    <row r="78" spans="1:15" ht="15.75">
      <c r="A78" s="85" t="s">
        <v>22</v>
      </c>
      <c r="B78" s="89">
        <v>5420380</v>
      </c>
      <c r="C78" s="103">
        <v>12705</v>
      </c>
      <c r="D78" s="104">
        <f t="shared" si="0"/>
        <v>2.3439316062711471E-3</v>
      </c>
      <c r="E78" s="105"/>
      <c r="F78" s="106">
        <v>0.12705</v>
      </c>
      <c r="G78" s="105"/>
      <c r="H78" s="107"/>
      <c r="J78" s="103">
        <v>131195</v>
      </c>
      <c r="K78" s="106">
        <f t="shared" si="1"/>
        <v>2.4204022596201743E-2</v>
      </c>
      <c r="L78" s="115">
        <v>0.13119500000000001</v>
      </c>
      <c r="N78" s="2">
        <f t="shared" si="2"/>
        <v>10.32624950806769</v>
      </c>
      <c r="O78" s="2">
        <f t="shared" si="3"/>
        <v>9.6840580814817639E-2</v>
      </c>
    </row>
    <row r="79" spans="1:15" ht="15.75">
      <c r="A79" s="86" t="s">
        <v>23</v>
      </c>
      <c r="B79" s="89">
        <v>2991207</v>
      </c>
      <c r="C79" s="103">
        <v>8214</v>
      </c>
      <c r="D79" s="104">
        <f t="shared" si="0"/>
        <v>2.7460486686478069E-3</v>
      </c>
      <c r="E79" s="105"/>
      <c r="F79" s="106">
        <v>8.2140000000000005E-2</v>
      </c>
      <c r="G79" s="105"/>
      <c r="H79" s="107"/>
      <c r="J79" s="103">
        <v>81500</v>
      </c>
      <c r="K79" s="106">
        <f t="shared" si="1"/>
        <v>2.7246526235061633E-2</v>
      </c>
      <c r="L79" s="115">
        <v>8.1500000000000003E-2</v>
      </c>
      <c r="N79" s="2">
        <f t="shared" si="2"/>
        <v>9.9220842464085699</v>
      </c>
      <c r="O79" s="2">
        <f t="shared" si="3"/>
        <v>0.10078527607361963</v>
      </c>
    </row>
    <row r="80" spans="1:15" ht="15.75">
      <c r="A80" s="85" t="s">
        <v>24</v>
      </c>
      <c r="B80" s="89">
        <v>6044171</v>
      </c>
      <c r="C80" s="103">
        <v>26197</v>
      </c>
      <c r="D80" s="104">
        <f t="shared" si="0"/>
        <v>4.3342585773963049E-3</v>
      </c>
      <c r="E80" s="105"/>
      <c r="F80" s="106">
        <v>0.26196999999999998</v>
      </c>
      <c r="G80" s="105"/>
      <c r="H80" s="107"/>
      <c r="J80" s="103">
        <v>189606</v>
      </c>
      <c r="K80" s="106">
        <f t="shared" si="1"/>
        <v>3.1370058855052251E-2</v>
      </c>
      <c r="L80" s="115">
        <v>0.189606</v>
      </c>
      <c r="N80" s="2">
        <f t="shared" si="2"/>
        <v>7.237698973164866</v>
      </c>
      <c r="O80" s="2">
        <f t="shared" si="3"/>
        <v>0.13816545889897999</v>
      </c>
    </row>
    <row r="81" spans="1:15" ht="15.75">
      <c r="A81" s="86" t="s">
        <v>25</v>
      </c>
      <c r="B81" s="89">
        <v>1015165</v>
      </c>
      <c r="C81" s="103">
        <v>2567</v>
      </c>
      <c r="D81" s="104">
        <f t="shared" si="0"/>
        <v>2.5286529775947753E-3</v>
      </c>
      <c r="E81" s="105"/>
      <c r="F81" s="106">
        <v>2.5669999999999998E-2</v>
      </c>
      <c r="G81" s="105"/>
      <c r="H81" s="107"/>
      <c r="J81" s="103">
        <v>25953</v>
      </c>
      <c r="K81" s="106">
        <f t="shared" si="1"/>
        <v>2.556530219225446E-2</v>
      </c>
      <c r="L81" s="115">
        <v>2.5953E-2</v>
      </c>
      <c r="N81" s="2">
        <f t="shared" si="2"/>
        <v>10.11024542267238</v>
      </c>
      <c r="O81" s="2">
        <f t="shared" si="3"/>
        <v>9.8909567294725081E-2</v>
      </c>
    </row>
    <row r="82" spans="1:15" ht="15.75">
      <c r="A82" s="85" t="s">
        <v>26</v>
      </c>
      <c r="B82" s="89">
        <v>1868516</v>
      </c>
      <c r="C82" s="103">
        <v>4897</v>
      </c>
      <c r="D82" s="104">
        <f t="shared" si="0"/>
        <v>2.6207963967126852E-3</v>
      </c>
      <c r="E82" s="105"/>
      <c r="F82" s="106">
        <v>4.897E-2</v>
      </c>
      <c r="G82" s="105"/>
      <c r="H82" s="107"/>
      <c r="J82" s="103">
        <v>49018</v>
      </c>
      <c r="K82" s="106">
        <f t="shared" si="1"/>
        <v>2.6233652802544909E-2</v>
      </c>
      <c r="L82" s="115">
        <v>4.9017999999999999E-2</v>
      </c>
      <c r="N82" s="2">
        <f t="shared" si="2"/>
        <v>10.009801919542577</v>
      </c>
      <c r="O82" s="2">
        <f t="shared" si="3"/>
        <v>9.9902076788118646E-2</v>
      </c>
    </row>
    <row r="83" spans="1:15" ht="15.75">
      <c r="A83" s="86" t="s">
        <v>27</v>
      </c>
      <c r="B83" s="89">
        <v>2790136</v>
      </c>
      <c r="C83" s="103">
        <v>16824</v>
      </c>
      <c r="D83" s="104">
        <f t="shared" si="0"/>
        <v>6.0298136004839908E-3</v>
      </c>
      <c r="E83" s="105"/>
      <c r="F83" s="106">
        <v>0.16824</v>
      </c>
      <c r="G83" s="105"/>
      <c r="H83" s="107"/>
      <c r="J83" s="103">
        <v>79177</v>
      </c>
      <c r="K83" s="106">
        <f t="shared" si="1"/>
        <v>2.8377469772082796E-2</v>
      </c>
      <c r="L83" s="115">
        <v>7.9176999999999997E-2</v>
      </c>
      <c r="N83" s="2">
        <f t="shared" si="2"/>
        <v>4.7061935330480269</v>
      </c>
      <c r="O83" s="2">
        <f t="shared" si="3"/>
        <v>0.21248594920241989</v>
      </c>
    </row>
    <row r="84" spans="1:15" ht="15.75">
      <c r="A84" s="85" t="s">
        <v>28</v>
      </c>
      <c r="B84" s="89">
        <v>1323459</v>
      </c>
      <c r="C84" s="103">
        <v>2849</v>
      </c>
      <c r="D84" s="104">
        <f t="shared" si="0"/>
        <v>2.1526923010081913E-3</v>
      </c>
      <c r="E84" s="105"/>
      <c r="F84" s="106">
        <v>2.8490000000000001E-2</v>
      </c>
      <c r="G84" s="105"/>
      <c r="H84" s="107"/>
      <c r="J84" s="103">
        <v>29040</v>
      </c>
      <c r="K84" s="106">
        <f t="shared" si="1"/>
        <v>2.194250067436921E-2</v>
      </c>
      <c r="L84" s="115">
        <v>2.904E-2</v>
      </c>
      <c r="N84" s="2">
        <f t="shared" si="2"/>
        <v>10.193050193050192</v>
      </c>
      <c r="O84" s="2">
        <f t="shared" si="3"/>
        <v>9.8106060606060599E-2</v>
      </c>
    </row>
    <row r="85" spans="1:15" ht="15.75">
      <c r="A85" s="86" t="s">
        <v>29</v>
      </c>
      <c r="B85" s="89">
        <v>8899339</v>
      </c>
      <c r="C85" s="103">
        <v>25674</v>
      </c>
      <c r="D85" s="104">
        <f t="shared" si="0"/>
        <v>2.8849333641521018E-3</v>
      </c>
      <c r="E85" s="105"/>
      <c r="F85" s="106">
        <v>0.25674000000000002</v>
      </c>
      <c r="G85" s="105"/>
      <c r="H85" s="107"/>
      <c r="J85" s="103">
        <v>167556</v>
      </c>
      <c r="K85" s="106">
        <f t="shared" si="1"/>
        <v>1.8827915196847764E-2</v>
      </c>
      <c r="L85" s="115">
        <v>0.16755600000000001</v>
      </c>
      <c r="N85" s="2">
        <f t="shared" si="2"/>
        <v>6.526291189530264</v>
      </c>
      <c r="O85" s="2">
        <f t="shared" si="3"/>
        <v>0.15322638401489652</v>
      </c>
    </row>
    <row r="86" spans="1:15" ht="15.75">
      <c r="A86" s="85" t="s">
        <v>30</v>
      </c>
      <c r="B86" s="89">
        <v>2085287</v>
      </c>
      <c r="C86" s="103">
        <v>12782</v>
      </c>
      <c r="D86" s="104">
        <f t="shared" si="0"/>
        <v>6.1296118951492048E-3</v>
      </c>
      <c r="E86" s="105"/>
      <c r="F86" s="106">
        <v>0.12781999999999999</v>
      </c>
      <c r="G86" s="105"/>
      <c r="H86" s="107"/>
      <c r="J86" s="103">
        <v>77256</v>
      </c>
      <c r="K86" s="106">
        <f t="shared" si="1"/>
        <v>3.7048137738354484E-2</v>
      </c>
      <c r="L86" s="115">
        <v>7.7256000000000005E-2</v>
      </c>
      <c r="N86" s="2">
        <f t="shared" si="2"/>
        <v>6.0441245501486467</v>
      </c>
      <c r="O86" s="2">
        <f t="shared" si="3"/>
        <v>0.165449932691312</v>
      </c>
    </row>
    <row r="87" spans="1:15" ht="15.75">
      <c r="A87" s="86" t="s">
        <v>31</v>
      </c>
      <c r="B87" s="89">
        <v>19651127</v>
      </c>
      <c r="C87" s="103">
        <v>77372</v>
      </c>
      <c r="D87" s="104">
        <f t="shared" si="0"/>
        <v>3.9372805437571084E-3</v>
      </c>
      <c r="E87" s="105"/>
      <c r="F87" s="106">
        <v>0.77371999999999996</v>
      </c>
      <c r="G87" s="105"/>
      <c r="H87" s="107"/>
      <c r="J87" s="103">
        <v>358598</v>
      </c>
      <c r="K87" s="106">
        <f t="shared" si="1"/>
        <v>1.8248215484027965E-2</v>
      </c>
      <c r="L87" s="115">
        <v>0.35859799999999997</v>
      </c>
      <c r="N87" s="2">
        <f t="shared" si="2"/>
        <v>4.6347257405779869</v>
      </c>
      <c r="O87" s="2">
        <f t="shared" si="3"/>
        <v>0.21576249728107796</v>
      </c>
    </row>
    <row r="88" spans="1:15" ht="15.75">
      <c r="A88" s="85" t="s">
        <v>32</v>
      </c>
      <c r="B88" s="89">
        <v>9848060</v>
      </c>
      <c r="C88" s="103">
        <v>33700</v>
      </c>
      <c r="D88" s="104">
        <f t="shared" ref="D88:D105" si="4">C88/B88</f>
        <v>3.4219937733929321E-3</v>
      </c>
      <c r="E88" s="105"/>
      <c r="F88" s="106">
        <v>0.33700000000000002</v>
      </c>
      <c r="G88" s="105"/>
      <c r="H88" s="107"/>
      <c r="J88" s="103">
        <v>308049</v>
      </c>
      <c r="K88" s="106">
        <f t="shared" si="1"/>
        <v>3.1280170916911557E-2</v>
      </c>
      <c r="L88" s="115">
        <v>0.30804900000000002</v>
      </c>
      <c r="N88" s="2">
        <f t="shared" si="2"/>
        <v>9.1409198813056385</v>
      </c>
      <c r="O88" s="2">
        <f t="shared" si="3"/>
        <v>0.10939818015964993</v>
      </c>
    </row>
    <row r="89" spans="1:15" ht="15.75">
      <c r="A89" s="86" t="s">
        <v>33</v>
      </c>
      <c r="B89" s="89">
        <v>723393</v>
      </c>
      <c r="C89" s="103">
        <v>1954</v>
      </c>
      <c r="D89" s="104">
        <f t="shared" si="4"/>
        <v>2.7011596739255151E-3</v>
      </c>
      <c r="E89" s="105"/>
      <c r="F89" s="106">
        <v>1.9539999999999998E-2</v>
      </c>
      <c r="G89" s="105"/>
      <c r="H89" s="107"/>
      <c r="J89" s="103">
        <v>15148</v>
      </c>
      <c r="K89" s="106">
        <f t="shared" si="1"/>
        <v>2.0940208157944576E-2</v>
      </c>
      <c r="L89" s="115">
        <v>1.5148E-2</v>
      </c>
      <c r="N89" s="2">
        <f t="shared" si="2"/>
        <v>7.7523029682702154</v>
      </c>
      <c r="O89" s="2">
        <f t="shared" si="3"/>
        <v>0.12899392659096912</v>
      </c>
    </row>
    <row r="90" spans="1:15" ht="15.75">
      <c r="A90" s="85" t="s">
        <v>34</v>
      </c>
      <c r="B90" s="89">
        <v>11570808</v>
      </c>
      <c r="C90" s="103">
        <v>33121</v>
      </c>
      <c r="D90" s="104">
        <f t="shared" si="4"/>
        <v>2.8624621547604975E-3</v>
      </c>
      <c r="E90" s="105"/>
      <c r="F90" s="106">
        <v>0.33121</v>
      </c>
      <c r="G90" s="105"/>
      <c r="H90" s="107"/>
      <c r="J90" s="103">
        <v>338731</v>
      </c>
      <c r="K90" s="106">
        <f t="shared" si="1"/>
        <v>2.9274619369710396E-2</v>
      </c>
      <c r="L90" s="115">
        <v>0.338731</v>
      </c>
      <c r="N90" s="2">
        <f t="shared" si="2"/>
        <v>10.227076477159507</v>
      </c>
      <c r="O90" s="2">
        <f t="shared" si="3"/>
        <v>9.7779654061777632E-2</v>
      </c>
    </row>
    <row r="91" spans="1:15" ht="15.75">
      <c r="A91" s="86" t="s">
        <v>35</v>
      </c>
      <c r="B91" s="89">
        <v>3850568</v>
      </c>
      <c r="C91" s="103">
        <v>16989</v>
      </c>
      <c r="D91" s="104">
        <f t="shared" si="4"/>
        <v>4.4120763482166786E-3</v>
      </c>
      <c r="E91" s="105"/>
      <c r="F91" s="106">
        <v>0.16989000000000001</v>
      </c>
      <c r="G91" s="105"/>
      <c r="H91" s="107"/>
      <c r="J91" s="103">
        <v>126057</v>
      </c>
      <c r="K91" s="106">
        <f t="shared" si="1"/>
        <v>3.273724811508328E-2</v>
      </c>
      <c r="L91" s="115">
        <v>0.126057</v>
      </c>
      <c r="N91" s="2">
        <f t="shared" si="2"/>
        <v>7.419918770969451</v>
      </c>
      <c r="O91" s="2">
        <f t="shared" si="3"/>
        <v>0.13477236488255312</v>
      </c>
    </row>
    <row r="92" spans="1:15" ht="15.75">
      <c r="A92" s="85" t="s">
        <v>36</v>
      </c>
      <c r="B92" s="89">
        <v>3930065</v>
      </c>
      <c r="C92" s="103">
        <v>9984</v>
      </c>
      <c r="D92" s="104">
        <f t="shared" si="4"/>
        <v>2.5404159982086809E-3</v>
      </c>
      <c r="E92" s="105"/>
      <c r="F92" s="106">
        <v>9.9839999999999998E-2</v>
      </c>
      <c r="G92" s="105"/>
      <c r="H92" s="107"/>
      <c r="J92" s="103">
        <v>124737</v>
      </c>
      <c r="K92" s="106">
        <f t="shared" si="1"/>
        <v>3.1739169708389046E-2</v>
      </c>
      <c r="L92" s="115">
        <v>0.124737</v>
      </c>
      <c r="N92" s="2">
        <f t="shared" si="2"/>
        <v>12.493689903846153</v>
      </c>
      <c r="O92" s="2">
        <f t="shared" si="3"/>
        <v>8.0040405012145557E-2</v>
      </c>
    </row>
    <row r="93" spans="1:15" ht="15.75">
      <c r="A93" s="86" t="s">
        <v>37</v>
      </c>
      <c r="B93" s="89">
        <v>12773801</v>
      </c>
      <c r="C93" s="103">
        <v>42849</v>
      </c>
      <c r="D93" s="104">
        <f t="shared" si="4"/>
        <v>3.3544439904770709E-3</v>
      </c>
      <c r="E93" s="105"/>
      <c r="F93" s="106">
        <v>0.42848999999999998</v>
      </c>
      <c r="G93" s="105"/>
      <c r="H93" s="107"/>
      <c r="J93" s="103">
        <v>263240</v>
      </c>
      <c r="K93" s="106">
        <f t="shared" si="1"/>
        <v>2.0607804990855894E-2</v>
      </c>
      <c r="L93" s="115">
        <v>0.26323999999999997</v>
      </c>
      <c r="N93" s="2">
        <f t="shared" si="2"/>
        <v>6.1434339191112981</v>
      </c>
      <c r="O93" s="2">
        <f t="shared" si="3"/>
        <v>0.16277541407080992</v>
      </c>
    </row>
    <row r="94" spans="1:15" ht="15.75">
      <c r="A94" s="85" t="s">
        <v>38</v>
      </c>
      <c r="B94" s="89">
        <v>1051511</v>
      </c>
      <c r="C94" s="103">
        <v>2705</v>
      </c>
      <c r="D94" s="104">
        <f t="shared" si="4"/>
        <v>2.5724885426781081E-3</v>
      </c>
      <c r="E94" s="105"/>
      <c r="F94" s="106">
        <v>2.7050000000000001E-2</v>
      </c>
      <c r="G94" s="105"/>
      <c r="H94" s="107"/>
      <c r="J94" s="103">
        <v>25678</v>
      </c>
      <c r="K94" s="106">
        <f t="shared" si="1"/>
        <v>2.4420096413637137E-2</v>
      </c>
      <c r="L94" s="115">
        <v>2.5677999999999999E-2</v>
      </c>
      <c r="N94" s="2">
        <f t="shared" si="2"/>
        <v>9.4927911275415902</v>
      </c>
      <c r="O94" s="2">
        <f t="shared" si="3"/>
        <v>0.10534309525663993</v>
      </c>
    </row>
    <row r="95" spans="1:15" ht="15.75">
      <c r="A95" s="86" t="s">
        <v>39</v>
      </c>
      <c r="B95" s="89">
        <v>4774839</v>
      </c>
      <c r="C95" s="103">
        <v>24278</v>
      </c>
      <c r="D95" s="104">
        <f t="shared" si="4"/>
        <v>5.0845693435946221E-3</v>
      </c>
      <c r="E95" s="105"/>
      <c r="F95" s="106">
        <v>0.24278</v>
      </c>
      <c r="G95" s="105"/>
      <c r="H95" s="107"/>
      <c r="J95" s="103">
        <v>173049</v>
      </c>
      <c r="K95" s="106">
        <f t="shared" si="1"/>
        <v>3.6241850248772786E-2</v>
      </c>
      <c r="L95" s="115">
        <v>0.17304900000000001</v>
      </c>
      <c r="N95" s="2">
        <f t="shared" si="2"/>
        <v>7.1278111870829557</v>
      </c>
      <c r="O95" s="2">
        <f t="shared" si="3"/>
        <v>0.14029552323330385</v>
      </c>
    </row>
    <row r="96" spans="1:15" ht="15.75">
      <c r="A96" s="85" t="s">
        <v>40</v>
      </c>
      <c r="B96" s="89">
        <v>844877</v>
      </c>
      <c r="C96" s="103">
        <v>2674</v>
      </c>
      <c r="D96" s="104">
        <f t="shared" si="4"/>
        <v>3.1649577394105887E-3</v>
      </c>
      <c r="E96" s="105"/>
      <c r="F96" s="106">
        <v>2.674E-2</v>
      </c>
      <c r="G96" s="105"/>
      <c r="H96" s="107"/>
      <c r="J96" s="103">
        <v>16177</v>
      </c>
      <c r="K96" s="106">
        <f t="shared" si="1"/>
        <v>1.9147165800465629E-2</v>
      </c>
      <c r="L96" s="115">
        <v>1.6177E-2</v>
      </c>
      <c r="N96" s="2">
        <f t="shared" si="2"/>
        <v>6.0497382198952883</v>
      </c>
      <c r="O96" s="2">
        <f t="shared" si="3"/>
        <v>0.16529640848117699</v>
      </c>
    </row>
    <row r="97" spans="1:15" ht="15.75">
      <c r="A97" s="86" t="s">
        <v>41</v>
      </c>
      <c r="B97" s="89">
        <v>6495978</v>
      </c>
      <c r="C97" s="103">
        <v>38364</v>
      </c>
      <c r="D97" s="104">
        <f t="shared" si="4"/>
        <v>5.9058081785375504E-3</v>
      </c>
      <c r="E97" s="105"/>
      <c r="F97" s="106">
        <v>0.38363999999999998</v>
      </c>
      <c r="G97" s="105"/>
      <c r="H97" s="107"/>
      <c r="J97" s="103">
        <v>206629</v>
      </c>
      <c r="K97" s="106">
        <f t="shared" si="1"/>
        <v>3.180875920454164E-2</v>
      </c>
      <c r="L97" s="115">
        <v>0.20662900000000001</v>
      </c>
      <c r="N97" s="2">
        <f t="shared" si="2"/>
        <v>5.3860129287874052</v>
      </c>
      <c r="O97" s="2">
        <f t="shared" si="3"/>
        <v>0.18566609720803953</v>
      </c>
    </row>
    <row r="98" spans="1:15" ht="15.75">
      <c r="A98" s="85" t="s">
        <v>42</v>
      </c>
      <c r="B98" s="89">
        <v>26448193</v>
      </c>
      <c r="C98" s="103">
        <v>107998</v>
      </c>
      <c r="D98" s="104">
        <f t="shared" si="4"/>
        <v>4.0833791556194408E-3</v>
      </c>
      <c r="E98" s="105"/>
      <c r="F98" s="106">
        <v>1.0799799999999999</v>
      </c>
      <c r="G98" s="105"/>
      <c r="H98" s="107"/>
      <c r="J98" s="103">
        <v>861734</v>
      </c>
      <c r="K98" s="106">
        <f t="shared" si="1"/>
        <v>3.2581961270473185E-2</v>
      </c>
      <c r="L98" s="115">
        <v>0.861734</v>
      </c>
      <c r="N98" s="2">
        <f t="shared" si="2"/>
        <v>7.9791662808570525</v>
      </c>
      <c r="O98" s="2">
        <f t="shared" si="3"/>
        <v>0.125326376816976</v>
      </c>
    </row>
    <row r="99" spans="1:15" ht="15.75">
      <c r="A99" s="86" t="s">
        <v>43</v>
      </c>
      <c r="B99" s="89">
        <v>2900872</v>
      </c>
      <c r="C99" s="103">
        <v>6498</v>
      </c>
      <c r="D99" s="104">
        <f t="shared" si="4"/>
        <v>2.2400161055020698E-3</v>
      </c>
      <c r="E99" s="105"/>
      <c r="F99" s="106">
        <v>6.4979999999999996E-2</v>
      </c>
      <c r="G99" s="105"/>
      <c r="H99" s="107"/>
      <c r="J99" s="103">
        <v>85586</v>
      </c>
      <c r="K99" s="106">
        <f t="shared" si="1"/>
        <v>2.9503542383117903E-2</v>
      </c>
      <c r="L99" s="115">
        <v>8.5585999999999995E-2</v>
      </c>
      <c r="N99" s="2">
        <f t="shared" si="2"/>
        <v>13.171129578331794</v>
      </c>
      <c r="O99" s="2">
        <f t="shared" si="3"/>
        <v>7.59236323697801E-2</v>
      </c>
    </row>
    <row r="100" spans="1:15" ht="15.75">
      <c r="A100" s="85" t="s">
        <v>44</v>
      </c>
      <c r="B100" s="89">
        <v>626630</v>
      </c>
      <c r="C100" s="103">
        <v>759</v>
      </c>
      <c r="D100" s="104">
        <f t="shared" si="4"/>
        <v>1.2112410832548714E-3</v>
      </c>
      <c r="E100" s="105"/>
      <c r="F100" s="106">
        <v>7.5900000000000004E-3</v>
      </c>
      <c r="G100" s="105"/>
      <c r="H100" s="107"/>
      <c r="J100" s="103">
        <v>13875</v>
      </c>
      <c r="K100" s="106">
        <f t="shared" si="1"/>
        <v>2.2142253004165138E-2</v>
      </c>
      <c r="L100" s="115">
        <v>1.3875E-2</v>
      </c>
      <c r="N100" s="2">
        <f t="shared" si="2"/>
        <v>18.280632411067195</v>
      </c>
      <c r="O100" s="2">
        <f t="shared" si="3"/>
        <v>5.47027027027027E-2</v>
      </c>
    </row>
    <row r="101" spans="1:15" ht="15.75">
      <c r="A101" s="86" t="s">
        <v>45</v>
      </c>
      <c r="B101" s="89">
        <v>8260405</v>
      </c>
      <c r="C101" s="103">
        <v>16205</v>
      </c>
      <c r="D101" s="104">
        <f t="shared" si="4"/>
        <v>1.9617682183863867E-3</v>
      </c>
      <c r="E101" s="105"/>
      <c r="F101" s="106">
        <v>0.16205</v>
      </c>
      <c r="G101" s="105"/>
      <c r="H101" s="107"/>
      <c r="J101" s="103">
        <v>170654</v>
      </c>
      <c r="K101" s="106">
        <f t="shared" si="1"/>
        <v>2.0659277602006199E-2</v>
      </c>
      <c r="L101" s="115">
        <v>0.170654</v>
      </c>
      <c r="N101" s="2">
        <f t="shared" si="2"/>
        <v>10.530947238506634</v>
      </c>
      <c r="O101" s="2">
        <f t="shared" si="3"/>
        <v>9.4958219555357617E-2</v>
      </c>
    </row>
    <row r="102" spans="1:15" ht="15.75">
      <c r="A102" s="85" t="s">
        <v>46</v>
      </c>
      <c r="B102" s="89">
        <v>6971406</v>
      </c>
      <c r="C102" s="103">
        <v>20153</v>
      </c>
      <c r="D102" s="104">
        <f t="shared" si="4"/>
        <v>2.8908085399128956E-3</v>
      </c>
      <c r="E102" s="105"/>
      <c r="F102" s="106">
        <v>0.20152999999999999</v>
      </c>
      <c r="G102" s="105"/>
      <c r="H102" s="107"/>
      <c r="J102" s="103">
        <v>258662</v>
      </c>
      <c r="K102" s="106">
        <f t="shared" si="1"/>
        <v>3.7103275867163665E-2</v>
      </c>
      <c r="L102" s="115">
        <v>0.258662</v>
      </c>
      <c r="N102" s="2">
        <f t="shared" si="2"/>
        <v>12.834912916191138</v>
      </c>
      <c r="O102" s="2">
        <f t="shared" si="3"/>
        <v>7.7912488111898923E-2</v>
      </c>
    </row>
    <row r="103" spans="1:15" ht="15.75">
      <c r="A103" s="86" t="s">
        <v>47</v>
      </c>
      <c r="B103" s="89">
        <v>1854304</v>
      </c>
      <c r="C103" s="103">
        <v>5568</v>
      </c>
      <c r="D103" s="104">
        <f t="shared" si="4"/>
        <v>3.0027438866550467E-3</v>
      </c>
      <c r="E103" s="105"/>
      <c r="F103" s="106">
        <v>5.568E-2</v>
      </c>
      <c r="G103" s="105"/>
      <c r="H103" s="107"/>
      <c r="J103" s="103">
        <v>39013</v>
      </c>
      <c r="K103" s="106">
        <f t="shared" si="1"/>
        <v>2.1039160784855127E-2</v>
      </c>
      <c r="L103" s="115">
        <v>3.9012999999999999E-2</v>
      </c>
      <c r="N103" s="2">
        <f t="shared" si="2"/>
        <v>7.0066451149425291</v>
      </c>
      <c r="O103" s="2">
        <f t="shared" si="3"/>
        <v>0.14272165688360292</v>
      </c>
    </row>
    <row r="104" spans="1:15" ht="15.75">
      <c r="A104" s="85" t="s">
        <v>48</v>
      </c>
      <c r="B104" s="89">
        <v>5742713</v>
      </c>
      <c r="C104" s="103">
        <v>15961</v>
      </c>
      <c r="D104" s="104">
        <f t="shared" si="4"/>
        <v>2.7793483672264312E-3</v>
      </c>
      <c r="E104" s="105"/>
      <c r="F104" s="106">
        <v>0.15961</v>
      </c>
      <c r="G104" s="105"/>
      <c r="H104" s="107"/>
      <c r="J104" s="103">
        <v>125688</v>
      </c>
      <c r="K104" s="106">
        <f t="shared" si="1"/>
        <v>2.1886519490004114E-2</v>
      </c>
      <c r="L104" s="115">
        <v>0.12568799999999999</v>
      </c>
      <c r="N104" s="2">
        <f t="shared" si="2"/>
        <v>7.8746945680095228</v>
      </c>
      <c r="O104" s="2">
        <f t="shared" si="3"/>
        <v>0.12698905225638088</v>
      </c>
    </row>
    <row r="105" spans="1:15" ht="16.5" thickBot="1">
      <c r="A105" s="86" t="s">
        <v>49</v>
      </c>
      <c r="B105" s="89">
        <v>582658</v>
      </c>
      <c r="C105" s="108">
        <v>1195</v>
      </c>
      <c r="D105" s="109">
        <f t="shared" si="4"/>
        <v>2.0509458378671535E-3</v>
      </c>
      <c r="E105" s="110"/>
      <c r="F105" s="111">
        <v>1.1950000000000001E-2</v>
      </c>
      <c r="G105" s="110"/>
      <c r="H105" s="112"/>
      <c r="J105" s="108">
        <v>12809</v>
      </c>
      <c r="K105" s="111">
        <f t="shared" si="1"/>
        <v>2.1983736600201146E-2</v>
      </c>
      <c r="L105" s="116">
        <v>1.2808999999999999E-2</v>
      </c>
      <c r="N105" s="2">
        <f t="shared" si="2"/>
        <v>10.718828451882846</v>
      </c>
      <c r="O105" s="2">
        <f t="shared" si="3"/>
        <v>9.3293777812475609E-2</v>
      </c>
    </row>
    <row r="109" spans="1:15" ht="23.25">
      <c r="B109" s="215" t="s">
        <v>503</v>
      </c>
    </row>
  </sheetData>
  <hyperlinks>
    <hyperlink ref="A53" r:id="rId1"/>
    <hyperlink ref="B109" location="'Project 2'!A1" display="Back"/>
  </hyperlinks>
  <pageMargins left="0.7" right="0.7" top="0.75" bottom="0.75" header="0.3" footer="0.3"/>
  <pageSetup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topLeftCell="A106" workbookViewId="0">
      <selection activeCell="C113" sqref="C113"/>
    </sheetView>
  </sheetViews>
  <sheetFormatPr defaultRowHeight="15"/>
  <cols>
    <col min="3" max="3" width="12.5703125" customWidth="1"/>
    <col min="5" max="5" width="15.42578125" customWidth="1"/>
  </cols>
  <sheetData>
    <row r="1" spans="1:11">
      <c r="A1" t="s">
        <v>502</v>
      </c>
    </row>
    <row r="2" spans="1:11">
      <c r="F2" t="s">
        <v>414</v>
      </c>
      <c r="G2" t="s">
        <v>413</v>
      </c>
    </row>
    <row r="3" spans="1:11">
      <c r="E3" s="119" t="s">
        <v>1</v>
      </c>
      <c r="F3" s="84">
        <v>78</v>
      </c>
      <c r="G3" s="84">
        <v>20.399999999999999</v>
      </c>
      <c r="H3" s="84"/>
      <c r="I3" s="84"/>
      <c r="J3" s="84"/>
      <c r="K3" s="84"/>
    </row>
    <row r="4" spans="1:11">
      <c r="E4" s="119" t="s">
        <v>0</v>
      </c>
      <c r="F4" s="84">
        <v>37</v>
      </c>
      <c r="G4" s="84">
        <v>21.1</v>
      </c>
      <c r="H4" s="84"/>
      <c r="I4" s="84"/>
      <c r="J4" s="84"/>
      <c r="K4" s="84"/>
    </row>
    <row r="5" spans="1:11">
      <c r="E5" s="119" t="s">
        <v>3</v>
      </c>
      <c r="F5" s="84">
        <v>50</v>
      </c>
      <c r="G5" s="84">
        <v>19.600000000000001</v>
      </c>
      <c r="H5" s="84"/>
      <c r="I5" s="84"/>
      <c r="J5" s="84"/>
      <c r="K5" s="84"/>
    </row>
    <row r="6" spans="1:11">
      <c r="E6" s="119" t="s">
        <v>2</v>
      </c>
      <c r="F6" s="84">
        <v>90</v>
      </c>
      <c r="G6" s="84">
        <v>20.2</v>
      </c>
      <c r="H6" s="84"/>
      <c r="I6" s="84"/>
      <c r="J6" s="84"/>
      <c r="K6" s="84"/>
    </row>
    <row r="7" spans="1:11">
      <c r="E7" s="119" t="s">
        <v>4</v>
      </c>
      <c r="F7" s="84">
        <v>26</v>
      </c>
      <c r="G7" s="84">
        <v>22.2</v>
      </c>
      <c r="H7" s="84"/>
      <c r="I7" s="84"/>
      <c r="J7" s="84"/>
      <c r="K7" s="84"/>
    </row>
    <row r="8" spans="1:11">
      <c r="E8" s="119" t="s">
        <v>5</v>
      </c>
      <c r="F8" s="84">
        <v>100</v>
      </c>
      <c r="G8" s="84">
        <v>20.399999999999999</v>
      </c>
      <c r="H8" s="84"/>
      <c r="I8" s="84"/>
      <c r="J8" s="84"/>
      <c r="K8" s="84"/>
    </row>
    <row r="9" spans="1:11">
      <c r="E9" s="119" t="s">
        <v>6</v>
      </c>
      <c r="F9" s="84">
        <v>27</v>
      </c>
      <c r="G9" s="84">
        <v>24</v>
      </c>
      <c r="H9" s="84"/>
      <c r="I9" s="84"/>
      <c r="J9" s="84"/>
      <c r="K9" s="84"/>
    </row>
    <row r="10" spans="1:11">
      <c r="E10" s="119" t="s">
        <v>7</v>
      </c>
      <c r="F10" s="84">
        <v>15</v>
      </c>
      <c r="G10" s="84">
        <v>22.9</v>
      </c>
      <c r="H10" s="84"/>
      <c r="I10" s="84"/>
      <c r="J10" s="84"/>
      <c r="K10" s="84"/>
    </row>
    <row r="11" spans="1:11">
      <c r="E11" s="119" t="s">
        <v>8</v>
      </c>
      <c r="F11" s="84">
        <v>74</v>
      </c>
      <c r="G11" s="84">
        <v>19.600000000000001</v>
      </c>
      <c r="H11" s="84"/>
      <c r="I11" s="84"/>
      <c r="J11" s="84"/>
      <c r="K11" s="84"/>
    </row>
    <row r="12" spans="1:11">
      <c r="E12" s="119" t="s">
        <v>9</v>
      </c>
      <c r="F12" s="84">
        <v>51</v>
      </c>
      <c r="G12" s="84">
        <v>20.7</v>
      </c>
      <c r="H12" s="84"/>
      <c r="I12" s="84"/>
      <c r="J12" s="84"/>
      <c r="K12" s="84"/>
    </row>
    <row r="13" spans="1:11">
      <c r="E13" s="119" t="s">
        <v>10</v>
      </c>
      <c r="F13" s="84">
        <v>40</v>
      </c>
      <c r="G13" s="84">
        <v>20.100000000000001</v>
      </c>
      <c r="H13" s="84"/>
      <c r="I13" s="84"/>
      <c r="J13" s="84"/>
      <c r="K13" s="84"/>
    </row>
    <row r="14" spans="1:11">
      <c r="E14" s="119" t="s">
        <v>11</v>
      </c>
      <c r="F14" s="84">
        <v>49</v>
      </c>
      <c r="G14" s="84">
        <v>22.1</v>
      </c>
      <c r="H14" s="84"/>
      <c r="I14" s="84"/>
      <c r="J14" s="84"/>
      <c r="K14" s="84"/>
    </row>
    <row r="15" spans="1:11">
      <c r="E15" s="119" t="s">
        <v>12</v>
      </c>
      <c r="F15" s="84">
        <v>100</v>
      </c>
      <c r="G15" s="84">
        <v>20.6</v>
      </c>
      <c r="H15" s="84"/>
      <c r="I15" s="84"/>
      <c r="J15" s="84"/>
      <c r="K15" s="84"/>
    </row>
    <row r="16" spans="1:11">
      <c r="E16" s="119" t="s">
        <v>13</v>
      </c>
      <c r="F16" s="84">
        <v>38</v>
      </c>
      <c r="G16" s="84">
        <v>21.7</v>
      </c>
      <c r="H16" s="84"/>
      <c r="I16" s="84"/>
      <c r="J16" s="84"/>
      <c r="K16" s="84"/>
    </row>
    <row r="17" spans="5:11">
      <c r="E17" s="119" t="s">
        <v>14</v>
      </c>
      <c r="F17" s="84">
        <v>66</v>
      </c>
      <c r="G17" s="84">
        <v>22.1</v>
      </c>
      <c r="H17" s="84"/>
      <c r="I17" s="84"/>
      <c r="J17" s="84"/>
      <c r="K17" s="84"/>
    </row>
    <row r="18" spans="5:11">
      <c r="E18" s="119" t="s">
        <v>15</v>
      </c>
      <c r="F18" s="84">
        <v>75</v>
      </c>
      <c r="G18" s="84">
        <v>21.8</v>
      </c>
      <c r="H18" s="84"/>
      <c r="I18" s="84"/>
      <c r="J18" s="84"/>
      <c r="K18" s="84"/>
    </row>
    <row r="19" spans="5:11">
      <c r="E19" s="119" t="s">
        <v>16</v>
      </c>
      <c r="F19" s="84">
        <v>100</v>
      </c>
      <c r="G19" s="84">
        <v>19.600000000000001</v>
      </c>
      <c r="H19" s="84"/>
      <c r="I19" s="84"/>
      <c r="J19" s="84"/>
      <c r="K19" s="84"/>
    </row>
    <row r="20" spans="5:11">
      <c r="E20" s="119" t="s">
        <v>17</v>
      </c>
      <c r="F20" s="84">
        <v>100</v>
      </c>
      <c r="G20" s="84">
        <v>19.5</v>
      </c>
      <c r="H20" s="84"/>
      <c r="I20" s="84"/>
      <c r="J20" s="84"/>
      <c r="K20" s="84"/>
    </row>
    <row r="21" spans="5:11">
      <c r="E21" s="119" t="s">
        <v>18</v>
      </c>
      <c r="F21" s="84">
        <v>8</v>
      </c>
      <c r="G21" s="84">
        <v>23.5</v>
      </c>
      <c r="H21" s="84"/>
      <c r="I21" s="84"/>
      <c r="J21" s="84"/>
      <c r="K21" s="84"/>
    </row>
    <row r="22" spans="5:11">
      <c r="E22" s="119" t="s">
        <v>19</v>
      </c>
      <c r="F22" s="84">
        <v>21</v>
      </c>
      <c r="G22" s="84">
        <v>22.3</v>
      </c>
      <c r="H22" s="84"/>
      <c r="I22" s="84"/>
      <c r="J22" s="84"/>
      <c r="K22" s="84"/>
    </row>
    <row r="23" spans="5:11">
      <c r="E23" s="119" t="s">
        <v>20</v>
      </c>
      <c r="F23" s="84">
        <v>22</v>
      </c>
      <c r="G23" s="84">
        <v>24.1</v>
      </c>
      <c r="H23" s="84"/>
      <c r="I23" s="84"/>
      <c r="J23" s="84"/>
      <c r="K23" s="84"/>
    </row>
    <row r="24" spans="5:11">
      <c r="E24" s="119" t="s">
        <v>21</v>
      </c>
      <c r="F24" s="84">
        <v>100</v>
      </c>
      <c r="G24" s="84">
        <v>19.899999999999999</v>
      </c>
      <c r="H24" s="84"/>
      <c r="I24" s="84"/>
      <c r="J24" s="84"/>
      <c r="K24" s="84"/>
    </row>
    <row r="25" spans="5:11">
      <c r="E25" s="119" t="s">
        <v>22</v>
      </c>
      <c r="F25" s="84">
        <v>74</v>
      </c>
      <c r="G25" s="84">
        <v>23</v>
      </c>
      <c r="H25" s="84"/>
      <c r="I25" s="84"/>
      <c r="J25" s="84"/>
      <c r="K25" s="84"/>
    </row>
    <row r="26" spans="5:11">
      <c r="E26" s="119" t="s">
        <v>23</v>
      </c>
      <c r="F26" s="84">
        <v>95</v>
      </c>
      <c r="G26" s="84">
        <v>18.899999999999999</v>
      </c>
      <c r="H26" s="84"/>
      <c r="I26" s="84"/>
      <c r="J26" s="84"/>
      <c r="K26" s="84"/>
    </row>
    <row r="27" spans="5:11">
      <c r="E27" s="119" t="s">
        <v>24</v>
      </c>
      <c r="F27" s="84">
        <v>74</v>
      </c>
      <c r="G27" s="84">
        <v>21.6</v>
      </c>
      <c r="H27" s="84"/>
      <c r="I27" s="84"/>
      <c r="J27" s="84"/>
      <c r="K27" s="84"/>
    </row>
    <row r="28" spans="5:11">
      <c r="E28" s="119" t="s">
        <v>25</v>
      </c>
      <c r="F28" s="84">
        <v>72</v>
      </c>
      <c r="G28" s="84">
        <v>21.3</v>
      </c>
      <c r="H28" s="84"/>
      <c r="I28" s="84"/>
      <c r="J28" s="84"/>
      <c r="K28" s="84"/>
    </row>
    <row r="29" spans="5:11">
      <c r="E29" s="119" t="s">
        <v>26</v>
      </c>
      <c r="F29" s="84">
        <v>84</v>
      </c>
      <c r="G29" s="84">
        <v>21.5</v>
      </c>
      <c r="H29" s="84"/>
      <c r="I29" s="84"/>
      <c r="J29" s="84"/>
      <c r="K29" s="84"/>
    </row>
    <row r="30" spans="5:11">
      <c r="E30" s="119" t="s">
        <v>27</v>
      </c>
      <c r="F30" s="84">
        <v>32</v>
      </c>
      <c r="G30" s="84">
        <v>21.3</v>
      </c>
      <c r="H30" s="84"/>
      <c r="I30" s="84"/>
      <c r="J30" s="84"/>
      <c r="K30" s="84"/>
    </row>
    <row r="31" spans="5:11">
      <c r="E31" s="119" t="s">
        <v>412</v>
      </c>
      <c r="F31" s="84">
        <v>19</v>
      </c>
      <c r="G31" s="84">
        <v>23.8</v>
      </c>
      <c r="H31" s="84"/>
      <c r="I31" s="84"/>
      <c r="J31" s="84"/>
      <c r="K31" s="84"/>
    </row>
    <row r="32" spans="5:11">
      <c r="E32" s="119" t="s">
        <v>411</v>
      </c>
      <c r="F32" s="84">
        <v>23</v>
      </c>
      <c r="G32" s="84">
        <v>23</v>
      </c>
      <c r="H32" s="84"/>
      <c r="I32" s="84"/>
      <c r="J32" s="84"/>
      <c r="K32" s="84"/>
    </row>
    <row r="33" spans="5:11">
      <c r="E33" s="119" t="s">
        <v>410</v>
      </c>
      <c r="F33" s="84">
        <v>70</v>
      </c>
      <c r="G33" s="84">
        <v>19.899999999999999</v>
      </c>
      <c r="H33" s="84"/>
      <c r="I33" s="84"/>
      <c r="J33" s="84"/>
      <c r="K33" s="84"/>
    </row>
    <row r="34" spans="5:11">
      <c r="E34" s="119" t="s">
        <v>409</v>
      </c>
      <c r="F34" s="84">
        <v>26</v>
      </c>
      <c r="G34" s="84">
        <v>23.4</v>
      </c>
      <c r="H34" s="84"/>
      <c r="I34" s="84"/>
      <c r="J34" s="84"/>
      <c r="K34" s="84"/>
    </row>
    <row r="35" spans="5:11">
      <c r="E35" s="119" t="s">
        <v>408</v>
      </c>
      <c r="F35" s="84">
        <v>100</v>
      </c>
      <c r="G35" s="84">
        <v>18.7</v>
      </c>
      <c r="H35" s="84"/>
      <c r="I35" s="84"/>
      <c r="J35" s="84"/>
      <c r="K35" s="84"/>
    </row>
    <row r="36" spans="5:11">
      <c r="E36" s="119" t="s">
        <v>407</v>
      </c>
      <c r="F36" s="84">
        <v>98</v>
      </c>
      <c r="G36" s="84">
        <v>20.5</v>
      </c>
      <c r="H36" s="84"/>
      <c r="I36" s="84"/>
      <c r="J36" s="84"/>
      <c r="K36" s="84"/>
    </row>
    <row r="37" spans="5:11">
      <c r="E37" s="119" t="s">
        <v>34</v>
      </c>
      <c r="F37" s="84">
        <v>72</v>
      </c>
      <c r="G37" s="84">
        <v>21.8</v>
      </c>
      <c r="H37" s="84"/>
      <c r="I37" s="84"/>
      <c r="J37" s="84"/>
      <c r="K37" s="84"/>
    </row>
    <row r="38" spans="5:11">
      <c r="E38" s="119" t="s">
        <v>35</v>
      </c>
      <c r="F38" s="84">
        <v>75</v>
      </c>
      <c r="G38" s="84">
        <v>20.8</v>
      </c>
      <c r="H38" s="84"/>
      <c r="I38" s="84"/>
      <c r="J38" s="84"/>
      <c r="K38" s="84"/>
    </row>
    <row r="39" spans="5:11">
      <c r="E39" s="119" t="s">
        <v>36</v>
      </c>
      <c r="F39" s="84">
        <v>34</v>
      </c>
      <c r="G39" s="84">
        <v>21.5</v>
      </c>
      <c r="H39" s="84"/>
      <c r="I39" s="84"/>
      <c r="J39" s="84"/>
      <c r="K39" s="84"/>
    </row>
    <row r="40" spans="5:11">
      <c r="E40" s="119" t="s">
        <v>37</v>
      </c>
      <c r="F40" s="84">
        <v>18</v>
      </c>
      <c r="G40" s="84">
        <v>22.7</v>
      </c>
      <c r="H40" s="84"/>
      <c r="I40" s="84"/>
      <c r="J40" s="84"/>
      <c r="K40" s="84"/>
    </row>
    <row r="41" spans="5:11">
      <c r="E41" s="119" t="s">
        <v>406</v>
      </c>
      <c r="F41" s="84">
        <v>14</v>
      </c>
      <c r="G41" s="84">
        <v>22.7</v>
      </c>
      <c r="H41" s="84"/>
      <c r="I41" s="84"/>
      <c r="J41" s="84"/>
      <c r="K41" s="84"/>
    </row>
    <row r="42" spans="5:11">
      <c r="E42" s="119" t="s">
        <v>405</v>
      </c>
      <c r="F42" s="84">
        <v>51</v>
      </c>
      <c r="G42" s="84">
        <v>20.399999999999999</v>
      </c>
      <c r="H42" s="84"/>
      <c r="I42" s="84"/>
      <c r="J42" s="84"/>
      <c r="K42" s="84"/>
    </row>
    <row r="43" spans="5:11">
      <c r="E43" s="119" t="s">
        <v>404</v>
      </c>
      <c r="F43" s="84">
        <v>78</v>
      </c>
      <c r="G43" s="84">
        <v>21.9</v>
      </c>
      <c r="H43" s="84"/>
      <c r="I43" s="84"/>
      <c r="J43" s="84"/>
      <c r="K43" s="84"/>
    </row>
    <row r="44" spans="5:11">
      <c r="E44" s="119" t="s">
        <v>41</v>
      </c>
      <c r="F44" s="84">
        <v>100</v>
      </c>
      <c r="G44" s="84">
        <v>19.5</v>
      </c>
      <c r="H44" s="84"/>
      <c r="I44" s="84"/>
      <c r="J44" s="84"/>
      <c r="K44" s="84"/>
    </row>
    <row r="45" spans="5:11">
      <c r="E45" s="119" t="s">
        <v>42</v>
      </c>
      <c r="F45" s="84">
        <v>37</v>
      </c>
      <c r="G45" s="84">
        <v>20.9</v>
      </c>
      <c r="H45" s="84"/>
      <c r="I45" s="84"/>
      <c r="J45" s="84"/>
      <c r="K45" s="84"/>
    </row>
    <row r="46" spans="5:11">
      <c r="E46" s="119" t="s">
        <v>43</v>
      </c>
      <c r="F46" s="84">
        <v>100</v>
      </c>
      <c r="G46" s="84">
        <v>20.7</v>
      </c>
      <c r="H46" s="84"/>
      <c r="I46" s="84"/>
      <c r="J46" s="84"/>
      <c r="K46" s="84"/>
    </row>
    <row r="47" spans="5:11">
      <c r="E47" s="119" t="s">
        <v>44</v>
      </c>
      <c r="F47" s="84">
        <v>26</v>
      </c>
      <c r="G47" s="84">
        <v>23</v>
      </c>
      <c r="H47" s="84"/>
      <c r="I47" s="84"/>
      <c r="J47" s="84"/>
      <c r="K47" s="84"/>
    </row>
    <row r="48" spans="5:11">
      <c r="E48" s="119" t="s">
        <v>45</v>
      </c>
      <c r="F48" s="84">
        <v>26</v>
      </c>
      <c r="G48" s="84">
        <v>22.6</v>
      </c>
      <c r="H48" s="84"/>
      <c r="I48" s="84"/>
      <c r="J48" s="84"/>
      <c r="K48" s="84"/>
    </row>
    <row r="49" spans="1:11">
      <c r="E49" s="119" t="s">
        <v>46</v>
      </c>
      <c r="F49" s="84">
        <v>21</v>
      </c>
      <c r="G49" s="84">
        <v>22.8</v>
      </c>
      <c r="H49" s="84"/>
      <c r="I49" s="84"/>
      <c r="J49" s="84"/>
      <c r="K49" s="84"/>
    </row>
    <row r="50" spans="1:11">
      <c r="E50" s="119" t="s">
        <v>403</v>
      </c>
      <c r="F50" s="84">
        <v>63</v>
      </c>
      <c r="G50" s="84">
        <v>20.6</v>
      </c>
      <c r="H50" s="84"/>
      <c r="I50" s="84"/>
      <c r="J50" s="84"/>
      <c r="K50" s="84"/>
    </row>
    <row r="51" spans="1:11">
      <c r="E51" s="119" t="s">
        <v>48</v>
      </c>
      <c r="F51" s="84">
        <v>71</v>
      </c>
      <c r="G51" s="84">
        <v>22.1</v>
      </c>
      <c r="H51" s="84"/>
      <c r="I51" s="84"/>
      <c r="J51" s="84"/>
      <c r="K51" s="84"/>
    </row>
    <row r="52" spans="1:11">
      <c r="E52" s="119" t="s">
        <v>49</v>
      </c>
      <c r="F52" s="84">
        <v>100</v>
      </c>
      <c r="G52" s="84">
        <v>19.8</v>
      </c>
      <c r="H52" s="84"/>
      <c r="I52" s="84"/>
      <c r="J52" s="84"/>
      <c r="K52" s="84"/>
    </row>
    <row r="54" spans="1:11">
      <c r="E54" t="s">
        <v>402</v>
      </c>
    </row>
    <row r="57" spans="1:11" ht="15" customHeight="1">
      <c r="A57" s="481" t="s">
        <v>401</v>
      </c>
      <c r="B57" s="481"/>
      <c r="C57" s="481"/>
      <c r="D57" s="481"/>
      <c r="E57" s="481"/>
      <c r="F57" s="481"/>
      <c r="G57" s="481"/>
    </row>
    <row r="58" spans="1:11" ht="15" customHeight="1">
      <c r="A58" s="84" t="s">
        <v>393</v>
      </c>
      <c r="B58" s="481" t="s">
        <v>400</v>
      </c>
      <c r="C58" s="481"/>
      <c r="D58" s="481"/>
      <c r="E58" s="481"/>
      <c r="F58" s="481"/>
      <c r="G58" s="481"/>
      <c r="H58" s="481"/>
    </row>
    <row r="59" spans="1:11" ht="30">
      <c r="A59" s="84" t="s">
        <v>393</v>
      </c>
      <c r="B59" s="118" t="s">
        <v>399</v>
      </c>
      <c r="C59" s="118" t="s">
        <v>50</v>
      </c>
      <c r="D59" s="118" t="s">
        <v>398</v>
      </c>
      <c r="E59" s="118" t="s">
        <v>397</v>
      </c>
      <c r="F59" s="118" t="s">
        <v>396</v>
      </c>
      <c r="G59" s="118" t="s">
        <v>395</v>
      </c>
      <c r="H59" s="118" t="s">
        <v>394</v>
      </c>
    </row>
    <row r="60" spans="1:11">
      <c r="A60" s="84" t="s">
        <v>393</v>
      </c>
      <c r="B60" s="84">
        <v>22</v>
      </c>
      <c r="C60" s="118" t="s">
        <v>1</v>
      </c>
      <c r="D60" s="117">
        <v>7.0000000000000007E-2</v>
      </c>
      <c r="E60" s="84">
        <v>544</v>
      </c>
      <c r="F60" s="84">
        <v>534</v>
      </c>
      <c r="G60" s="84">
        <v>530</v>
      </c>
      <c r="H60" s="84">
        <v>1608</v>
      </c>
    </row>
    <row r="61" spans="1:11">
      <c r="A61" s="84" t="s">
        <v>393</v>
      </c>
      <c r="B61" s="84">
        <v>35</v>
      </c>
      <c r="C61" s="118" t="s">
        <v>0</v>
      </c>
      <c r="D61" s="117">
        <v>0.52</v>
      </c>
      <c r="E61" s="84">
        <v>508</v>
      </c>
      <c r="F61" s="84">
        <v>505</v>
      </c>
      <c r="G61" s="84">
        <v>482</v>
      </c>
      <c r="H61" s="84">
        <v>1495</v>
      </c>
    </row>
    <row r="62" spans="1:11">
      <c r="A62" s="84" t="s">
        <v>393</v>
      </c>
      <c r="B62" s="84">
        <v>26</v>
      </c>
      <c r="C62" s="118" t="s">
        <v>3</v>
      </c>
      <c r="D62" s="117">
        <v>0.35</v>
      </c>
      <c r="E62" s="84">
        <v>521</v>
      </c>
      <c r="F62" s="84">
        <v>528</v>
      </c>
      <c r="G62" s="84">
        <v>502</v>
      </c>
      <c r="H62" s="84">
        <v>1551</v>
      </c>
    </row>
    <row r="63" spans="1:11">
      <c r="A63" s="84" t="s">
        <v>393</v>
      </c>
      <c r="B63" s="84">
        <v>15</v>
      </c>
      <c r="C63" s="118" t="s">
        <v>2</v>
      </c>
      <c r="D63" s="117">
        <v>0.04</v>
      </c>
      <c r="E63" s="84">
        <v>572</v>
      </c>
      <c r="F63" s="84">
        <v>570</v>
      </c>
      <c r="G63" s="84">
        <v>555</v>
      </c>
      <c r="H63" s="84">
        <v>1697</v>
      </c>
    </row>
    <row r="64" spans="1:11">
      <c r="A64" s="84" t="s">
        <v>393</v>
      </c>
      <c r="B64" s="84">
        <v>34</v>
      </c>
      <c r="C64" s="118" t="s">
        <v>4</v>
      </c>
      <c r="D64" s="117">
        <v>0.56999999999999995</v>
      </c>
      <c r="E64" s="84">
        <v>498</v>
      </c>
      <c r="F64" s="84">
        <v>512</v>
      </c>
      <c r="G64" s="84">
        <v>495</v>
      </c>
      <c r="H64" s="84">
        <v>1505</v>
      </c>
    </row>
    <row r="65" spans="1:8">
      <c r="A65" s="84" t="s">
        <v>393</v>
      </c>
      <c r="B65" s="84">
        <v>13</v>
      </c>
      <c r="C65" s="118" t="s">
        <v>5</v>
      </c>
      <c r="D65" s="117">
        <v>0.14000000000000001</v>
      </c>
      <c r="E65" s="84">
        <v>578</v>
      </c>
      <c r="F65" s="84">
        <v>581</v>
      </c>
      <c r="G65" s="84">
        <v>562</v>
      </c>
      <c r="H65" s="84">
        <v>1721</v>
      </c>
    </row>
    <row r="66" spans="1:8">
      <c r="A66" s="84" t="s">
        <v>393</v>
      </c>
      <c r="B66" s="84">
        <v>30</v>
      </c>
      <c r="C66" s="118" t="s">
        <v>6</v>
      </c>
      <c r="D66" s="117">
        <v>0.85</v>
      </c>
      <c r="E66" s="84">
        <v>508</v>
      </c>
      <c r="F66" s="84">
        <v>512</v>
      </c>
      <c r="G66" s="84">
        <v>512</v>
      </c>
      <c r="H66" s="84">
        <v>1532</v>
      </c>
    </row>
    <row r="67" spans="1:8">
      <c r="A67" s="84" t="s">
        <v>393</v>
      </c>
      <c r="B67" s="84">
        <v>51</v>
      </c>
      <c r="C67" s="118" t="s">
        <v>7</v>
      </c>
      <c r="D67" s="117">
        <v>1</v>
      </c>
      <c r="E67" s="84">
        <v>451</v>
      </c>
      <c r="F67" s="84">
        <v>457</v>
      </c>
      <c r="G67" s="84">
        <v>443</v>
      </c>
      <c r="H67" s="84">
        <v>1351</v>
      </c>
    </row>
    <row r="68" spans="1:8">
      <c r="A68" s="84" t="s">
        <v>393</v>
      </c>
      <c r="B68" s="84">
        <v>42</v>
      </c>
      <c r="C68" s="118" t="s">
        <v>8</v>
      </c>
      <c r="D68" s="117">
        <v>0.67</v>
      </c>
      <c r="E68" s="84">
        <v>492</v>
      </c>
      <c r="F68" s="84">
        <v>490</v>
      </c>
      <c r="G68" s="84">
        <v>475</v>
      </c>
      <c r="H68" s="84">
        <v>1457</v>
      </c>
    </row>
    <row r="69" spans="1:8">
      <c r="A69" s="84" t="s">
        <v>393</v>
      </c>
      <c r="B69" s="84">
        <v>45</v>
      </c>
      <c r="C69" s="118" t="s">
        <v>9</v>
      </c>
      <c r="D69" s="117">
        <v>0.75</v>
      </c>
      <c r="E69" s="84">
        <v>490</v>
      </c>
      <c r="F69" s="84">
        <v>487</v>
      </c>
      <c r="G69" s="84">
        <v>475</v>
      </c>
      <c r="H69" s="84">
        <v>1452</v>
      </c>
    </row>
    <row r="70" spans="1:8">
      <c r="A70" s="84" t="s">
        <v>393</v>
      </c>
      <c r="B70" s="84">
        <v>44</v>
      </c>
      <c r="C70" s="118" t="s">
        <v>10</v>
      </c>
      <c r="D70" s="117">
        <v>0.64</v>
      </c>
      <c r="E70" s="84">
        <v>481</v>
      </c>
      <c r="F70" s="84">
        <v>504</v>
      </c>
      <c r="G70" s="84">
        <v>468</v>
      </c>
      <c r="H70" s="84">
        <v>1453</v>
      </c>
    </row>
    <row r="71" spans="1:8">
      <c r="A71" s="84" t="s">
        <v>393</v>
      </c>
      <c r="B71" s="84">
        <v>50</v>
      </c>
      <c r="C71" s="118" t="s">
        <v>11</v>
      </c>
      <c r="D71" s="117">
        <v>0.99</v>
      </c>
      <c r="E71" s="84">
        <v>454</v>
      </c>
      <c r="F71" s="84">
        <v>459</v>
      </c>
      <c r="G71" s="84">
        <v>451</v>
      </c>
      <c r="H71" s="84">
        <v>1364</v>
      </c>
    </row>
    <row r="72" spans="1:8">
      <c r="A72" s="84" t="s">
        <v>393</v>
      </c>
      <c r="B72" s="84">
        <v>1</v>
      </c>
      <c r="C72" s="118" t="s">
        <v>12</v>
      </c>
      <c r="D72" s="117">
        <v>0.05</v>
      </c>
      <c r="E72" s="84">
        <v>600</v>
      </c>
      <c r="F72" s="84">
        <v>617</v>
      </c>
      <c r="G72" s="84">
        <v>590</v>
      </c>
      <c r="H72" s="84">
        <v>1807</v>
      </c>
    </row>
    <row r="73" spans="1:8">
      <c r="A73" s="84" t="s">
        <v>393</v>
      </c>
      <c r="B73" s="84">
        <v>39</v>
      </c>
      <c r="C73" s="118" t="s">
        <v>13</v>
      </c>
      <c r="D73" s="117">
        <v>0.7</v>
      </c>
      <c r="E73" s="84">
        <v>493</v>
      </c>
      <c r="F73" s="84">
        <v>500</v>
      </c>
      <c r="G73" s="84">
        <v>477</v>
      </c>
      <c r="H73" s="84">
        <v>1470</v>
      </c>
    </row>
    <row r="74" spans="1:8">
      <c r="A74" s="84" t="s">
        <v>393</v>
      </c>
      <c r="B74" s="84">
        <v>7</v>
      </c>
      <c r="C74" s="118" t="s">
        <v>14</v>
      </c>
      <c r="D74" s="117">
        <v>0.03</v>
      </c>
      <c r="E74" s="84">
        <v>592</v>
      </c>
      <c r="F74" s="84">
        <v>601</v>
      </c>
      <c r="G74" s="84">
        <v>570</v>
      </c>
      <c r="H74" s="84">
        <v>1763</v>
      </c>
    </row>
    <row r="75" spans="1:8">
      <c r="A75" s="84" t="s">
        <v>393</v>
      </c>
      <c r="B75" s="84">
        <v>10</v>
      </c>
      <c r="C75" s="118" t="s">
        <v>15</v>
      </c>
      <c r="D75" s="117">
        <v>0.06</v>
      </c>
      <c r="E75" s="84">
        <v>589</v>
      </c>
      <c r="F75" s="84">
        <v>595</v>
      </c>
      <c r="G75" s="84">
        <v>568</v>
      </c>
      <c r="H75" s="84">
        <v>1752</v>
      </c>
    </row>
    <row r="76" spans="1:8">
      <c r="A76" s="84" t="s">
        <v>393</v>
      </c>
      <c r="B76" s="84">
        <v>11</v>
      </c>
      <c r="C76" s="118" t="s">
        <v>16</v>
      </c>
      <c r="D76" s="117">
        <v>0.05</v>
      </c>
      <c r="E76" s="84">
        <v>585</v>
      </c>
      <c r="F76" s="84">
        <v>584</v>
      </c>
      <c r="G76" s="84">
        <v>572</v>
      </c>
      <c r="H76" s="84">
        <v>1741</v>
      </c>
    </row>
    <row r="77" spans="1:8">
      <c r="A77" s="84" t="s">
        <v>393</v>
      </c>
      <c r="B77" s="84">
        <v>19</v>
      </c>
      <c r="C77" s="118" t="s">
        <v>17</v>
      </c>
      <c r="D77" s="117">
        <v>0.05</v>
      </c>
      <c r="E77" s="84">
        <v>556</v>
      </c>
      <c r="F77" s="84">
        <v>553</v>
      </c>
      <c r="G77" s="84">
        <v>546</v>
      </c>
      <c r="H77" s="84">
        <v>1655</v>
      </c>
    </row>
    <row r="78" spans="1:8">
      <c r="A78" s="84" t="s">
        <v>393</v>
      </c>
      <c r="B78" s="84">
        <v>49</v>
      </c>
      <c r="C78" s="118" t="s">
        <v>18</v>
      </c>
      <c r="D78" s="117">
        <v>0.95</v>
      </c>
      <c r="E78" s="84">
        <v>462</v>
      </c>
      <c r="F78" s="84">
        <v>467</v>
      </c>
      <c r="G78" s="84">
        <v>451</v>
      </c>
      <c r="H78" s="84">
        <v>1380</v>
      </c>
    </row>
    <row r="79" spans="1:8">
      <c r="A79" s="84" t="s">
        <v>393</v>
      </c>
      <c r="B79" s="84">
        <v>36</v>
      </c>
      <c r="C79" s="118" t="s">
        <v>19</v>
      </c>
      <c r="D79" s="117">
        <v>0.73</v>
      </c>
      <c r="E79" s="84">
        <v>497</v>
      </c>
      <c r="F79" s="84">
        <v>500</v>
      </c>
      <c r="G79" s="84">
        <v>486</v>
      </c>
      <c r="H79" s="84">
        <v>1483</v>
      </c>
    </row>
    <row r="80" spans="1:8" ht="30">
      <c r="A80" s="84" t="s">
        <v>393</v>
      </c>
      <c r="B80" s="84">
        <v>25</v>
      </c>
      <c r="C80" s="118" t="s">
        <v>20</v>
      </c>
      <c r="D80" s="117">
        <v>0.83</v>
      </c>
      <c r="E80" s="84">
        <v>515</v>
      </c>
      <c r="F80" s="84">
        <v>529</v>
      </c>
      <c r="G80" s="84">
        <v>509</v>
      </c>
      <c r="H80" s="84">
        <v>1553</v>
      </c>
    </row>
    <row r="81" spans="1:8">
      <c r="A81" s="84" t="s">
        <v>393</v>
      </c>
      <c r="B81" s="84">
        <v>3</v>
      </c>
      <c r="C81" s="118" t="s">
        <v>21</v>
      </c>
      <c r="D81" s="117">
        <v>0.04</v>
      </c>
      <c r="E81" s="84">
        <v>590</v>
      </c>
      <c r="F81" s="84">
        <v>610</v>
      </c>
      <c r="G81" s="84">
        <v>582</v>
      </c>
      <c r="H81" s="84">
        <v>1782</v>
      </c>
    </row>
    <row r="82" spans="1:8">
      <c r="A82" s="84" t="s">
        <v>393</v>
      </c>
      <c r="B82" s="84">
        <v>4</v>
      </c>
      <c r="C82" s="118" t="s">
        <v>22</v>
      </c>
      <c r="D82" s="117">
        <v>0.06</v>
      </c>
      <c r="E82" s="84">
        <v>595</v>
      </c>
      <c r="F82" s="84">
        <v>608</v>
      </c>
      <c r="G82" s="84">
        <v>577</v>
      </c>
      <c r="H82" s="84">
        <v>1780</v>
      </c>
    </row>
    <row r="83" spans="1:8">
      <c r="A83" s="84" t="s">
        <v>393</v>
      </c>
      <c r="B83" s="84">
        <v>18</v>
      </c>
      <c r="C83" s="118" t="s">
        <v>23</v>
      </c>
      <c r="D83" s="117">
        <v>0.03</v>
      </c>
      <c r="E83" s="84">
        <v>568</v>
      </c>
      <c r="F83" s="84">
        <v>547</v>
      </c>
      <c r="G83" s="84">
        <v>558</v>
      </c>
      <c r="H83" s="84">
        <v>1673</v>
      </c>
    </row>
    <row r="84" spans="1:8">
      <c r="A84" s="84" t="s">
        <v>393</v>
      </c>
      <c r="B84" s="84">
        <v>5</v>
      </c>
      <c r="C84" s="118" t="s">
        <v>24</v>
      </c>
      <c r="D84" s="117">
        <v>0.04</v>
      </c>
      <c r="E84" s="84">
        <v>596</v>
      </c>
      <c r="F84" s="84">
        <v>595</v>
      </c>
      <c r="G84" s="84">
        <v>582</v>
      </c>
      <c r="H84" s="84">
        <v>1773</v>
      </c>
    </row>
    <row r="85" spans="1:8">
      <c r="A85" s="84" t="s">
        <v>393</v>
      </c>
      <c r="B85" s="84">
        <v>23</v>
      </c>
      <c r="C85" s="118" t="s">
        <v>25</v>
      </c>
      <c r="D85" s="117">
        <v>0.25</v>
      </c>
      <c r="E85" s="84">
        <v>539</v>
      </c>
      <c r="F85" s="84">
        <v>540</v>
      </c>
      <c r="G85" s="84">
        <v>516</v>
      </c>
      <c r="H85" s="84">
        <v>1595</v>
      </c>
    </row>
    <row r="86" spans="1:8">
      <c r="A86" s="84" t="s">
        <v>393</v>
      </c>
      <c r="B86" s="84">
        <v>12</v>
      </c>
      <c r="C86" s="118" t="s">
        <v>26</v>
      </c>
      <c r="D86" s="117">
        <v>0.04</v>
      </c>
      <c r="E86" s="84">
        <v>584</v>
      </c>
      <c r="F86" s="84">
        <v>583</v>
      </c>
      <c r="G86" s="84">
        <v>567</v>
      </c>
      <c r="H86" s="84">
        <v>1734</v>
      </c>
    </row>
    <row r="87" spans="1:8">
      <c r="A87" s="84" t="s">
        <v>393</v>
      </c>
      <c r="B87" s="84">
        <v>43</v>
      </c>
      <c r="C87" s="118" t="s">
        <v>27</v>
      </c>
      <c r="D87" s="117">
        <v>0.48</v>
      </c>
      <c r="E87" s="84">
        <v>492</v>
      </c>
      <c r="F87" s="84">
        <v>494</v>
      </c>
      <c r="G87" s="84">
        <v>468</v>
      </c>
      <c r="H87" s="84">
        <v>1454</v>
      </c>
    </row>
    <row r="88" spans="1:8" ht="30">
      <c r="A88" s="84" t="s">
        <v>393</v>
      </c>
      <c r="B88" s="84">
        <v>24</v>
      </c>
      <c r="C88" s="118" t="s">
        <v>28</v>
      </c>
      <c r="D88" s="117">
        <v>0.7</v>
      </c>
      <c r="E88" s="84">
        <v>524</v>
      </c>
      <c r="F88" s="84">
        <v>528</v>
      </c>
      <c r="G88" s="84">
        <v>515</v>
      </c>
      <c r="H88" s="84">
        <v>1567</v>
      </c>
    </row>
    <row r="89" spans="1:8">
      <c r="A89" s="84" t="s">
        <v>393</v>
      </c>
      <c r="B89" s="84">
        <v>32</v>
      </c>
      <c r="C89" s="118" t="s">
        <v>29</v>
      </c>
      <c r="D89" s="117">
        <v>0.78</v>
      </c>
      <c r="E89" s="84">
        <v>499</v>
      </c>
      <c r="F89" s="84">
        <v>522</v>
      </c>
      <c r="G89" s="84">
        <v>500</v>
      </c>
      <c r="H89" s="84">
        <v>1521</v>
      </c>
    </row>
    <row r="90" spans="1:8">
      <c r="A90" s="84" t="s">
        <v>393</v>
      </c>
      <c r="B90" s="84">
        <v>21</v>
      </c>
      <c r="C90" s="118" t="s">
        <v>30</v>
      </c>
      <c r="D90" s="117">
        <v>0.12</v>
      </c>
      <c r="E90" s="84">
        <v>550</v>
      </c>
      <c r="F90" s="84">
        <v>545</v>
      </c>
      <c r="G90" s="84">
        <v>531</v>
      </c>
      <c r="H90" s="84">
        <v>1626</v>
      </c>
    </row>
    <row r="91" spans="1:8">
      <c r="A91" s="84" t="s">
        <v>393</v>
      </c>
      <c r="B91" s="84">
        <v>41</v>
      </c>
      <c r="C91" s="118" t="s">
        <v>31</v>
      </c>
      <c r="D91" s="117">
        <v>0.76</v>
      </c>
      <c r="E91" s="84">
        <v>485</v>
      </c>
      <c r="F91" s="84">
        <v>501</v>
      </c>
      <c r="G91" s="84">
        <v>477</v>
      </c>
      <c r="H91" s="84">
        <v>1463</v>
      </c>
    </row>
    <row r="92" spans="1:8" ht="30">
      <c r="A92" s="84" t="s">
        <v>393</v>
      </c>
      <c r="B92" s="84">
        <v>38</v>
      </c>
      <c r="C92" s="118" t="s">
        <v>32</v>
      </c>
      <c r="D92" s="117">
        <v>0.62</v>
      </c>
      <c r="E92" s="84">
        <v>495</v>
      </c>
      <c r="F92" s="84">
        <v>506</v>
      </c>
      <c r="G92" s="84">
        <v>478</v>
      </c>
      <c r="H92" s="84">
        <v>1479</v>
      </c>
    </row>
    <row r="93" spans="1:8" ht="30">
      <c r="A93" s="84" t="s">
        <v>393</v>
      </c>
      <c r="B93" s="84">
        <v>2</v>
      </c>
      <c r="C93" s="118" t="s">
        <v>33</v>
      </c>
      <c r="D93" s="117">
        <v>0.02</v>
      </c>
      <c r="E93" s="84">
        <v>609</v>
      </c>
      <c r="F93" s="84">
        <v>609</v>
      </c>
      <c r="G93" s="84">
        <v>581</v>
      </c>
      <c r="H93" s="84">
        <v>1799</v>
      </c>
    </row>
    <row r="94" spans="1:8">
      <c r="A94" s="84" t="s">
        <v>393</v>
      </c>
      <c r="B94" s="84">
        <v>20</v>
      </c>
      <c r="C94" s="118" t="s">
        <v>34</v>
      </c>
      <c r="D94" s="117">
        <v>0.17</v>
      </c>
      <c r="E94" s="84">
        <v>548</v>
      </c>
      <c r="F94" s="84">
        <v>556</v>
      </c>
      <c r="G94" s="84">
        <v>531</v>
      </c>
      <c r="H94" s="84">
        <v>1635</v>
      </c>
    </row>
    <row r="95" spans="1:8">
      <c r="A95" s="84" t="s">
        <v>393</v>
      </c>
      <c r="B95" s="84">
        <v>16</v>
      </c>
      <c r="C95" s="118" t="s">
        <v>35</v>
      </c>
      <c r="D95" s="117">
        <v>0.05</v>
      </c>
      <c r="E95" s="84">
        <v>571</v>
      </c>
      <c r="F95" s="84">
        <v>569</v>
      </c>
      <c r="G95" s="84">
        <v>549</v>
      </c>
      <c r="H95" s="84">
        <v>1689</v>
      </c>
    </row>
    <row r="96" spans="1:8">
      <c r="A96" s="84" t="s">
        <v>393</v>
      </c>
      <c r="B96" s="84">
        <v>28</v>
      </c>
      <c r="C96" s="118" t="s">
        <v>36</v>
      </c>
      <c r="D96" s="117">
        <v>0.49</v>
      </c>
      <c r="E96" s="84">
        <v>520</v>
      </c>
      <c r="F96" s="84">
        <v>520</v>
      </c>
      <c r="G96" s="84">
        <v>499</v>
      </c>
      <c r="H96" s="84">
        <v>1539</v>
      </c>
    </row>
    <row r="97" spans="1:8" ht="30">
      <c r="A97" s="84" t="s">
        <v>393</v>
      </c>
      <c r="B97" s="84">
        <v>37</v>
      </c>
      <c r="C97" s="118" t="s">
        <v>37</v>
      </c>
      <c r="D97" s="117">
        <v>0.71</v>
      </c>
      <c r="E97" s="84">
        <v>494</v>
      </c>
      <c r="F97" s="84">
        <v>504</v>
      </c>
      <c r="G97" s="84">
        <v>482</v>
      </c>
      <c r="H97" s="84">
        <v>1480</v>
      </c>
    </row>
    <row r="98" spans="1:8">
      <c r="A98" s="84" t="s">
        <v>393</v>
      </c>
      <c r="B98" s="84">
        <v>40</v>
      </c>
      <c r="C98" s="118" t="s">
        <v>38</v>
      </c>
      <c r="D98" s="117">
        <v>0.72</v>
      </c>
      <c r="E98" s="84">
        <v>491</v>
      </c>
      <c r="F98" s="84">
        <v>490</v>
      </c>
      <c r="G98" s="84">
        <v>487</v>
      </c>
      <c r="H98" s="84">
        <v>1468</v>
      </c>
    </row>
    <row r="99" spans="1:8" ht="30">
      <c r="A99" s="84" t="s">
        <v>393</v>
      </c>
      <c r="B99" s="84">
        <v>47</v>
      </c>
      <c r="C99" s="118" t="s">
        <v>39</v>
      </c>
      <c r="D99" s="117">
        <v>0.64</v>
      </c>
      <c r="E99" s="84">
        <v>484</v>
      </c>
      <c r="F99" s="84">
        <v>487</v>
      </c>
      <c r="G99" s="84">
        <v>465</v>
      </c>
      <c r="H99" s="84">
        <v>1436</v>
      </c>
    </row>
    <row r="100" spans="1:8" ht="30">
      <c r="A100" s="84" t="s">
        <v>393</v>
      </c>
      <c r="B100" s="84">
        <v>8</v>
      </c>
      <c r="C100" s="118" t="s">
        <v>40</v>
      </c>
      <c r="D100" s="117">
        <v>0.03</v>
      </c>
      <c r="E100" s="84">
        <v>592</v>
      </c>
      <c r="F100" s="84">
        <v>601</v>
      </c>
      <c r="G100" s="84">
        <v>567</v>
      </c>
      <c r="H100" s="84">
        <v>1760</v>
      </c>
    </row>
    <row r="101" spans="1:8">
      <c r="A101" s="84" t="s">
        <v>393</v>
      </c>
      <c r="B101" s="84">
        <v>14</v>
      </c>
      <c r="C101" s="118" t="s">
        <v>41</v>
      </c>
      <c r="D101" s="117">
        <v>0.08</v>
      </c>
      <c r="E101" s="84">
        <v>574</v>
      </c>
      <c r="F101" s="84">
        <v>569</v>
      </c>
      <c r="G101" s="84">
        <v>566</v>
      </c>
      <c r="H101" s="84">
        <v>1709</v>
      </c>
    </row>
    <row r="102" spans="1:8">
      <c r="A102" s="84" t="s">
        <v>393</v>
      </c>
      <c r="B102" s="84">
        <v>46</v>
      </c>
      <c r="C102" s="118" t="s">
        <v>42</v>
      </c>
      <c r="D102" s="117">
        <v>0.59</v>
      </c>
      <c r="E102" s="84">
        <v>477</v>
      </c>
      <c r="F102" s="84">
        <v>499</v>
      </c>
      <c r="G102" s="84">
        <v>461</v>
      </c>
      <c r="H102" s="84">
        <v>1437</v>
      </c>
    </row>
    <row r="103" spans="1:8">
      <c r="A103" s="84" t="s">
        <v>393</v>
      </c>
      <c r="B103" s="84">
        <v>17</v>
      </c>
      <c r="C103" s="118" t="s">
        <v>43</v>
      </c>
      <c r="D103" s="117">
        <v>0.06</v>
      </c>
      <c r="E103" s="84">
        <v>569</v>
      </c>
      <c r="F103" s="84">
        <v>566</v>
      </c>
      <c r="G103" s="84">
        <v>549</v>
      </c>
      <c r="H103" s="84">
        <v>1684</v>
      </c>
    </row>
    <row r="104" spans="1:8">
      <c r="A104" s="84" t="s">
        <v>393</v>
      </c>
      <c r="B104" s="84">
        <v>27</v>
      </c>
      <c r="C104" s="118" t="s">
        <v>44</v>
      </c>
      <c r="D104" s="117">
        <v>0.61</v>
      </c>
      <c r="E104" s="84">
        <v>516</v>
      </c>
      <c r="F104" s="84">
        <v>519</v>
      </c>
      <c r="G104" s="84">
        <v>505</v>
      </c>
      <c r="H104" s="84">
        <v>1540</v>
      </c>
    </row>
    <row r="105" spans="1:8">
      <c r="A105" s="84" t="s">
        <v>393</v>
      </c>
      <c r="B105" s="84">
        <v>31</v>
      </c>
      <c r="C105" s="118" t="s">
        <v>45</v>
      </c>
      <c r="D105" s="117">
        <v>0.71</v>
      </c>
      <c r="E105" s="84">
        <v>516</v>
      </c>
      <c r="F105" s="84">
        <v>514</v>
      </c>
      <c r="G105" s="84">
        <v>498</v>
      </c>
      <c r="H105" s="84">
        <v>1528</v>
      </c>
    </row>
    <row r="106" spans="1:8">
      <c r="A106" s="84" t="s">
        <v>393</v>
      </c>
      <c r="B106" s="84">
        <v>29</v>
      </c>
      <c r="C106" s="118" t="s">
        <v>46</v>
      </c>
      <c r="D106" s="117">
        <v>0.6</v>
      </c>
      <c r="E106" s="84">
        <v>515</v>
      </c>
      <c r="F106" s="84">
        <v>523</v>
      </c>
      <c r="G106" s="84">
        <v>499</v>
      </c>
      <c r="H106" s="84">
        <v>1537</v>
      </c>
    </row>
    <row r="107" spans="1:8" ht="30">
      <c r="A107" s="84" t="s">
        <v>393</v>
      </c>
      <c r="B107" s="84">
        <v>33</v>
      </c>
      <c r="C107" s="118" t="s">
        <v>47</v>
      </c>
      <c r="D107" s="117">
        <v>0.15</v>
      </c>
      <c r="E107" s="84">
        <v>514</v>
      </c>
      <c r="F107" s="84">
        <v>501</v>
      </c>
      <c r="G107" s="84">
        <v>498</v>
      </c>
      <c r="H107" s="84">
        <v>1513</v>
      </c>
    </row>
    <row r="108" spans="1:8">
      <c r="A108" s="84" t="s">
        <v>393</v>
      </c>
      <c r="B108" s="84">
        <v>6</v>
      </c>
      <c r="C108" s="118" t="s">
        <v>48</v>
      </c>
      <c r="D108" s="117">
        <v>0.04</v>
      </c>
      <c r="E108" s="84">
        <v>591</v>
      </c>
      <c r="F108" s="84">
        <v>604</v>
      </c>
      <c r="G108" s="84">
        <v>576</v>
      </c>
      <c r="H108" s="84">
        <v>1771</v>
      </c>
    </row>
    <row r="109" spans="1:8">
      <c r="A109" s="84" t="s">
        <v>393</v>
      </c>
      <c r="B109" s="84">
        <v>9</v>
      </c>
      <c r="C109" s="118" t="s">
        <v>49</v>
      </c>
      <c r="D109" s="117">
        <v>0.04</v>
      </c>
      <c r="E109" s="84">
        <v>581</v>
      </c>
      <c r="F109" s="84">
        <v>588</v>
      </c>
      <c r="G109" s="84">
        <v>588</v>
      </c>
      <c r="H109" s="84">
        <v>1757</v>
      </c>
    </row>
    <row r="110" spans="1:8">
      <c r="C110" t="s">
        <v>392</v>
      </c>
    </row>
    <row r="113" spans="3:3" ht="23.25">
      <c r="C113" s="215" t="s">
        <v>503</v>
      </c>
    </row>
  </sheetData>
  <mergeCells count="2">
    <mergeCell ref="A57:G57"/>
    <mergeCell ref="B58:H58"/>
  </mergeCells>
  <hyperlinks>
    <hyperlink ref="E3" r:id="rId1" display="http://www.act.org/newsroom/data/2013/pdf/profile/Alabama.pdf"/>
    <hyperlink ref="E4" r:id="rId2" display="http://www.act.org/newsroom/data/2013/pdf/profile/Alaska.pdf"/>
    <hyperlink ref="E5" r:id="rId3" display="http://www.act.org/newsroom/data/2013/pdf/profile/Arizona.pdf"/>
    <hyperlink ref="E6" r:id="rId4" display="http://www.act.org/newsroom/data/2013/pdf/profile/Arkansas.pdf"/>
    <hyperlink ref="E7" r:id="rId5" display="http://www.act.org/newsroom/data/2013/pdf/profile/California.pdf"/>
    <hyperlink ref="E8" r:id="rId6" display="http://www.act.org/newsroom/data/2013/pdf/profile/Colorado.pdf"/>
    <hyperlink ref="E9" r:id="rId7" display="http://www.act.org/newsroom/data/2013/pdf/profile/Connecticut.pdf"/>
    <hyperlink ref="E10" r:id="rId8" display="http://www.act.org/newsroom/data/2013/pdf/profile/Delaware.pdf"/>
    <hyperlink ref="E11" r:id="rId9" display="http://www.act.org/newsroom/data/2013/pdf/profile/Florida.pdf"/>
    <hyperlink ref="E12" r:id="rId10" display="http://www.act.org/newsroom/data/2013/pdf/profile/Georgia.pdf"/>
    <hyperlink ref="E13" r:id="rId11" display="http://www.act.org/newsroom/data/2013/pdf/profile/Hawaii.pdf"/>
    <hyperlink ref="E14" r:id="rId12" display="http://www.act.org/newsroom/data/2013/pdf/profile/Idaho.pdf"/>
    <hyperlink ref="E15" r:id="rId13" display="http://www.act.org/newsroom/data/2013/pdf/profile/Illinois.pdf"/>
    <hyperlink ref="E16" r:id="rId14" display="http://www.act.org/newsroom/data/2013/pdf/profile/Indiana.pdf"/>
    <hyperlink ref="E17" r:id="rId15" display="http://www.act.org/newsroom/data/2013/pdf/profile/Iowa.pdf"/>
    <hyperlink ref="E18" r:id="rId16" display="http://www.act.org/newsroom/data/2013/pdf/profile/Kansas.pdf"/>
    <hyperlink ref="E19" r:id="rId17" display="http://www.act.org/newsroom/data/2013/pdf/profile/Kentucky.pdf"/>
    <hyperlink ref="E20" r:id="rId18" display="http://www.act.org/newsroom/data/2013/pdf/profile/Louisiana.pdf"/>
    <hyperlink ref="E21" r:id="rId19" display="http://www.act.org/newsroom/data/2013/pdf/profile/Maine.pdf"/>
    <hyperlink ref="E22" r:id="rId20" display="http://www.act.org/newsroom/data/2013/pdf/profile/Maryland.pdf"/>
    <hyperlink ref="E23" r:id="rId21" display="http://www.act.org/newsroom/data/2013/pdf/profile/Massachusetts.pdf"/>
    <hyperlink ref="E24" r:id="rId22" display="http://www.act.org/newsroom/data/2013/pdf/profile/Michigan.pdf"/>
    <hyperlink ref="E25" r:id="rId23" display="http://www.act.org/newsroom/data/2013/pdf/profile/Minnesota.pdf"/>
    <hyperlink ref="E26" r:id="rId24" display="http://www.act.org/newsroom/data/2013/pdf/profile/Mississippi.pdf"/>
    <hyperlink ref="E27" r:id="rId25" display="http://www.act.org/newsroom/data/2013/pdf/profile/Missouri.pdf"/>
    <hyperlink ref="E28" r:id="rId26" display="http://www.act.org/newsroom/data/2013/pdf/profile/Montana.pdf"/>
    <hyperlink ref="E29" r:id="rId27" display="http://www.act.org/newsroom/data/2013/pdf/profile/Nebraska.pdf"/>
    <hyperlink ref="E30" r:id="rId28" display="http://www.act.org/newsroom/data/2013/pdf/profile/Nevada.pdf"/>
    <hyperlink ref="E31" r:id="rId29" display="http://www.act.org/newsroom/data/2013/pdf/profile/NewHampshire.pdf"/>
    <hyperlink ref="E32" r:id="rId30" display="http://www.act.org/newsroom/data/2013/pdf/profile/NewJersey.pdf"/>
    <hyperlink ref="E33" r:id="rId31" display="http://www.act.org/newsroom/data/2013/pdf/profile/NewMexico.pdf"/>
    <hyperlink ref="E34" r:id="rId32" display="http://www.act.org/newsroom/data/2013/pdf/profile/NewYork.pdf"/>
    <hyperlink ref="E35" r:id="rId33" display="http://www.act.org/newsroom/data/2013/pdf/profile/NorthCarolina.pdf"/>
    <hyperlink ref="E36" r:id="rId34" display="http://www.act.org/newsroom/data/2013/pdf/profile/NorthDakota.pdf"/>
    <hyperlink ref="E37" r:id="rId35" display="http://www.act.org/newsroom/data/2013/pdf/profile/Ohio.pdf"/>
    <hyperlink ref="E38" r:id="rId36" display="http://www.act.org/newsroom/data/2013/pdf/profile/Oklahoma.pdf"/>
    <hyperlink ref="E39" r:id="rId37" display="http://www.act.org/newsroom/data/2013/pdf/profile/Oregon.pdf"/>
    <hyperlink ref="E40" r:id="rId38" display="http://www.act.org/newsroom/data/2013/pdf/profile/Pennsylvania.pdf"/>
    <hyperlink ref="E41" r:id="rId39" display="http://www.act.org/newsroom/data/2013/pdf/profile/RhodeIsland.pdf"/>
    <hyperlink ref="E42" r:id="rId40" display="http://www.act.org/newsroom/data/2013/pdf/profile/SouthCarolina.pdf"/>
    <hyperlink ref="E43" r:id="rId41" display="http://www.act.org/newsroom/data/2013/pdf/profile/SouthDakota.pdf"/>
    <hyperlink ref="E44" r:id="rId42" display="http://www.act.org/newsroom/data/2013/pdf/profile/Tennessee.pdf"/>
    <hyperlink ref="E45" r:id="rId43" display="http://www.act.org/newsroom/data/2013/pdf/profile/Texas.pdf"/>
    <hyperlink ref="E46" r:id="rId44" display="http://www.act.org/newsroom/data/2013/pdf/profile/Utah.pdf"/>
    <hyperlink ref="E47" r:id="rId45" display="http://www.act.org/newsroom/data/2013/pdf/profile/Vermont.pdf"/>
    <hyperlink ref="E48" r:id="rId46" display="http://www.act.org/newsroom/data/2013/pdf/profile/Virginia.pdf"/>
    <hyperlink ref="E49" r:id="rId47" display="http://www.act.org/newsroom/data/2013/pdf/profile/Washington.pdf"/>
    <hyperlink ref="E50" r:id="rId48" display="http://www.act.org/newsroom/data/2013/pdf/profile/WestVirginia.pdf"/>
    <hyperlink ref="E51" r:id="rId49" display="http://www.act.org/newsroom/data/2013/pdf/profile/Wisconsin.pdf"/>
    <hyperlink ref="E52" r:id="rId50" display="http://www.act.org/newsroom/data/2013/pdf/profile/Wyoming.pdf"/>
    <hyperlink ref="C113" location="'Project 2'!A1" display="Back"/>
  </hyperlinks>
  <pageMargins left="0.7" right="0.7" top="0.75" bottom="0.75" header="0.3" footer="0.3"/>
  <drawing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sqref="A1:C3"/>
    </sheetView>
  </sheetViews>
  <sheetFormatPr defaultRowHeight="12.75" customHeight="1"/>
  <cols>
    <col min="1" max="1" width="74.5703125" style="44" customWidth="1"/>
    <col min="2" max="16384" width="9.140625" style="44"/>
  </cols>
  <sheetData>
    <row r="1" spans="1:4" ht="12.75" customHeight="1">
      <c r="A1" s="402" t="s">
        <v>547</v>
      </c>
      <c r="B1" s="402"/>
      <c r="C1" s="402"/>
      <c r="D1" s="403" t="s">
        <v>562</v>
      </c>
    </row>
    <row r="2" spans="1:4" ht="12.75" customHeight="1">
      <c r="A2" s="402"/>
      <c r="B2" s="402"/>
      <c r="C2" s="402"/>
      <c r="D2" s="403"/>
    </row>
    <row r="3" spans="1:4" ht="12.75" customHeight="1" thickBot="1">
      <c r="A3" s="402"/>
      <c r="B3" s="402"/>
      <c r="C3" s="402"/>
      <c r="D3" s="403"/>
    </row>
    <row r="4" spans="1:4" ht="68.25" customHeight="1">
      <c r="A4" s="404" t="s">
        <v>540</v>
      </c>
      <c r="B4" s="405"/>
      <c r="C4" s="405"/>
      <c r="D4" s="406"/>
    </row>
    <row r="5" spans="1:4" ht="69" customHeight="1" thickBot="1">
      <c r="A5" s="407" t="s">
        <v>613</v>
      </c>
      <c r="B5" s="408"/>
      <c r="C5" s="408"/>
      <c r="D5" s="409"/>
    </row>
    <row r="6" spans="1:4" ht="81.75" customHeight="1" thickBot="1">
      <c r="A6" s="404" t="s">
        <v>541</v>
      </c>
      <c r="B6" s="405"/>
      <c r="C6" s="405"/>
      <c r="D6" s="406"/>
    </row>
    <row r="7" spans="1:4" ht="21" customHeight="1" thickTop="1" thickBot="1">
      <c r="A7" s="413" t="s">
        <v>563</v>
      </c>
      <c r="B7" s="414"/>
      <c r="C7" s="414"/>
      <c r="D7" s="415"/>
    </row>
    <row r="8" spans="1:4" ht="75.75" customHeight="1" thickBot="1">
      <c r="A8" s="404" t="s">
        <v>542</v>
      </c>
      <c r="B8" s="405"/>
      <c r="C8" s="405"/>
      <c r="D8" s="406"/>
    </row>
    <row r="9" spans="1:4" ht="24" customHeight="1" thickTop="1" thickBot="1">
      <c r="A9" s="416" t="s">
        <v>561</v>
      </c>
      <c r="B9" s="417"/>
      <c r="C9" s="417"/>
      <c r="D9" s="418"/>
    </row>
    <row r="10" spans="1:4" ht="12.75" customHeight="1">
      <c r="A10" s="245"/>
      <c r="B10" s="113"/>
      <c r="C10" s="113"/>
      <c r="D10" s="246"/>
    </row>
    <row r="11" spans="1:4" ht="64.5" customHeight="1">
      <c r="A11" s="410" t="s">
        <v>543</v>
      </c>
      <c r="B11" s="411"/>
      <c r="C11" s="411"/>
      <c r="D11" s="412"/>
    </row>
    <row r="12" spans="1:4" ht="22.5" customHeight="1" thickBot="1">
      <c r="A12" s="425" t="s">
        <v>577</v>
      </c>
      <c r="B12" s="426"/>
      <c r="C12" s="426"/>
      <c r="D12" s="427"/>
    </row>
    <row r="13" spans="1:4" ht="12.75" customHeight="1">
      <c r="A13" s="245"/>
      <c r="B13" s="113"/>
      <c r="C13" s="113"/>
      <c r="D13" s="246"/>
    </row>
    <row r="14" spans="1:4" ht="82.5" customHeight="1" thickBot="1">
      <c r="A14" s="410" t="s">
        <v>544</v>
      </c>
      <c r="B14" s="411"/>
      <c r="C14" s="411"/>
      <c r="D14" s="412"/>
    </row>
    <row r="15" spans="1:4" ht="24" customHeight="1" thickTop="1" thickBot="1">
      <c r="A15" s="419" t="s">
        <v>564</v>
      </c>
      <c r="B15" s="420"/>
      <c r="C15" s="420"/>
      <c r="D15" s="421"/>
    </row>
    <row r="16" spans="1:4" ht="54" customHeight="1" thickBot="1">
      <c r="A16" s="404" t="s">
        <v>545</v>
      </c>
      <c r="B16" s="405"/>
      <c r="C16" s="405"/>
      <c r="D16" s="406"/>
    </row>
    <row r="17" spans="1:13" ht="21" customHeight="1" thickTop="1" thickBot="1">
      <c r="A17" s="422" t="s">
        <v>565</v>
      </c>
      <c r="B17" s="423"/>
      <c r="C17" s="423"/>
      <c r="D17" s="424"/>
    </row>
    <row r="18" spans="1:13" ht="31.5" customHeight="1">
      <c r="A18" s="404" t="s">
        <v>546</v>
      </c>
      <c r="B18" s="405"/>
      <c r="C18" s="405"/>
      <c r="D18" s="406"/>
    </row>
    <row r="19" spans="1:13" ht="114" customHeight="1">
      <c r="A19" s="401" t="s">
        <v>614</v>
      </c>
      <c r="B19" s="401"/>
      <c r="C19" s="401"/>
      <c r="D19" s="401"/>
      <c r="E19" s="401"/>
      <c r="F19" s="401"/>
      <c r="G19" s="401"/>
      <c r="H19" s="401"/>
      <c r="I19" s="401"/>
      <c r="J19" s="401"/>
      <c r="K19" s="401"/>
      <c r="L19" s="401"/>
      <c r="M19" s="401"/>
    </row>
    <row r="20" spans="1:13" ht="62.25" customHeight="1">
      <c r="A20" s="401" t="s">
        <v>615</v>
      </c>
      <c r="B20" s="401"/>
      <c r="C20" s="401"/>
      <c r="D20" s="401"/>
      <c r="E20" s="401"/>
      <c r="F20" s="401"/>
      <c r="G20" s="401"/>
      <c r="H20" s="401"/>
      <c r="I20" s="401"/>
      <c r="J20" s="401"/>
      <c r="K20" s="401"/>
      <c r="L20" s="401"/>
      <c r="M20" s="401"/>
    </row>
    <row r="21" spans="1:13" ht="48.75" customHeight="1">
      <c r="A21" s="401" t="s">
        <v>616</v>
      </c>
      <c r="B21" s="401"/>
      <c r="C21" s="401"/>
      <c r="D21" s="401"/>
      <c r="E21" s="401"/>
      <c r="F21" s="401"/>
      <c r="G21" s="401"/>
      <c r="H21" s="401"/>
      <c r="I21" s="401"/>
      <c r="J21" s="401"/>
      <c r="K21" s="401"/>
      <c r="L21" s="401"/>
      <c r="M21" s="401"/>
    </row>
    <row r="22" spans="1:13" ht="123.75" customHeight="1">
      <c r="A22" s="401" t="s">
        <v>617</v>
      </c>
      <c r="B22" s="401"/>
      <c r="C22" s="401"/>
      <c r="D22" s="401"/>
      <c r="E22" s="401"/>
      <c r="F22" s="401"/>
      <c r="G22" s="401"/>
      <c r="H22" s="401"/>
      <c r="I22" s="401"/>
      <c r="J22" s="401"/>
      <c r="K22" s="401"/>
      <c r="L22" s="401"/>
      <c r="M22" s="401"/>
    </row>
    <row r="23" spans="1:13" s="395" customFormat="1" ht="76.5" customHeight="1">
      <c r="A23" s="401" t="s">
        <v>618</v>
      </c>
      <c r="B23" s="401"/>
      <c r="C23" s="401"/>
      <c r="D23" s="401"/>
      <c r="E23" s="401"/>
      <c r="F23" s="401"/>
      <c r="G23" s="401"/>
      <c r="H23" s="401"/>
      <c r="I23" s="401"/>
      <c r="J23" s="401"/>
      <c r="K23" s="401"/>
      <c r="L23" s="401"/>
      <c r="M23" s="401"/>
    </row>
    <row r="24" spans="1:13" ht="63" customHeight="1">
      <c r="A24" s="401" t="s">
        <v>619</v>
      </c>
      <c r="B24" s="401"/>
      <c r="C24" s="401"/>
      <c r="D24" s="401"/>
      <c r="E24" s="401"/>
      <c r="F24" s="401"/>
      <c r="G24" s="401"/>
      <c r="H24" s="401"/>
      <c r="I24" s="401"/>
      <c r="J24" s="401"/>
      <c r="K24" s="401"/>
      <c r="L24" s="401"/>
      <c r="M24" s="401"/>
    </row>
    <row r="25" spans="1:13" ht="48.75" customHeight="1">
      <c r="A25" s="401" t="s">
        <v>620</v>
      </c>
      <c r="B25" s="401"/>
      <c r="C25" s="401"/>
      <c r="D25" s="401"/>
      <c r="E25" s="401"/>
      <c r="F25" s="401"/>
      <c r="G25" s="401"/>
      <c r="H25" s="401"/>
      <c r="I25" s="401"/>
      <c r="J25" s="401"/>
      <c r="K25" s="401"/>
      <c r="L25" s="401"/>
      <c r="M25" s="401"/>
    </row>
  </sheetData>
  <mergeCells count="22">
    <mergeCell ref="A11:D11"/>
    <mergeCell ref="A14:D14"/>
    <mergeCell ref="A16:D16"/>
    <mergeCell ref="A18:D18"/>
    <mergeCell ref="A7:D7"/>
    <mergeCell ref="A9:D9"/>
    <mergeCell ref="A15:D15"/>
    <mergeCell ref="A17:D17"/>
    <mergeCell ref="A12:D12"/>
    <mergeCell ref="A1:C3"/>
    <mergeCell ref="D1:D3"/>
    <mergeCell ref="A4:D4"/>
    <mergeCell ref="A6:D6"/>
    <mergeCell ref="A8:D8"/>
    <mergeCell ref="A5:D5"/>
    <mergeCell ref="A24:M24"/>
    <mergeCell ref="A25:M25"/>
    <mergeCell ref="A19:M19"/>
    <mergeCell ref="A20:M20"/>
    <mergeCell ref="A21:M21"/>
    <mergeCell ref="A22:M22"/>
    <mergeCell ref="A23:M23"/>
  </mergeCells>
  <hyperlinks>
    <hyperlink ref="D1" location="'Project 2'!A1" display="Back"/>
    <hyperlink ref="A9:D9" location="'Correlation Matrix'!A1" display="Correlation Analysis"/>
    <hyperlink ref="A7:D7" location="'Project 2'!A67" display="Box Plot and Dispersion Chart Links"/>
    <hyperlink ref="A15:D15" location="'Hypothesis Testing'!A1" display="Hypothesis Test"/>
    <hyperlink ref="A17:D17" location="Regressions!A1" display="Regression Analysis"/>
    <hyperlink ref="A12:D12" location="'Confidence Intervals'!A1" display="Confidence Interval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1"/>
  <sheetViews>
    <sheetView zoomScaleNormal="100" workbookViewId="0">
      <pane xSplit="1" topLeftCell="N1" activePane="topRight" state="frozen"/>
      <selection pane="topRight" activeCell="A2" sqref="A2"/>
    </sheetView>
  </sheetViews>
  <sheetFormatPr defaultRowHeight="15.75"/>
  <cols>
    <col min="1" max="1" width="18.42578125" style="221" customWidth="1"/>
    <col min="2" max="2" width="16.28515625" style="221" bestFit="1" customWidth="1"/>
    <col min="3" max="3" width="18.5703125" style="221" bestFit="1" customWidth="1"/>
    <col min="4" max="4" width="14.28515625" style="221" bestFit="1" customWidth="1"/>
    <col min="5" max="5" width="14.28515625" style="221" customWidth="1"/>
    <col min="6" max="6" width="9.85546875" style="222" bestFit="1" customWidth="1"/>
    <col min="7" max="7" width="9.85546875" style="222" customWidth="1"/>
    <col min="8" max="8" width="15" style="222" customWidth="1"/>
    <col min="9" max="9" width="16.28515625" style="221" bestFit="1" customWidth="1"/>
    <col min="10" max="10" width="29.140625" style="221" bestFit="1" customWidth="1"/>
    <col min="11" max="11" width="11.28515625" style="221" bestFit="1" customWidth="1"/>
    <col min="12" max="12" width="11.28515625" style="221" customWidth="1"/>
    <col min="13" max="14" width="9.140625" style="221"/>
    <col min="15" max="15" width="15.42578125" style="221" customWidth="1"/>
    <col min="16" max="16" width="15.7109375" style="221" bestFit="1" customWidth="1"/>
    <col min="17" max="17" width="30" style="221" bestFit="1" customWidth="1"/>
    <col min="18" max="18" width="11.28515625" style="221" bestFit="1" customWidth="1"/>
    <col min="19" max="19" width="14.140625" style="390" bestFit="1" customWidth="1"/>
    <col min="20" max="22" width="9.140625" style="221"/>
    <col min="23" max="23" width="11.140625" style="221" customWidth="1"/>
    <col min="24" max="25" width="9.140625" style="221"/>
    <col min="26" max="26" width="14.42578125" style="221" customWidth="1"/>
    <col min="27" max="27" width="9.140625" style="221"/>
    <col min="28" max="28" width="12" style="221" customWidth="1"/>
    <col min="29" max="30" width="9.140625" style="221"/>
    <col min="31" max="31" width="12.85546875" style="221" customWidth="1"/>
    <col min="32" max="32" width="9.140625" style="221"/>
    <col min="33" max="33" width="11.140625" style="221" customWidth="1"/>
    <col min="34" max="16384" width="9.140625" style="221"/>
  </cols>
  <sheetData>
    <row r="1" spans="1:37" ht="38.25" customHeight="1">
      <c r="A1" s="372" t="s">
        <v>562</v>
      </c>
      <c r="B1" s="436" t="s">
        <v>593</v>
      </c>
      <c r="C1" s="436"/>
      <c r="D1" s="436"/>
      <c r="E1" s="436"/>
      <c r="F1" s="436"/>
      <c r="G1" s="436"/>
      <c r="H1" s="436"/>
      <c r="I1" s="436" t="s">
        <v>586</v>
      </c>
      <c r="J1" s="436"/>
      <c r="K1" s="436"/>
      <c r="L1" s="436"/>
      <c r="M1" s="436"/>
      <c r="N1" s="436"/>
      <c r="O1" s="436"/>
      <c r="P1" s="436" t="s">
        <v>597</v>
      </c>
      <c r="Q1" s="436"/>
      <c r="R1" s="436"/>
      <c r="S1" s="436"/>
      <c r="T1" s="436"/>
      <c r="U1" s="436"/>
      <c r="V1" s="437"/>
      <c r="W1" s="316"/>
      <c r="X1" s="316"/>
      <c r="Y1" s="316"/>
      <c r="Z1" s="316"/>
      <c r="AA1" s="316"/>
      <c r="AB1" s="316"/>
      <c r="AC1" s="316"/>
      <c r="AD1" s="316"/>
      <c r="AE1" s="316"/>
      <c r="AF1" s="316"/>
      <c r="AG1" s="316"/>
      <c r="AH1" s="316"/>
    </row>
    <row r="2" spans="1:37" ht="23.25">
      <c r="A2" s="373" t="s">
        <v>548</v>
      </c>
      <c r="B2" s="266" t="s">
        <v>536</v>
      </c>
      <c r="C2" s="266" t="s">
        <v>537</v>
      </c>
      <c r="D2" s="313"/>
      <c r="E2" s="313"/>
      <c r="F2" s="314"/>
      <c r="G2" s="314"/>
      <c r="H2" s="314"/>
      <c r="I2" s="266" t="s">
        <v>536</v>
      </c>
      <c r="J2" s="266" t="s">
        <v>537</v>
      </c>
      <c r="K2" s="313"/>
      <c r="L2" s="313"/>
      <c r="M2" s="313"/>
      <c r="N2" s="313"/>
      <c r="O2" s="313"/>
      <c r="P2" s="317" t="s">
        <v>536</v>
      </c>
      <c r="Q2" s="317" t="s">
        <v>537</v>
      </c>
      <c r="R2" s="313"/>
      <c r="S2" s="382"/>
      <c r="T2" s="313"/>
      <c r="U2" s="313"/>
      <c r="V2" s="374"/>
      <c r="W2" s="316"/>
      <c r="X2" s="316"/>
      <c r="Y2" s="316"/>
      <c r="Z2" s="316"/>
      <c r="AA2" s="316"/>
      <c r="AB2" s="316"/>
      <c r="AC2" s="316"/>
      <c r="AD2" s="316"/>
      <c r="AE2" s="316"/>
      <c r="AF2" s="316"/>
      <c r="AG2" s="316"/>
      <c r="AH2" s="316"/>
    </row>
    <row r="3" spans="1:37" ht="16.5" thickBot="1">
      <c r="A3" s="375"/>
      <c r="B3" s="376" t="s">
        <v>533</v>
      </c>
      <c r="C3" s="376" t="s">
        <v>532</v>
      </c>
      <c r="D3" s="377"/>
      <c r="E3" s="377"/>
      <c r="F3" s="378"/>
      <c r="G3" s="378"/>
      <c r="H3" s="378"/>
      <c r="I3" s="376" t="s">
        <v>534</v>
      </c>
      <c r="J3" s="376" t="s">
        <v>532</v>
      </c>
      <c r="K3" s="377"/>
      <c r="L3" s="377"/>
      <c r="M3" s="377"/>
      <c r="N3" s="377"/>
      <c r="O3" s="377"/>
      <c r="P3" s="379" t="s">
        <v>534</v>
      </c>
      <c r="Q3" s="379" t="s">
        <v>532</v>
      </c>
      <c r="R3" s="377"/>
      <c r="S3" s="383"/>
      <c r="T3" s="377"/>
      <c r="U3" s="377"/>
      <c r="V3" s="380"/>
      <c r="W3" s="316"/>
      <c r="X3" s="316"/>
      <c r="Y3" s="316"/>
      <c r="Z3" s="316"/>
      <c r="AA3" s="316"/>
      <c r="AB3" s="316"/>
      <c r="AC3" s="316"/>
      <c r="AD3" s="316"/>
      <c r="AE3" s="316"/>
      <c r="AF3" s="316"/>
      <c r="AG3" s="316"/>
      <c r="AH3" s="316"/>
    </row>
    <row r="4" spans="1:37" ht="16.5" thickBot="1">
      <c r="A4" s="315"/>
      <c r="B4" s="315" t="s">
        <v>535</v>
      </c>
      <c r="C4" s="315" t="s">
        <v>492</v>
      </c>
      <c r="D4" s="315" t="s">
        <v>490</v>
      </c>
      <c r="E4" s="315" t="s">
        <v>485</v>
      </c>
      <c r="F4" s="315" t="s">
        <v>578</v>
      </c>
      <c r="G4" s="315">
        <v>310</v>
      </c>
      <c r="H4" s="371">
        <v>309</v>
      </c>
      <c r="I4" s="315" t="s">
        <v>535</v>
      </c>
      <c r="J4" s="315" t="s">
        <v>417</v>
      </c>
      <c r="K4" s="315" t="s">
        <v>419</v>
      </c>
      <c r="L4" s="315" t="s">
        <v>485</v>
      </c>
      <c r="M4" s="315" t="s">
        <v>578</v>
      </c>
      <c r="N4" s="315">
        <v>310</v>
      </c>
      <c r="O4" s="371">
        <v>309</v>
      </c>
      <c r="P4" s="315" t="s">
        <v>535</v>
      </c>
      <c r="Q4" s="315" t="s">
        <v>353</v>
      </c>
      <c r="R4" s="315" t="s">
        <v>485</v>
      </c>
      <c r="S4" s="384" t="s">
        <v>492</v>
      </c>
      <c r="T4" s="381" t="s">
        <v>578</v>
      </c>
      <c r="U4" s="315">
        <v>310</v>
      </c>
      <c r="V4" s="371">
        <v>309</v>
      </c>
      <c r="W4" s="251" t="s">
        <v>519</v>
      </c>
      <c r="X4" s="251" t="s">
        <v>504</v>
      </c>
      <c r="Y4" s="251" t="s">
        <v>515</v>
      </c>
      <c r="Z4" s="251" t="s">
        <v>155</v>
      </c>
      <c r="AA4" s="251" t="s">
        <v>353</v>
      </c>
      <c r="AB4" s="251" t="s">
        <v>422</v>
      </c>
      <c r="AC4" s="251" t="s">
        <v>53</v>
      </c>
      <c r="AD4" s="251" t="s">
        <v>421</v>
      </c>
      <c r="AE4" s="251" t="s">
        <v>420</v>
      </c>
      <c r="AF4" s="251" t="s">
        <v>419</v>
      </c>
      <c r="AG4" s="251" t="s">
        <v>418</v>
      </c>
      <c r="AH4" s="251" t="s">
        <v>417</v>
      </c>
      <c r="AI4" s="368"/>
      <c r="AJ4" s="368"/>
      <c r="AK4" s="368"/>
    </row>
    <row r="5" spans="1:37" s="209" customFormat="1" ht="16.5" thickTop="1">
      <c r="A5" s="224" t="s">
        <v>1</v>
      </c>
      <c r="B5" s="307">
        <v>0.86874000000000007</v>
      </c>
      <c r="C5" s="254">
        <v>0.82099999999999995</v>
      </c>
      <c r="D5" s="305">
        <v>20826</v>
      </c>
      <c r="E5" s="254">
        <v>0.3836</v>
      </c>
      <c r="F5" s="275">
        <f>(C5-$B$5)/SQRT($B$5*(1-$B$5)/50)</f>
        <v>-0.9996691908207056</v>
      </c>
      <c r="G5" s="275">
        <f>NORMSDIST(F5)</f>
        <v>0.15873531330824664</v>
      </c>
      <c r="H5" s="275">
        <f>1-G5</f>
        <v>0.84126468669175336</v>
      </c>
      <c r="I5" s="224">
        <v>21.4</v>
      </c>
      <c r="J5" s="209">
        <v>20.399999999999999</v>
      </c>
      <c r="K5" s="254">
        <v>0.161</v>
      </c>
      <c r="L5" s="254">
        <v>0.3836</v>
      </c>
      <c r="M5" s="275">
        <f t="shared" ref="M5:M36" si="0">(J5-$I$5)/($I$7/SQRT(50))</f>
        <v>-5.0514517953584352</v>
      </c>
      <c r="N5" s="275">
        <f>NORMSDIST(M5)</f>
        <v>2.1923229879527646E-7</v>
      </c>
      <c r="O5" s="275">
        <f>1-N5</f>
        <v>0.99999978076770124</v>
      </c>
      <c r="P5" s="340">
        <f>AVERAGE(Q5:Q54)</f>
        <v>0.62653999999999987</v>
      </c>
      <c r="Q5" s="342">
        <v>0.61899999999999999</v>
      </c>
      <c r="R5" s="254">
        <v>0.3836</v>
      </c>
      <c r="S5" s="385">
        <v>0.82099999999999995</v>
      </c>
      <c r="T5" s="79">
        <f>(Q5-$P$5)/SQRT($P$5*(1-$P$5)/50)</f>
        <v>-0.11021987146510649</v>
      </c>
      <c r="U5" s="276">
        <f>NORMSDIST(T5)</f>
        <v>0.45611750156890096</v>
      </c>
      <c r="V5" s="277">
        <f>1-U5</f>
        <v>0.54388249843109904</v>
      </c>
      <c r="W5" s="341">
        <v>0.3836</v>
      </c>
      <c r="X5" s="342">
        <v>0.60545822329822818</v>
      </c>
      <c r="Y5" s="342">
        <v>7.0000000000000007E-2</v>
      </c>
      <c r="Z5" s="343">
        <v>3594000</v>
      </c>
      <c r="AA5" s="342">
        <v>0.61899999999999999</v>
      </c>
      <c r="AB5" s="344">
        <v>20826</v>
      </c>
      <c r="AC5" s="342">
        <v>1</v>
      </c>
      <c r="AD5" s="342">
        <v>0.82099999999999995</v>
      </c>
      <c r="AE5" s="343">
        <v>161993</v>
      </c>
      <c r="AF5" s="342">
        <v>0.161</v>
      </c>
      <c r="AG5" s="345">
        <v>1608</v>
      </c>
      <c r="AH5" s="346">
        <v>20.399999999999999</v>
      </c>
    </row>
    <row r="6" spans="1:37">
      <c r="A6" s="226" t="s">
        <v>0</v>
      </c>
      <c r="B6" s="269" t="s">
        <v>538</v>
      </c>
      <c r="C6" s="297">
        <v>0.91400000000000003</v>
      </c>
      <c r="D6" s="306">
        <v>4708</v>
      </c>
      <c r="E6" s="297">
        <v>0.40810000000000002</v>
      </c>
      <c r="F6" s="308">
        <f t="shared" ref="F6:F54" si="1">(C6-$B$5)/SQRT($B$5*(1-$B$5)/50)</f>
        <v>0.9477383237650816</v>
      </c>
      <c r="G6" s="272">
        <f t="shared" ref="G6:G54" si="2">NORMSDIST(F6)</f>
        <v>0.82836865711966612</v>
      </c>
      <c r="H6" s="271">
        <f t="shared" ref="H6:H54" si="3">1-G6</f>
        <v>0.17163134288033388</v>
      </c>
      <c r="I6" s="228" t="s">
        <v>538</v>
      </c>
      <c r="J6" s="210">
        <v>21.1</v>
      </c>
      <c r="K6" s="297">
        <v>0.109</v>
      </c>
      <c r="L6" s="297">
        <v>0.40810000000000002</v>
      </c>
      <c r="M6" s="272">
        <f t="shared" si="0"/>
        <v>-1.5154355386075162</v>
      </c>
      <c r="N6" s="272">
        <f t="shared" ref="N6:N54" si="4">NORMSDIST(M6)</f>
        <v>6.4831071592678577E-2</v>
      </c>
      <c r="O6" s="271">
        <f t="shared" ref="O6:O54" si="5">1-N6</f>
        <v>0.93516892840732146</v>
      </c>
      <c r="P6" s="223"/>
      <c r="Q6" s="339">
        <v>0.58399999999999996</v>
      </c>
      <c r="R6" s="297">
        <v>0.40810000000000002</v>
      </c>
      <c r="S6" s="386">
        <v>0.91400000000000003</v>
      </c>
      <c r="T6" s="79">
        <f t="shared" ref="T6:T54" si="6">(Q6-$P$5)/SQRT($P$5*(1-$P$5)/50)</f>
        <v>-0.62185057455247938</v>
      </c>
      <c r="U6" s="272">
        <f t="shared" ref="U6:U54" si="7">NORMSDIST(T6)</f>
        <v>0.26702006369480319</v>
      </c>
      <c r="V6" s="271">
        <f t="shared" ref="V6:V54" si="8">1-U6</f>
        <v>0.73297993630519676</v>
      </c>
      <c r="W6" s="347">
        <v>0.40810000000000002</v>
      </c>
      <c r="X6" s="339">
        <v>0.54801577397294465</v>
      </c>
      <c r="Y6" s="339">
        <v>6.5000000000000002E-2</v>
      </c>
      <c r="Z6" s="337">
        <v>516000</v>
      </c>
      <c r="AA6" s="339">
        <v>0.58399999999999996</v>
      </c>
      <c r="AB6" s="348">
        <v>4708</v>
      </c>
      <c r="AC6" s="339">
        <v>0.33333333333333331</v>
      </c>
      <c r="AD6" s="339">
        <v>0.91400000000000003</v>
      </c>
      <c r="AE6" s="337">
        <v>21210</v>
      </c>
      <c r="AF6" s="339">
        <v>0.109</v>
      </c>
      <c r="AG6" s="349">
        <v>1495</v>
      </c>
      <c r="AH6" s="350">
        <v>21.1</v>
      </c>
    </row>
    <row r="7" spans="1:37" s="209" customFormat="1">
      <c r="A7" s="224" t="s">
        <v>3</v>
      </c>
      <c r="B7" s="224">
        <v>1.4</v>
      </c>
      <c r="C7" s="254">
        <v>0.84200000000000008</v>
      </c>
      <c r="D7" s="305">
        <v>27599</v>
      </c>
      <c r="E7" s="254">
        <v>0.44450000000000001</v>
      </c>
      <c r="F7" s="275">
        <f t="shared" si="1"/>
        <v>-0.5599320101077836</v>
      </c>
      <c r="G7" s="275">
        <f t="shared" si="2"/>
        <v>0.28776290695685214</v>
      </c>
      <c r="H7" s="275">
        <f t="shared" si="3"/>
        <v>0.71223709304314786</v>
      </c>
      <c r="I7" s="224">
        <v>1.3998090248753396</v>
      </c>
      <c r="J7" s="209">
        <v>19.600000000000001</v>
      </c>
      <c r="K7" s="254">
        <v>0.188</v>
      </c>
      <c r="L7" s="254">
        <v>0.44450000000000001</v>
      </c>
      <c r="M7" s="275">
        <f t="shared" si="0"/>
        <v>-9.0926132316451689</v>
      </c>
      <c r="N7" s="275">
        <f t="shared" si="4"/>
        <v>4.8343343636356198E-20</v>
      </c>
      <c r="O7" s="275">
        <f t="shared" si="5"/>
        <v>1</v>
      </c>
      <c r="P7" s="224"/>
      <c r="Q7" s="352">
        <v>0.55900000000000005</v>
      </c>
      <c r="R7" s="254">
        <v>0.44450000000000001</v>
      </c>
      <c r="S7" s="385">
        <v>0.84200000000000008</v>
      </c>
      <c r="T7" s="79">
        <f t="shared" si="6"/>
        <v>-0.98730107675774414</v>
      </c>
      <c r="U7" s="276">
        <f t="shared" si="7"/>
        <v>0.1617475314836038</v>
      </c>
      <c r="V7" s="277">
        <f t="shared" si="8"/>
        <v>0.83825246851639623</v>
      </c>
      <c r="W7" s="351">
        <v>0.44450000000000001</v>
      </c>
      <c r="X7" s="352">
        <v>0.53484606290149095</v>
      </c>
      <c r="Y7" s="352">
        <v>7.0000000000000007E-2</v>
      </c>
      <c r="Z7" s="338">
        <v>4863000</v>
      </c>
      <c r="AA7" s="352">
        <v>0.55900000000000005</v>
      </c>
      <c r="AB7" s="353">
        <v>27599</v>
      </c>
      <c r="AC7" s="352">
        <v>0.7</v>
      </c>
      <c r="AD7" s="352">
        <v>0.84200000000000008</v>
      </c>
      <c r="AE7" s="338">
        <v>225243</v>
      </c>
      <c r="AF7" s="352">
        <v>0.188</v>
      </c>
      <c r="AG7" s="354">
        <v>1551</v>
      </c>
      <c r="AH7" s="355">
        <v>19.600000000000001</v>
      </c>
    </row>
    <row r="8" spans="1:37">
      <c r="A8" s="226" t="s">
        <v>2</v>
      </c>
      <c r="B8" s="269" t="s">
        <v>549</v>
      </c>
      <c r="C8" s="297">
        <v>0.82400000000000007</v>
      </c>
      <c r="D8" s="306">
        <v>13621</v>
      </c>
      <c r="E8" s="297">
        <v>0.36880000000000002</v>
      </c>
      <c r="F8" s="308">
        <f t="shared" si="1"/>
        <v>-0.93684959357600051</v>
      </c>
      <c r="G8" s="272">
        <f t="shared" si="2"/>
        <v>0.17441796537626397</v>
      </c>
      <c r="H8" s="271">
        <f t="shared" si="3"/>
        <v>0.82558203462373603</v>
      </c>
      <c r="I8" s="269" t="s">
        <v>549</v>
      </c>
      <c r="J8" s="210">
        <v>20.2</v>
      </c>
      <c r="K8" s="297">
        <v>0.187</v>
      </c>
      <c r="L8" s="297">
        <v>0.36880000000000002</v>
      </c>
      <c r="M8" s="272">
        <f t="shared" si="0"/>
        <v>-6.0617421544301191</v>
      </c>
      <c r="N8" s="272">
        <f t="shared" si="4"/>
        <v>6.7327481237970734E-10</v>
      </c>
      <c r="O8" s="271">
        <f t="shared" si="5"/>
        <v>0.99999999932672523</v>
      </c>
      <c r="P8" s="269" t="s">
        <v>606</v>
      </c>
      <c r="Q8" s="339">
        <v>0.53300000000000003</v>
      </c>
      <c r="R8" s="297">
        <v>0.36880000000000002</v>
      </c>
      <c r="S8" s="386">
        <v>0.82400000000000007</v>
      </c>
      <c r="T8" s="79">
        <f t="shared" si="6"/>
        <v>-1.3673695990512211</v>
      </c>
      <c r="U8" s="272">
        <f t="shared" si="7"/>
        <v>8.575474315896689E-2</v>
      </c>
      <c r="V8" s="271">
        <f t="shared" si="8"/>
        <v>0.91424525684103308</v>
      </c>
      <c r="W8" s="347">
        <v>0.36880000000000002</v>
      </c>
      <c r="X8" s="339">
        <v>0.60566936084109113</v>
      </c>
      <c r="Y8" s="339">
        <v>6.2E-2</v>
      </c>
      <c r="Z8" s="337">
        <v>2198000</v>
      </c>
      <c r="AA8" s="339">
        <v>0.53300000000000003</v>
      </c>
      <c r="AB8" s="348">
        <v>13621</v>
      </c>
      <c r="AC8" s="339">
        <v>0.33333333333333331</v>
      </c>
      <c r="AD8" s="339">
        <v>0.82400000000000007</v>
      </c>
      <c r="AE8" s="337">
        <v>106613</v>
      </c>
      <c r="AF8" s="339">
        <v>0.187</v>
      </c>
      <c r="AG8" s="349">
        <v>1697</v>
      </c>
      <c r="AH8" s="350">
        <v>20.2</v>
      </c>
    </row>
    <row r="9" spans="1:37" s="209" customFormat="1">
      <c r="A9" s="224" t="s">
        <v>4</v>
      </c>
      <c r="B9" s="224" t="s">
        <v>535</v>
      </c>
      <c r="C9" s="254">
        <v>0.80599999999999994</v>
      </c>
      <c r="D9" s="305">
        <v>154129</v>
      </c>
      <c r="E9" s="254">
        <v>0.60160000000000002</v>
      </c>
      <c r="F9" s="275">
        <f t="shared" si="1"/>
        <v>-1.3137671770442196</v>
      </c>
      <c r="G9" s="275">
        <f t="shared" si="2"/>
        <v>9.4462283224716115E-2</v>
      </c>
      <c r="H9" s="275">
        <f t="shared" si="3"/>
        <v>0.90553771677528383</v>
      </c>
      <c r="I9" s="224" t="s">
        <v>535</v>
      </c>
      <c r="J9" s="209">
        <v>22.2</v>
      </c>
      <c r="K9" s="254">
        <v>0.159</v>
      </c>
      <c r="L9" s="254">
        <v>0.60160000000000002</v>
      </c>
      <c r="M9" s="275">
        <f t="shared" si="0"/>
        <v>4.0411614362867523</v>
      </c>
      <c r="N9" s="275">
        <f t="shared" si="4"/>
        <v>0.99997340643652444</v>
      </c>
      <c r="O9" s="275">
        <f t="shared" si="5"/>
        <v>2.6593563475563187E-5</v>
      </c>
      <c r="P9" s="224" t="s">
        <v>535</v>
      </c>
      <c r="Q9" s="352">
        <v>0.57500000000000007</v>
      </c>
      <c r="R9" s="254">
        <v>0.60160000000000002</v>
      </c>
      <c r="S9" s="385">
        <v>0.80599999999999994</v>
      </c>
      <c r="T9" s="79">
        <f t="shared" si="6"/>
        <v>-0.75341275534637364</v>
      </c>
      <c r="U9" s="276">
        <f t="shared" si="7"/>
        <v>0.22560096010893929</v>
      </c>
      <c r="V9" s="277">
        <f t="shared" si="8"/>
        <v>0.77439903989106074</v>
      </c>
      <c r="W9" s="351">
        <v>0.60160000000000002</v>
      </c>
      <c r="X9" s="352">
        <v>0.37071282030267738</v>
      </c>
      <c r="Y9" s="352">
        <v>7.3999999999999996E-2</v>
      </c>
      <c r="Z9" s="338">
        <v>28357000</v>
      </c>
      <c r="AA9" s="352">
        <v>0.57500000000000007</v>
      </c>
      <c r="AB9" s="353">
        <v>154129</v>
      </c>
      <c r="AC9" s="352">
        <v>0.77777777777777779</v>
      </c>
      <c r="AD9" s="352">
        <v>0.80599999999999994</v>
      </c>
      <c r="AE9" s="338">
        <v>1018907</v>
      </c>
      <c r="AF9" s="352">
        <v>0.159</v>
      </c>
      <c r="AG9" s="354">
        <v>1505</v>
      </c>
      <c r="AH9" s="355">
        <v>22.2</v>
      </c>
    </row>
    <row r="10" spans="1:37">
      <c r="A10" s="226" t="s">
        <v>5</v>
      </c>
      <c r="B10" s="269">
        <f>COUNTIF(C5:C54,"&gt;.8687")</f>
        <v>27</v>
      </c>
      <c r="C10" s="297">
        <v>0.89300000000000002</v>
      </c>
      <c r="D10" s="306">
        <v>16226</v>
      </c>
      <c r="E10" s="297">
        <v>0.51449999999999996</v>
      </c>
      <c r="F10" s="308">
        <f t="shared" si="1"/>
        <v>0.50800114305216193</v>
      </c>
      <c r="G10" s="272">
        <f t="shared" si="2"/>
        <v>0.69427372920307517</v>
      </c>
      <c r="H10" s="271">
        <f t="shared" si="3"/>
        <v>0.30572627079692483</v>
      </c>
      <c r="I10" s="269">
        <f>COUNTIF(J5:J54,"&gt;21.4")</f>
        <v>25</v>
      </c>
      <c r="J10" s="210">
        <v>20.399999999999999</v>
      </c>
      <c r="K10" s="297">
        <v>0.11899999999999999</v>
      </c>
      <c r="L10" s="297">
        <v>0.51449999999999996</v>
      </c>
      <c r="M10" s="272">
        <f t="shared" si="0"/>
        <v>-5.0514517953584352</v>
      </c>
      <c r="N10" s="272">
        <f t="shared" si="4"/>
        <v>2.1923229879527646E-7</v>
      </c>
      <c r="O10" s="271">
        <f t="shared" si="5"/>
        <v>0.99999978076770124</v>
      </c>
      <c r="P10" s="269">
        <f>COUNTIF(Q5:Q54,"&gt;.63")</f>
        <v>24</v>
      </c>
      <c r="Q10" s="339">
        <v>0.70400000000000007</v>
      </c>
      <c r="R10" s="297">
        <v>0.51449999999999996</v>
      </c>
      <c r="S10" s="386">
        <v>0.89300000000000002</v>
      </c>
      <c r="T10" s="79">
        <f t="shared" si="6"/>
        <v>1.1323118360327993</v>
      </c>
      <c r="U10" s="272">
        <f t="shared" si="7"/>
        <v>0.87124832212543624</v>
      </c>
      <c r="V10" s="271">
        <f t="shared" si="8"/>
        <v>0.12875167787456376</v>
      </c>
      <c r="W10" s="347">
        <v>0.51449999999999996</v>
      </c>
      <c r="X10" s="339">
        <v>0.46085302152617225</v>
      </c>
      <c r="Y10" s="339">
        <v>5.2999999999999999E-2</v>
      </c>
      <c r="Z10" s="337">
        <v>3817000</v>
      </c>
      <c r="AA10" s="339">
        <v>0.70400000000000007</v>
      </c>
      <c r="AB10" s="348">
        <v>16226</v>
      </c>
      <c r="AC10" s="339">
        <v>0.75</v>
      </c>
      <c r="AD10" s="339">
        <v>0.89300000000000002</v>
      </c>
      <c r="AE10" s="337">
        <v>140057</v>
      </c>
      <c r="AF10" s="339">
        <v>0.11899999999999999</v>
      </c>
      <c r="AG10" s="349">
        <v>1721</v>
      </c>
      <c r="AH10" s="350">
        <v>20.399999999999999</v>
      </c>
    </row>
    <row r="11" spans="1:37" s="209" customFormat="1">
      <c r="A11" s="224" t="s">
        <v>6</v>
      </c>
      <c r="B11" s="224" t="s">
        <v>550</v>
      </c>
      <c r="C11" s="254">
        <v>0.88600000000000001</v>
      </c>
      <c r="D11" s="305">
        <v>9440</v>
      </c>
      <c r="E11" s="254">
        <v>0.5806</v>
      </c>
      <c r="F11" s="275">
        <f t="shared" si="1"/>
        <v>0.36142208281452198</v>
      </c>
      <c r="G11" s="275">
        <f t="shared" si="2"/>
        <v>0.64110802879812134</v>
      </c>
      <c r="H11" s="275">
        <f t="shared" si="3"/>
        <v>0.35889197120187866</v>
      </c>
      <c r="I11" s="224" t="s">
        <v>550</v>
      </c>
      <c r="J11" s="209">
        <v>24</v>
      </c>
      <c r="K11" s="254">
        <v>0.106</v>
      </c>
      <c r="L11" s="254">
        <v>0.5806</v>
      </c>
      <c r="M11" s="275">
        <f t="shared" si="0"/>
        <v>13.13377466793194</v>
      </c>
      <c r="N11" s="275">
        <f t="shared" si="4"/>
        <v>1</v>
      </c>
      <c r="O11" s="275">
        <f t="shared" si="5"/>
        <v>0</v>
      </c>
      <c r="P11" s="224" t="s">
        <v>550</v>
      </c>
      <c r="Q11" s="352">
        <v>0.627</v>
      </c>
      <c r="R11" s="254">
        <v>0.5806</v>
      </c>
      <c r="S11" s="385">
        <v>0.88600000000000001</v>
      </c>
      <c r="T11" s="79">
        <f t="shared" si="6"/>
        <v>6.7242892405787518E-3</v>
      </c>
      <c r="U11" s="276">
        <f t="shared" si="7"/>
        <v>0.50268258306772462</v>
      </c>
      <c r="V11" s="277">
        <f t="shared" si="8"/>
        <v>0.49731741693227538</v>
      </c>
      <c r="W11" s="351">
        <v>0.5806</v>
      </c>
      <c r="X11" s="352">
        <v>0.40724942318535107</v>
      </c>
      <c r="Y11" s="352">
        <v>6.6000000000000003E-2</v>
      </c>
      <c r="Z11" s="338">
        <v>2726000</v>
      </c>
      <c r="AA11" s="352">
        <v>0.627</v>
      </c>
      <c r="AB11" s="353">
        <v>9440</v>
      </c>
      <c r="AC11" s="352">
        <v>1</v>
      </c>
      <c r="AD11" s="352">
        <v>0.88600000000000001</v>
      </c>
      <c r="AE11" s="338">
        <v>70990</v>
      </c>
      <c r="AF11" s="352">
        <v>0.106</v>
      </c>
      <c r="AG11" s="354">
        <v>1532</v>
      </c>
      <c r="AH11" s="355">
        <v>24</v>
      </c>
    </row>
    <row r="12" spans="1:37">
      <c r="A12" s="226" t="s">
        <v>7</v>
      </c>
      <c r="B12" s="269">
        <f>COUNTIF(C5:C54,"&lt;.8687")</f>
        <v>23</v>
      </c>
      <c r="C12" s="297">
        <v>0.87400000000000011</v>
      </c>
      <c r="D12" s="306">
        <v>4549</v>
      </c>
      <c r="E12" s="297">
        <v>0.58609999999999995</v>
      </c>
      <c r="F12" s="308">
        <f t="shared" si="1"/>
        <v>0.11014369383571306</v>
      </c>
      <c r="G12" s="272">
        <f t="shared" si="2"/>
        <v>0.54385229186576201</v>
      </c>
      <c r="H12" s="271">
        <f t="shared" si="3"/>
        <v>0.45614770813423799</v>
      </c>
      <c r="I12" s="269">
        <f>50-I10</f>
        <v>25</v>
      </c>
      <c r="J12" s="210">
        <v>22.9</v>
      </c>
      <c r="K12" s="297">
        <v>0.13700000000000001</v>
      </c>
      <c r="L12" s="297">
        <v>0.58609999999999995</v>
      </c>
      <c r="M12" s="272">
        <f t="shared" si="0"/>
        <v>7.5771776930376538</v>
      </c>
      <c r="N12" s="272">
        <f t="shared" si="4"/>
        <v>0.99999999999998235</v>
      </c>
      <c r="O12" s="271">
        <f t="shared" si="5"/>
        <v>1.7652546091539989E-14</v>
      </c>
      <c r="P12" s="269">
        <f>COUNTIF(Q5:Q54,"&lt;.63")</f>
        <v>26</v>
      </c>
      <c r="Q12" s="339">
        <v>0.67299999999999993</v>
      </c>
      <c r="R12" s="297">
        <v>0.58609999999999995</v>
      </c>
      <c r="S12" s="386">
        <v>0.87400000000000011</v>
      </c>
      <c r="T12" s="79">
        <f t="shared" si="6"/>
        <v>0.67915321329826728</v>
      </c>
      <c r="U12" s="272">
        <f t="shared" si="7"/>
        <v>0.75147960571539718</v>
      </c>
      <c r="V12" s="271">
        <f t="shared" si="8"/>
        <v>0.24852039428460282</v>
      </c>
      <c r="W12" s="347">
        <v>0.58609999999999995</v>
      </c>
      <c r="X12" s="339">
        <v>0.39979609635655111</v>
      </c>
      <c r="Y12" s="339">
        <v>6.2E-2</v>
      </c>
      <c r="Z12" s="337">
        <v>693000</v>
      </c>
      <c r="AA12" s="339">
        <v>0.67299999999999993</v>
      </c>
      <c r="AB12" s="348">
        <v>4549</v>
      </c>
      <c r="AC12" s="339">
        <v>1</v>
      </c>
      <c r="AD12" s="339">
        <v>0.87400000000000011</v>
      </c>
      <c r="AE12" s="337">
        <v>28379</v>
      </c>
      <c r="AF12" s="339">
        <v>0.13700000000000001</v>
      </c>
      <c r="AG12" s="349">
        <v>1351</v>
      </c>
      <c r="AH12" s="350">
        <v>22.9</v>
      </c>
    </row>
    <row r="13" spans="1:37" s="209" customFormat="1">
      <c r="A13" s="224" t="s">
        <v>8</v>
      </c>
      <c r="B13" s="224"/>
      <c r="C13" s="254">
        <v>0.85299999999999998</v>
      </c>
      <c r="D13" s="305">
        <v>91986</v>
      </c>
      <c r="E13" s="254">
        <v>0.499</v>
      </c>
      <c r="F13" s="275">
        <f t="shared" si="1"/>
        <v>-0.32959348687720896</v>
      </c>
      <c r="G13" s="275">
        <f t="shared" si="2"/>
        <v>0.3708535722897755</v>
      </c>
      <c r="H13" s="275">
        <f t="shared" si="3"/>
        <v>0.62914642771022455</v>
      </c>
      <c r="I13" s="224"/>
      <c r="J13" s="209">
        <v>19.600000000000001</v>
      </c>
      <c r="K13" s="254">
        <v>0.15</v>
      </c>
      <c r="L13" s="254">
        <v>0.499</v>
      </c>
      <c r="M13" s="275">
        <f t="shared" si="0"/>
        <v>-9.0926132316451689</v>
      </c>
      <c r="N13" s="275">
        <f t="shared" si="4"/>
        <v>4.8343343636356198E-20</v>
      </c>
      <c r="O13" s="275">
        <f t="shared" si="5"/>
        <v>1</v>
      </c>
      <c r="P13" s="224"/>
      <c r="Q13" s="352">
        <v>0.60799999999999998</v>
      </c>
      <c r="R13" s="254">
        <v>0.499</v>
      </c>
      <c r="S13" s="385">
        <v>0.85299999999999998</v>
      </c>
      <c r="T13" s="79">
        <f t="shared" si="6"/>
        <v>-0.27101809243542369</v>
      </c>
      <c r="U13" s="276">
        <f t="shared" si="7"/>
        <v>0.39318855854452872</v>
      </c>
      <c r="V13" s="277">
        <f t="shared" si="8"/>
        <v>0.60681144145547128</v>
      </c>
      <c r="W13" s="351">
        <v>0.499</v>
      </c>
      <c r="X13" s="352">
        <v>0.49026862965023682</v>
      </c>
      <c r="Y13" s="352">
        <v>6.2E-2</v>
      </c>
      <c r="Z13" s="338">
        <v>15034000</v>
      </c>
      <c r="AA13" s="352">
        <v>0.60799999999999998</v>
      </c>
      <c r="AB13" s="353">
        <v>91986</v>
      </c>
      <c r="AC13" s="352">
        <v>0.66666666666666663</v>
      </c>
      <c r="AD13" s="352">
        <v>0.85299999999999998</v>
      </c>
      <c r="AE13" s="338">
        <v>607172</v>
      </c>
      <c r="AF13" s="352">
        <v>0.15</v>
      </c>
      <c r="AG13" s="354">
        <v>1457</v>
      </c>
      <c r="AH13" s="355">
        <v>19.600000000000001</v>
      </c>
    </row>
    <row r="14" spans="1:37">
      <c r="A14" s="226" t="s">
        <v>9</v>
      </c>
      <c r="B14" s="269"/>
      <c r="C14" s="297">
        <v>0.83900000000000008</v>
      </c>
      <c r="D14" s="306">
        <v>36541</v>
      </c>
      <c r="E14" s="297">
        <v>0.45390000000000003</v>
      </c>
      <c r="F14" s="308">
        <f t="shared" si="1"/>
        <v>-0.62275160735248647</v>
      </c>
      <c r="G14" s="272">
        <f t="shared" si="2"/>
        <v>0.26672388179761397</v>
      </c>
      <c r="H14" s="271">
        <f t="shared" si="3"/>
        <v>0.73327611820238603</v>
      </c>
      <c r="I14" s="228"/>
      <c r="J14" s="210">
        <v>20.7</v>
      </c>
      <c r="K14" s="297">
        <v>0.17599999999999999</v>
      </c>
      <c r="L14" s="297">
        <v>0.45390000000000003</v>
      </c>
      <c r="M14" s="272">
        <f t="shared" si="0"/>
        <v>-3.5360162567509015</v>
      </c>
      <c r="N14" s="272">
        <f t="shared" si="4"/>
        <v>2.0310484775906061E-4</v>
      </c>
      <c r="O14" s="271">
        <f t="shared" si="5"/>
        <v>0.99979689515224091</v>
      </c>
      <c r="P14" s="223"/>
      <c r="Q14" s="339">
        <v>0.61899999999999999</v>
      </c>
      <c r="R14" s="297">
        <v>0.45390000000000003</v>
      </c>
      <c r="S14" s="386">
        <v>0.83900000000000008</v>
      </c>
      <c r="T14" s="79">
        <f t="shared" si="6"/>
        <v>-0.11021987146510649</v>
      </c>
      <c r="U14" s="272">
        <f t="shared" si="7"/>
        <v>0.45611750156890096</v>
      </c>
      <c r="V14" s="271">
        <f t="shared" si="8"/>
        <v>0.54388249843109904</v>
      </c>
      <c r="W14" s="347">
        <v>0.45390000000000003</v>
      </c>
      <c r="X14" s="339">
        <v>0.53185561547540672</v>
      </c>
      <c r="Y14" s="339">
        <v>7.8E-2</v>
      </c>
      <c r="Z14" s="337">
        <v>7179000</v>
      </c>
      <c r="AA14" s="339">
        <v>0.61899999999999999</v>
      </c>
      <c r="AB14" s="348">
        <v>36541</v>
      </c>
      <c r="AC14" s="339">
        <v>0.4</v>
      </c>
      <c r="AD14" s="339">
        <v>0.83900000000000008</v>
      </c>
      <c r="AE14" s="337">
        <v>334399</v>
      </c>
      <c r="AF14" s="339">
        <v>0.17599999999999999</v>
      </c>
      <c r="AG14" s="349">
        <v>1452</v>
      </c>
      <c r="AH14" s="350">
        <v>20.7</v>
      </c>
    </row>
    <row r="15" spans="1:37" s="209" customFormat="1">
      <c r="A15" s="224" t="s">
        <v>10</v>
      </c>
      <c r="B15" s="224"/>
      <c r="C15" s="254">
        <v>0.90400000000000003</v>
      </c>
      <c r="D15" s="305">
        <v>3533</v>
      </c>
      <c r="E15" s="254">
        <v>0.70550000000000002</v>
      </c>
      <c r="F15" s="275">
        <f t="shared" si="1"/>
        <v>0.73833966628273884</v>
      </c>
      <c r="G15" s="275">
        <f t="shared" si="2"/>
        <v>0.76984596603120792</v>
      </c>
      <c r="H15" s="275">
        <f t="shared" si="3"/>
        <v>0.23015403396879208</v>
      </c>
      <c r="I15" s="224"/>
      <c r="J15" s="209">
        <v>20.100000000000001</v>
      </c>
      <c r="K15" s="254">
        <v>0.123</v>
      </c>
      <c r="L15" s="254">
        <v>0.70550000000000002</v>
      </c>
      <c r="M15" s="275">
        <f t="shared" si="0"/>
        <v>-6.5668873339659521</v>
      </c>
      <c r="N15" s="275">
        <f t="shared" si="4"/>
        <v>2.5688944943470628E-11</v>
      </c>
      <c r="O15" s="275">
        <f t="shared" si="5"/>
        <v>0.9999999999743111</v>
      </c>
      <c r="P15" s="224"/>
      <c r="Q15" s="352">
        <v>0.51600000000000001</v>
      </c>
      <c r="R15" s="254">
        <v>0.70550000000000002</v>
      </c>
      <c r="S15" s="385">
        <v>0.90400000000000003</v>
      </c>
      <c r="T15" s="79">
        <f t="shared" si="6"/>
        <v>-1.6158759405508023</v>
      </c>
      <c r="U15" s="276">
        <f t="shared" si="7"/>
        <v>5.306056919805005E-2</v>
      </c>
      <c r="V15" s="277">
        <f t="shared" si="8"/>
        <v>0.94693943080194998</v>
      </c>
      <c r="W15" s="351">
        <v>0.70550000000000002</v>
      </c>
      <c r="X15" s="352">
        <v>0.27838931485609514</v>
      </c>
      <c r="Y15" s="352">
        <v>4.3999999999999997E-2</v>
      </c>
      <c r="Z15" s="338">
        <v>1013000</v>
      </c>
      <c r="AA15" s="352">
        <v>0.51600000000000001</v>
      </c>
      <c r="AB15" s="353">
        <v>3533</v>
      </c>
      <c r="AC15" s="352">
        <v>0.5</v>
      </c>
      <c r="AD15" s="352">
        <v>0.90400000000000003</v>
      </c>
      <c r="AE15" s="338">
        <v>42875</v>
      </c>
      <c r="AF15" s="352">
        <v>0.123</v>
      </c>
      <c r="AG15" s="354">
        <v>1453</v>
      </c>
      <c r="AH15" s="355">
        <v>20.100000000000001</v>
      </c>
    </row>
    <row r="16" spans="1:37">
      <c r="A16" s="226" t="s">
        <v>11</v>
      </c>
      <c r="B16" s="269"/>
      <c r="C16" s="297">
        <v>0.88400000000000012</v>
      </c>
      <c r="D16" s="306">
        <v>3498</v>
      </c>
      <c r="E16" s="297">
        <v>0.32400000000000001</v>
      </c>
      <c r="F16" s="308">
        <f t="shared" si="1"/>
        <v>0.31954235131805575</v>
      </c>
      <c r="G16" s="272">
        <f t="shared" si="2"/>
        <v>0.62534235920644032</v>
      </c>
      <c r="H16" s="271">
        <f t="shared" si="3"/>
        <v>0.37465764079355968</v>
      </c>
      <c r="I16" s="228"/>
      <c r="J16" s="210">
        <v>22.1</v>
      </c>
      <c r="K16" s="297">
        <v>0.14399999999999999</v>
      </c>
      <c r="L16" s="297">
        <v>0.32400000000000001</v>
      </c>
      <c r="M16" s="272">
        <f t="shared" si="0"/>
        <v>3.5360162567509192</v>
      </c>
      <c r="N16" s="272">
        <f t="shared" si="4"/>
        <v>0.99979689515224091</v>
      </c>
      <c r="O16" s="271">
        <f t="shared" si="5"/>
        <v>2.0310484775909465E-4</v>
      </c>
      <c r="P16" s="223"/>
      <c r="Q16" s="339">
        <v>0.63900000000000001</v>
      </c>
      <c r="R16" s="297">
        <v>0.32400000000000001</v>
      </c>
      <c r="S16" s="386">
        <v>0.88400000000000012</v>
      </c>
      <c r="T16" s="79">
        <f t="shared" si="6"/>
        <v>0.18214053029910662</v>
      </c>
      <c r="U16" s="272">
        <f t="shared" si="7"/>
        <v>0.57226377894567304</v>
      </c>
      <c r="V16" s="271">
        <f t="shared" si="8"/>
        <v>0.42773622105432696</v>
      </c>
      <c r="W16" s="347">
        <v>0.32400000000000001</v>
      </c>
      <c r="X16" s="339">
        <v>0.64090769282305682</v>
      </c>
      <c r="Y16" s="339">
        <v>4.8000000000000001E-2</v>
      </c>
      <c r="Z16" s="337">
        <v>1129000</v>
      </c>
      <c r="AA16" s="339">
        <v>0.63900000000000001</v>
      </c>
      <c r="AB16" s="348">
        <v>3498</v>
      </c>
      <c r="AC16" s="339">
        <v>1</v>
      </c>
      <c r="AD16" s="339">
        <v>0.88400000000000012</v>
      </c>
      <c r="AE16" s="337">
        <v>30055</v>
      </c>
      <c r="AF16" s="339">
        <v>0.14399999999999999</v>
      </c>
      <c r="AG16" s="349">
        <v>1364</v>
      </c>
      <c r="AH16" s="350">
        <v>22.1</v>
      </c>
    </row>
    <row r="17" spans="1:34" s="209" customFormat="1">
      <c r="A17" s="224" t="s">
        <v>12</v>
      </c>
      <c r="B17" s="224"/>
      <c r="C17" s="254">
        <v>0.8640000000000001</v>
      </c>
      <c r="D17" s="305">
        <v>48974</v>
      </c>
      <c r="E17" s="254">
        <v>0.57499999999999996</v>
      </c>
      <c r="F17" s="275">
        <f t="shared" si="1"/>
        <v>-9.9254963646629654E-2</v>
      </c>
      <c r="G17" s="275">
        <f t="shared" si="2"/>
        <v>0.46046791779132068</v>
      </c>
      <c r="H17" s="275">
        <f t="shared" si="3"/>
        <v>0.53953208220867932</v>
      </c>
      <c r="I17" s="224"/>
      <c r="J17" s="209">
        <v>20.6</v>
      </c>
      <c r="K17" s="254">
        <v>0.13400000000000001</v>
      </c>
      <c r="L17" s="254">
        <v>0.57499999999999996</v>
      </c>
      <c r="M17" s="275">
        <f t="shared" si="0"/>
        <v>-4.0411614362867345</v>
      </c>
      <c r="N17" s="275">
        <f t="shared" si="4"/>
        <v>2.659356347557266E-5</v>
      </c>
      <c r="O17" s="275">
        <f t="shared" si="5"/>
        <v>0.99997340643652444</v>
      </c>
      <c r="P17" s="224"/>
      <c r="Q17" s="352">
        <v>0.61499999999999999</v>
      </c>
      <c r="R17" s="254">
        <v>0.57499999999999996</v>
      </c>
      <c r="S17" s="385">
        <v>0.8640000000000001</v>
      </c>
      <c r="T17" s="79">
        <f t="shared" si="6"/>
        <v>-0.1686919518179491</v>
      </c>
      <c r="U17" s="276">
        <f t="shared" si="7"/>
        <v>0.43301947478721181</v>
      </c>
      <c r="V17" s="277">
        <f t="shared" si="8"/>
        <v>0.56698052521278819</v>
      </c>
      <c r="W17" s="351">
        <v>0.57499999999999996</v>
      </c>
      <c r="X17" s="352">
        <v>0.40659690537742849</v>
      </c>
      <c r="Y17" s="352">
        <v>6.8000000000000005E-2</v>
      </c>
      <c r="Z17" s="338">
        <v>9651000</v>
      </c>
      <c r="AA17" s="352">
        <v>0.61499999999999999</v>
      </c>
      <c r="AB17" s="353">
        <v>48974</v>
      </c>
      <c r="AC17" s="352">
        <v>0.5714285714285714</v>
      </c>
      <c r="AD17" s="352">
        <v>0.8640000000000001</v>
      </c>
      <c r="AE17" s="338">
        <v>292983</v>
      </c>
      <c r="AF17" s="352">
        <v>0.13400000000000001</v>
      </c>
      <c r="AG17" s="354">
        <v>1807</v>
      </c>
      <c r="AH17" s="355">
        <v>20.6</v>
      </c>
    </row>
    <row r="18" spans="1:34">
      <c r="A18" s="226" t="s">
        <v>13</v>
      </c>
      <c r="B18" s="269"/>
      <c r="C18" s="297">
        <v>0.86599999999999999</v>
      </c>
      <c r="D18" s="306">
        <v>23487</v>
      </c>
      <c r="E18" s="297">
        <v>0.43840000000000001</v>
      </c>
      <c r="F18" s="308">
        <f t="shared" si="1"/>
        <v>-5.7375232150163435E-2</v>
      </c>
      <c r="G18" s="272">
        <f t="shared" si="2"/>
        <v>0.47712314618716734</v>
      </c>
      <c r="H18" s="271">
        <f t="shared" si="3"/>
        <v>0.52287685381283266</v>
      </c>
      <c r="I18" s="228"/>
      <c r="J18" s="210">
        <v>21.7</v>
      </c>
      <c r="K18" s="297">
        <v>0.14099999999999999</v>
      </c>
      <c r="L18" s="297">
        <v>0.43840000000000001</v>
      </c>
      <c r="M18" s="272">
        <f t="shared" si="0"/>
        <v>1.5154355386075342</v>
      </c>
      <c r="N18" s="272">
        <f t="shared" si="4"/>
        <v>0.93516892840732369</v>
      </c>
      <c r="O18" s="271">
        <f t="shared" si="5"/>
        <v>6.4831071592676315E-2</v>
      </c>
      <c r="P18" s="223"/>
      <c r="Q18" s="339">
        <v>0.59299999999999997</v>
      </c>
      <c r="R18" s="297">
        <v>0.43840000000000001</v>
      </c>
      <c r="S18" s="386">
        <v>0.86599999999999999</v>
      </c>
      <c r="T18" s="79">
        <f t="shared" si="6"/>
        <v>-0.49028839375858352</v>
      </c>
      <c r="U18" s="272">
        <f t="shared" si="7"/>
        <v>0.31196491934869808</v>
      </c>
      <c r="V18" s="271">
        <f t="shared" si="8"/>
        <v>0.68803508065130192</v>
      </c>
      <c r="W18" s="347">
        <v>0.43840000000000001</v>
      </c>
      <c r="X18" s="339">
        <v>0.54037019637748496</v>
      </c>
      <c r="Y18" s="339">
        <v>5.8999999999999997E-2</v>
      </c>
      <c r="Z18" s="337">
        <v>4852000</v>
      </c>
      <c r="AA18" s="339">
        <v>0.59299999999999997</v>
      </c>
      <c r="AB18" s="348">
        <v>23487</v>
      </c>
      <c r="AC18" s="339">
        <v>1</v>
      </c>
      <c r="AD18" s="339">
        <v>0.86599999999999999</v>
      </c>
      <c r="AE18" s="337">
        <v>187536</v>
      </c>
      <c r="AF18" s="339">
        <v>0.14099999999999999</v>
      </c>
      <c r="AG18" s="349">
        <v>1470</v>
      </c>
      <c r="AH18" s="350">
        <v>21.7</v>
      </c>
    </row>
    <row r="19" spans="1:34" s="209" customFormat="1">
      <c r="A19" s="224" t="s">
        <v>14</v>
      </c>
      <c r="B19" s="224"/>
      <c r="C19" s="254">
        <v>0.90500000000000003</v>
      </c>
      <c r="D19" s="305">
        <v>8388</v>
      </c>
      <c r="E19" s="254">
        <v>0.51990000000000003</v>
      </c>
      <c r="F19" s="275">
        <f t="shared" si="1"/>
        <v>0.75927953203097309</v>
      </c>
      <c r="G19" s="275">
        <f t="shared" si="2"/>
        <v>0.77615732062305698</v>
      </c>
      <c r="H19" s="275">
        <f t="shared" si="3"/>
        <v>0.22384267937694302</v>
      </c>
      <c r="I19" s="224"/>
      <c r="J19" s="209">
        <v>22.1</v>
      </c>
      <c r="K19" s="254">
        <v>0.105</v>
      </c>
      <c r="L19" s="254">
        <v>0.51990000000000003</v>
      </c>
      <c r="M19" s="275">
        <f t="shared" si="0"/>
        <v>3.5360162567509192</v>
      </c>
      <c r="N19" s="275">
        <f t="shared" si="4"/>
        <v>0.99979689515224091</v>
      </c>
      <c r="O19" s="275">
        <f t="shared" si="5"/>
        <v>2.0310484775909465E-4</v>
      </c>
      <c r="P19" s="224"/>
      <c r="Q19" s="352">
        <v>0.69400000000000006</v>
      </c>
      <c r="R19" s="254">
        <v>0.51990000000000003</v>
      </c>
      <c r="S19" s="385">
        <v>0.90500000000000003</v>
      </c>
      <c r="T19" s="79">
        <f t="shared" si="6"/>
        <v>0.98613163515069269</v>
      </c>
      <c r="U19" s="276">
        <f t="shared" si="7"/>
        <v>0.83796573922454254</v>
      </c>
      <c r="V19" s="277">
        <f t="shared" si="8"/>
        <v>0.16203426077545746</v>
      </c>
      <c r="W19" s="351">
        <v>0.51990000000000003</v>
      </c>
      <c r="X19" s="352">
        <v>0.46177868510536096</v>
      </c>
      <c r="Y19" s="352">
        <v>4.4999999999999998E-2</v>
      </c>
      <c r="Z19" s="338">
        <v>2320000</v>
      </c>
      <c r="AA19" s="352">
        <v>0.69400000000000006</v>
      </c>
      <c r="AB19" s="353">
        <v>8388</v>
      </c>
      <c r="AC19" s="352">
        <v>0.5</v>
      </c>
      <c r="AD19" s="352">
        <v>0.90500000000000003</v>
      </c>
      <c r="AE19" s="338">
        <v>67800</v>
      </c>
      <c r="AF19" s="352">
        <v>0.105</v>
      </c>
      <c r="AG19" s="354">
        <v>1763</v>
      </c>
      <c r="AH19" s="355">
        <v>22.1</v>
      </c>
    </row>
    <row r="20" spans="1:34">
      <c r="A20" s="226" t="s">
        <v>15</v>
      </c>
      <c r="B20" s="269"/>
      <c r="C20" s="297">
        <v>0.89700000000000002</v>
      </c>
      <c r="D20" s="306">
        <v>9838</v>
      </c>
      <c r="E20" s="297">
        <v>0.3805</v>
      </c>
      <c r="F20" s="308">
        <f t="shared" si="1"/>
        <v>0.59176060604509895</v>
      </c>
      <c r="G20" s="272">
        <f t="shared" si="2"/>
        <v>0.7229945469072635</v>
      </c>
      <c r="H20" s="271">
        <f t="shared" si="3"/>
        <v>0.2770054530927365</v>
      </c>
      <c r="I20" s="228"/>
      <c r="J20" s="210">
        <v>21.8</v>
      </c>
      <c r="K20" s="297">
        <v>0.13800000000000001</v>
      </c>
      <c r="L20" s="297">
        <v>0.3805</v>
      </c>
      <c r="M20" s="272">
        <f t="shared" si="0"/>
        <v>2.020580718143385</v>
      </c>
      <c r="N20" s="272">
        <f t="shared" si="4"/>
        <v>0.97833840669248762</v>
      </c>
      <c r="O20" s="271">
        <f t="shared" si="5"/>
        <v>2.1661593307512383E-2</v>
      </c>
      <c r="P20" s="223"/>
      <c r="Q20" s="339">
        <v>0.63300000000000001</v>
      </c>
      <c r="R20" s="297">
        <v>0.3805</v>
      </c>
      <c r="S20" s="386">
        <v>0.89700000000000002</v>
      </c>
      <c r="T20" s="79">
        <f t="shared" si="6"/>
        <v>9.4432409769842685E-2</v>
      </c>
      <c r="U20" s="272">
        <f t="shared" si="7"/>
        <v>0.53761716422239281</v>
      </c>
      <c r="V20" s="271">
        <f t="shared" si="8"/>
        <v>0.46238283577760719</v>
      </c>
      <c r="W20" s="347">
        <v>0.3805</v>
      </c>
      <c r="X20" s="339">
        <v>0.59658950369036556</v>
      </c>
      <c r="Y20" s="339">
        <v>4.9000000000000002E-2</v>
      </c>
      <c r="Z20" s="337">
        <v>2120000</v>
      </c>
      <c r="AA20" s="339">
        <v>0.63300000000000001</v>
      </c>
      <c r="AB20" s="348">
        <v>9838</v>
      </c>
      <c r="AC20" s="339">
        <v>1</v>
      </c>
      <c r="AD20" s="339">
        <v>0.89700000000000002</v>
      </c>
      <c r="AE20" s="337">
        <v>85280</v>
      </c>
      <c r="AF20" s="339">
        <v>0.13800000000000001</v>
      </c>
      <c r="AG20" s="349">
        <v>1752</v>
      </c>
      <c r="AH20" s="350">
        <v>21.8</v>
      </c>
    </row>
    <row r="21" spans="1:34" s="209" customFormat="1">
      <c r="A21" s="224" t="s">
        <v>16</v>
      </c>
      <c r="B21" s="224"/>
      <c r="C21" s="254">
        <v>0.81700000000000006</v>
      </c>
      <c r="D21" s="305">
        <v>9222</v>
      </c>
      <c r="E21" s="254">
        <v>0.37780000000000002</v>
      </c>
      <c r="F21" s="275">
        <f t="shared" si="1"/>
        <v>-1.0834286538136404</v>
      </c>
      <c r="G21" s="275">
        <f t="shared" si="2"/>
        <v>0.13930910148753589</v>
      </c>
      <c r="H21" s="275">
        <f t="shared" si="3"/>
        <v>0.86069089851246416</v>
      </c>
      <c r="I21" s="224"/>
      <c r="J21" s="209">
        <v>19.600000000000001</v>
      </c>
      <c r="K21" s="254">
        <v>0.18</v>
      </c>
      <c r="L21" s="254">
        <v>0.37780000000000002</v>
      </c>
      <c r="M21" s="275">
        <f t="shared" si="0"/>
        <v>-9.0926132316451689</v>
      </c>
      <c r="N21" s="275">
        <f t="shared" si="4"/>
        <v>4.8343343636356198E-20</v>
      </c>
      <c r="O21" s="275">
        <f t="shared" si="5"/>
        <v>1</v>
      </c>
      <c r="P21" s="224"/>
      <c r="Q21" s="352">
        <v>0.59299999999999997</v>
      </c>
      <c r="R21" s="254">
        <v>0.37780000000000002</v>
      </c>
      <c r="S21" s="385">
        <v>0.81700000000000006</v>
      </c>
      <c r="T21" s="79">
        <f t="shared" si="6"/>
        <v>-0.49028839375858352</v>
      </c>
      <c r="U21" s="276">
        <f t="shared" si="7"/>
        <v>0.31196491934869808</v>
      </c>
      <c r="V21" s="277">
        <f t="shared" si="8"/>
        <v>0.68803508065130192</v>
      </c>
      <c r="W21" s="351">
        <v>0.37780000000000002</v>
      </c>
      <c r="X21" s="352">
        <v>0.60465015394472232</v>
      </c>
      <c r="Y21" s="352">
        <v>7.3999999999999996E-2</v>
      </c>
      <c r="Z21" s="338">
        <v>3291000</v>
      </c>
      <c r="AA21" s="352">
        <v>0.59299999999999997</v>
      </c>
      <c r="AB21" s="353">
        <v>9222</v>
      </c>
      <c r="AC21" s="352">
        <v>1</v>
      </c>
      <c r="AD21" s="352">
        <v>0.81700000000000006</v>
      </c>
      <c r="AE21" s="338">
        <v>103857</v>
      </c>
      <c r="AF21" s="352">
        <v>0.18</v>
      </c>
      <c r="AG21" s="354">
        <v>1741</v>
      </c>
      <c r="AH21" s="355">
        <v>19.600000000000001</v>
      </c>
    </row>
    <row r="22" spans="1:34">
      <c r="A22" s="226" t="s">
        <v>17</v>
      </c>
      <c r="B22" s="269"/>
      <c r="C22" s="297">
        <v>0.82200000000000006</v>
      </c>
      <c r="D22" s="306">
        <v>23984</v>
      </c>
      <c r="E22" s="297">
        <v>0.40579999999999999</v>
      </c>
      <c r="F22" s="308">
        <f t="shared" si="1"/>
        <v>-0.97872932507246901</v>
      </c>
      <c r="G22" s="272">
        <f t="shared" si="2"/>
        <v>0.16385686922193907</v>
      </c>
      <c r="H22" s="271">
        <f t="shared" si="3"/>
        <v>0.83614313077806091</v>
      </c>
      <c r="I22" s="228"/>
      <c r="J22" s="210">
        <v>19.5</v>
      </c>
      <c r="K22" s="297">
        <v>0.20499999999999999</v>
      </c>
      <c r="L22" s="297">
        <v>0.40579999999999999</v>
      </c>
      <c r="M22" s="272">
        <f t="shared" si="0"/>
        <v>-9.5977584111810206</v>
      </c>
      <c r="N22" s="272">
        <f t="shared" si="4"/>
        <v>4.0850945493313541E-22</v>
      </c>
      <c r="O22" s="271">
        <f t="shared" si="5"/>
        <v>1</v>
      </c>
      <c r="P22" s="223"/>
      <c r="Q22" s="339">
        <v>0.66300000000000003</v>
      </c>
      <c r="R22" s="297">
        <v>0.40579999999999999</v>
      </c>
      <c r="S22" s="386">
        <v>0.82200000000000006</v>
      </c>
      <c r="T22" s="79">
        <f t="shared" si="6"/>
        <v>0.53297301241616235</v>
      </c>
      <c r="U22" s="272">
        <f t="shared" si="7"/>
        <v>0.70297386896094516</v>
      </c>
      <c r="V22" s="271">
        <f t="shared" si="8"/>
        <v>0.29702613103905484</v>
      </c>
      <c r="W22" s="347">
        <v>0.40579999999999999</v>
      </c>
      <c r="X22" s="339">
        <v>0.57784575728474252</v>
      </c>
      <c r="Y22" s="339">
        <v>5.3999999999999999E-2</v>
      </c>
      <c r="Z22" s="337">
        <v>3321000</v>
      </c>
      <c r="AA22" s="339">
        <v>0.66300000000000003</v>
      </c>
      <c r="AB22" s="348">
        <v>23984</v>
      </c>
      <c r="AC22" s="339">
        <v>0.33333333333333331</v>
      </c>
      <c r="AD22" s="339">
        <v>0.82200000000000006</v>
      </c>
      <c r="AE22" s="337">
        <v>165686</v>
      </c>
      <c r="AF22" s="339">
        <v>0.20499999999999999</v>
      </c>
      <c r="AG22" s="349">
        <v>1655</v>
      </c>
      <c r="AH22" s="350">
        <v>19.5</v>
      </c>
    </row>
    <row r="23" spans="1:34" s="209" customFormat="1">
      <c r="A23" s="224" t="s">
        <v>18</v>
      </c>
      <c r="B23" s="224"/>
      <c r="C23" s="254">
        <v>0.90200000000000002</v>
      </c>
      <c r="D23" s="305">
        <v>1718</v>
      </c>
      <c r="E23" s="254">
        <v>0.56269999999999998</v>
      </c>
      <c r="F23" s="275">
        <f t="shared" si="1"/>
        <v>0.69645993478627033</v>
      </c>
      <c r="G23" s="275">
        <f t="shared" si="2"/>
        <v>0.75692958005570654</v>
      </c>
      <c r="H23" s="275">
        <f t="shared" si="3"/>
        <v>0.24307041994429346</v>
      </c>
      <c r="I23" s="224"/>
      <c r="J23" s="209">
        <v>23.5</v>
      </c>
      <c r="K23" s="254">
        <v>0.128</v>
      </c>
      <c r="L23" s="254">
        <v>0.56269999999999998</v>
      </c>
      <c r="M23" s="275">
        <f t="shared" si="0"/>
        <v>10.608048770252722</v>
      </c>
      <c r="N23" s="275">
        <f t="shared" si="4"/>
        <v>1</v>
      </c>
      <c r="O23" s="275">
        <f t="shared" si="5"/>
        <v>0</v>
      </c>
      <c r="P23" s="224"/>
      <c r="Q23" s="352">
        <v>0.68599999999999994</v>
      </c>
      <c r="R23" s="254">
        <v>0.56269999999999998</v>
      </c>
      <c r="S23" s="385">
        <v>0.90200000000000002</v>
      </c>
      <c r="T23" s="79">
        <f t="shared" si="6"/>
        <v>0.86918747444500577</v>
      </c>
      <c r="U23" s="276">
        <f t="shared" si="7"/>
        <v>0.80762770134742456</v>
      </c>
      <c r="V23" s="277">
        <f t="shared" si="8"/>
        <v>0.19237229865257544</v>
      </c>
      <c r="W23" s="351">
        <v>0.56269999999999998</v>
      </c>
      <c r="X23" s="352">
        <v>0.40982080260242854</v>
      </c>
      <c r="Y23" s="352">
        <v>5.5E-2</v>
      </c>
      <c r="Z23" s="338">
        <v>1042000</v>
      </c>
      <c r="AA23" s="352">
        <v>0.68599999999999994</v>
      </c>
      <c r="AB23" s="353">
        <v>1718</v>
      </c>
      <c r="AC23" s="352">
        <v>0.66666666666666663</v>
      </c>
      <c r="AD23" s="352">
        <v>0.90200000000000002</v>
      </c>
      <c r="AE23" s="338">
        <v>30447</v>
      </c>
      <c r="AF23" s="352">
        <v>0.128</v>
      </c>
      <c r="AG23" s="354">
        <v>1380</v>
      </c>
      <c r="AH23" s="355">
        <v>23.5</v>
      </c>
    </row>
    <row r="24" spans="1:34">
      <c r="A24" s="226" t="s">
        <v>19</v>
      </c>
      <c r="B24" s="269"/>
      <c r="C24" s="297">
        <v>0.88200000000000001</v>
      </c>
      <c r="D24" s="306">
        <v>28089</v>
      </c>
      <c r="E24" s="297">
        <v>0.61970000000000003</v>
      </c>
      <c r="F24" s="308">
        <f t="shared" si="1"/>
        <v>0.27766261982158491</v>
      </c>
      <c r="G24" s="272">
        <f t="shared" si="2"/>
        <v>0.60936432115666861</v>
      </c>
      <c r="H24" s="271">
        <f t="shared" si="3"/>
        <v>0.39063567884333139</v>
      </c>
      <c r="I24" s="228"/>
      <c r="J24" s="210">
        <v>22.3</v>
      </c>
      <c r="K24" s="297">
        <v>9.8000000000000004E-2</v>
      </c>
      <c r="L24" s="297">
        <v>0.61970000000000003</v>
      </c>
      <c r="M24" s="272">
        <f t="shared" si="0"/>
        <v>4.5463066158226031</v>
      </c>
      <c r="N24" s="272">
        <f t="shared" si="4"/>
        <v>0.99999727022571372</v>
      </c>
      <c r="O24" s="271">
        <f t="shared" si="5"/>
        <v>2.7297742862808505E-6</v>
      </c>
      <c r="P24" s="223"/>
      <c r="Q24" s="339">
        <v>0.65099999999999991</v>
      </c>
      <c r="R24" s="297">
        <v>0.61970000000000003</v>
      </c>
      <c r="S24" s="386">
        <v>0.88200000000000001</v>
      </c>
      <c r="T24" s="79">
        <f t="shared" si="6"/>
        <v>0.35755677135763286</v>
      </c>
      <c r="U24" s="272">
        <f t="shared" si="7"/>
        <v>0.63966248314724605</v>
      </c>
      <c r="V24" s="271">
        <f t="shared" si="8"/>
        <v>0.36033751685275395</v>
      </c>
      <c r="W24" s="347">
        <v>0.61970000000000003</v>
      </c>
      <c r="X24" s="339">
        <v>0.35897732338945387</v>
      </c>
      <c r="Y24" s="339">
        <v>6.0999999999999999E-2</v>
      </c>
      <c r="Z24" s="337">
        <v>4449000</v>
      </c>
      <c r="AA24" s="339">
        <v>0.65099999999999991</v>
      </c>
      <c r="AB24" s="348">
        <v>28089</v>
      </c>
      <c r="AC24" s="339">
        <v>0.5</v>
      </c>
      <c r="AD24" s="339">
        <v>0.88200000000000001</v>
      </c>
      <c r="AE24" s="337">
        <v>157913</v>
      </c>
      <c r="AF24" s="339">
        <v>9.8000000000000004E-2</v>
      </c>
      <c r="AG24" s="349">
        <v>1483</v>
      </c>
      <c r="AH24" s="350">
        <v>22.3</v>
      </c>
    </row>
    <row r="25" spans="1:34" s="209" customFormat="1">
      <c r="A25" s="224" t="s">
        <v>20</v>
      </c>
      <c r="B25" s="224"/>
      <c r="C25" s="254">
        <v>0.89</v>
      </c>
      <c r="D25" s="305">
        <v>27667</v>
      </c>
      <c r="E25" s="254">
        <v>0.60670000000000002</v>
      </c>
      <c r="F25" s="275">
        <f t="shared" si="1"/>
        <v>0.44518154580745906</v>
      </c>
      <c r="G25" s="275">
        <f t="shared" si="2"/>
        <v>0.67190571905901109</v>
      </c>
      <c r="H25" s="275">
        <f t="shared" si="3"/>
        <v>0.32809428094098891</v>
      </c>
      <c r="I25" s="224"/>
      <c r="J25" s="209">
        <v>24.1</v>
      </c>
      <c r="K25" s="254">
        <v>0.113</v>
      </c>
      <c r="L25" s="254">
        <v>0.60670000000000002</v>
      </c>
      <c r="M25" s="275">
        <f t="shared" si="0"/>
        <v>13.63891984746779</v>
      </c>
      <c r="N25" s="275">
        <f t="shared" si="4"/>
        <v>1</v>
      </c>
      <c r="O25" s="275">
        <f t="shared" si="5"/>
        <v>0</v>
      </c>
      <c r="P25" s="224"/>
      <c r="Q25" s="352">
        <v>0.70799999999999996</v>
      </c>
      <c r="R25" s="254">
        <v>0.60670000000000002</v>
      </c>
      <c r="S25" s="385">
        <v>0.89</v>
      </c>
      <c r="T25" s="79">
        <f t="shared" si="6"/>
        <v>1.1907839163856402</v>
      </c>
      <c r="U25" s="276">
        <f t="shared" si="7"/>
        <v>0.88313078776642462</v>
      </c>
      <c r="V25" s="277">
        <f t="shared" si="8"/>
        <v>0.11686921223357538</v>
      </c>
      <c r="W25" s="351">
        <v>0.60670000000000002</v>
      </c>
      <c r="X25" s="352">
        <v>0.37517279522136571</v>
      </c>
      <c r="Y25" s="352">
        <v>5.6000000000000001E-2</v>
      </c>
      <c r="Z25" s="338">
        <v>5170000</v>
      </c>
      <c r="AA25" s="352">
        <v>0.70799999999999996</v>
      </c>
      <c r="AB25" s="353">
        <v>27667</v>
      </c>
      <c r="AC25" s="352">
        <v>0.5</v>
      </c>
      <c r="AD25" s="352">
        <v>0.89</v>
      </c>
      <c r="AE25" s="338">
        <v>137285</v>
      </c>
      <c r="AF25" s="352">
        <v>0.113</v>
      </c>
      <c r="AG25" s="354">
        <v>1553</v>
      </c>
      <c r="AH25" s="355">
        <v>24.1</v>
      </c>
    </row>
    <row r="26" spans="1:34">
      <c r="A26" s="226" t="s">
        <v>21</v>
      </c>
      <c r="B26" s="269"/>
      <c r="C26" s="297">
        <v>0.87900000000000011</v>
      </c>
      <c r="D26" s="306">
        <v>44523</v>
      </c>
      <c r="E26" s="297">
        <v>0.54039999999999999</v>
      </c>
      <c r="F26" s="308">
        <f t="shared" si="1"/>
        <v>0.21484302257688442</v>
      </c>
      <c r="G26" s="272">
        <f t="shared" si="2"/>
        <v>0.5850551455767441</v>
      </c>
      <c r="H26" s="271">
        <f t="shared" si="3"/>
        <v>0.4149448544232559</v>
      </c>
      <c r="I26" s="228"/>
      <c r="J26" s="210">
        <v>19.899999999999999</v>
      </c>
      <c r="K26" s="297">
        <v>0.14400000000000002</v>
      </c>
      <c r="L26" s="297">
        <v>0.54039999999999999</v>
      </c>
      <c r="M26" s="272">
        <f t="shared" si="0"/>
        <v>-7.5771776930376538</v>
      </c>
      <c r="N26" s="272">
        <f t="shared" si="4"/>
        <v>1.7657647536539171E-14</v>
      </c>
      <c r="O26" s="271">
        <f t="shared" si="5"/>
        <v>0.99999999999998235</v>
      </c>
      <c r="P26" s="223"/>
      <c r="Q26" s="339">
        <v>0.66800000000000004</v>
      </c>
      <c r="R26" s="297">
        <v>0.54039999999999999</v>
      </c>
      <c r="S26" s="386">
        <v>0.87900000000000011</v>
      </c>
      <c r="T26" s="79">
        <f t="shared" si="6"/>
        <v>0.60606311285721559</v>
      </c>
      <c r="U26" s="272">
        <f t="shared" si="7"/>
        <v>0.72776357779684764</v>
      </c>
      <c r="V26" s="271">
        <f t="shared" si="8"/>
        <v>0.27223642220315236</v>
      </c>
      <c r="W26" s="347">
        <v>0.54039999999999999</v>
      </c>
      <c r="X26" s="339">
        <v>0.44575661557628615</v>
      </c>
      <c r="Y26" s="339">
        <v>7.6999999999999999E-2</v>
      </c>
      <c r="Z26" s="337">
        <v>7496000</v>
      </c>
      <c r="AA26" s="339">
        <v>0.66800000000000004</v>
      </c>
      <c r="AB26" s="348">
        <v>44523</v>
      </c>
      <c r="AC26" s="339">
        <v>0.66666666666666663</v>
      </c>
      <c r="AD26" s="339">
        <v>0.87900000000000011</v>
      </c>
      <c r="AE26" s="337">
        <v>230334</v>
      </c>
      <c r="AF26" s="339">
        <v>0.14400000000000002</v>
      </c>
      <c r="AG26" s="349">
        <v>1782</v>
      </c>
      <c r="AH26" s="350">
        <v>19.899999999999999</v>
      </c>
    </row>
    <row r="27" spans="1:34" s="209" customFormat="1">
      <c r="A27" s="224" t="s">
        <v>22</v>
      </c>
      <c r="B27" s="224"/>
      <c r="C27" s="254">
        <v>0.91500000000000004</v>
      </c>
      <c r="D27" s="305">
        <v>12705</v>
      </c>
      <c r="E27" s="254">
        <v>0.52649999999999997</v>
      </c>
      <c r="F27" s="275">
        <f t="shared" si="1"/>
        <v>0.96867818951331586</v>
      </c>
      <c r="G27" s="275">
        <f t="shared" si="2"/>
        <v>0.83364711102611988</v>
      </c>
      <c r="H27" s="275">
        <f t="shared" si="3"/>
        <v>0.16635288897388012</v>
      </c>
      <c r="I27" s="224"/>
      <c r="J27" s="209">
        <v>23</v>
      </c>
      <c r="K27" s="254">
        <v>0.107</v>
      </c>
      <c r="L27" s="254">
        <v>0.52649999999999997</v>
      </c>
      <c r="M27" s="275">
        <f t="shared" si="0"/>
        <v>8.0823228725735046</v>
      </c>
      <c r="N27" s="275">
        <f t="shared" si="4"/>
        <v>0.99999999999999967</v>
      </c>
      <c r="O27" s="275">
        <f t="shared" si="5"/>
        <v>0</v>
      </c>
      <c r="P27" s="224"/>
      <c r="Q27" s="352">
        <v>0.7320000000000001</v>
      </c>
      <c r="R27" s="254">
        <v>0.52649999999999997</v>
      </c>
      <c r="S27" s="385">
        <v>0.91500000000000004</v>
      </c>
      <c r="T27" s="79">
        <f t="shared" si="6"/>
        <v>1.5416163985026976</v>
      </c>
      <c r="U27" s="276">
        <f t="shared" si="7"/>
        <v>0.93841658087944768</v>
      </c>
      <c r="V27" s="277">
        <f t="shared" si="8"/>
        <v>6.1583419120552318E-2</v>
      </c>
      <c r="W27" s="351">
        <v>0.52649999999999997</v>
      </c>
      <c r="X27" s="352">
        <v>0.44958201106668649</v>
      </c>
      <c r="Y27" s="352">
        <v>4.4999999999999998E-2</v>
      </c>
      <c r="Z27" s="338">
        <v>4055000</v>
      </c>
      <c r="AA27" s="352">
        <v>0.7320000000000001</v>
      </c>
      <c r="AB27" s="353">
        <v>12705</v>
      </c>
      <c r="AC27" s="352">
        <v>1</v>
      </c>
      <c r="AD27" s="352">
        <v>0.91500000000000004</v>
      </c>
      <c r="AE27" s="338">
        <v>131195</v>
      </c>
      <c r="AF27" s="352">
        <v>0.107</v>
      </c>
      <c r="AG27" s="354">
        <v>1780</v>
      </c>
      <c r="AH27" s="355">
        <v>23</v>
      </c>
    </row>
    <row r="28" spans="1:34">
      <c r="A28" s="226" t="s">
        <v>23</v>
      </c>
      <c r="B28" s="269"/>
      <c r="C28" s="297">
        <v>0.80400000000000005</v>
      </c>
      <c r="D28" s="306">
        <v>8214</v>
      </c>
      <c r="E28" s="297">
        <v>0.43790000000000001</v>
      </c>
      <c r="F28" s="308">
        <f t="shared" si="1"/>
        <v>-1.3556469085406859</v>
      </c>
      <c r="G28" s="272">
        <f t="shared" si="2"/>
        <v>8.7605769595767102E-2</v>
      </c>
      <c r="H28" s="271">
        <f t="shared" si="3"/>
        <v>0.91239423040423295</v>
      </c>
      <c r="I28" s="228"/>
      <c r="J28" s="210">
        <v>18.899999999999999</v>
      </c>
      <c r="K28" s="297">
        <v>0.20599999999999999</v>
      </c>
      <c r="L28" s="297">
        <v>0.43790000000000001</v>
      </c>
      <c r="M28" s="272">
        <f t="shared" si="0"/>
        <v>-12.628629488396088</v>
      </c>
      <c r="N28" s="272">
        <f t="shared" si="4"/>
        <v>7.3406485921152793E-37</v>
      </c>
      <c r="O28" s="271">
        <f t="shared" si="5"/>
        <v>1</v>
      </c>
      <c r="P28" s="223"/>
      <c r="Q28" s="339">
        <v>0.745</v>
      </c>
      <c r="R28" s="297">
        <v>0.43790000000000001</v>
      </c>
      <c r="S28" s="386">
        <v>0.80400000000000005</v>
      </c>
      <c r="T28" s="79">
        <f t="shared" si="6"/>
        <v>1.7316506596494343</v>
      </c>
      <c r="U28" s="272">
        <f t="shared" si="7"/>
        <v>0.9583321097336015</v>
      </c>
      <c r="V28" s="271">
        <f t="shared" si="8"/>
        <v>4.16678902663985E-2</v>
      </c>
      <c r="W28" s="347">
        <v>0.43790000000000001</v>
      </c>
      <c r="X28" s="339">
        <v>0.55285846743581124</v>
      </c>
      <c r="Y28" s="339">
        <v>0.08</v>
      </c>
      <c r="Z28" s="337">
        <v>2166000</v>
      </c>
      <c r="AA28" s="339">
        <v>0.745</v>
      </c>
      <c r="AB28" s="348">
        <v>8214</v>
      </c>
      <c r="AC28" s="339">
        <v>1</v>
      </c>
      <c r="AD28" s="339">
        <v>0.80400000000000005</v>
      </c>
      <c r="AE28" s="337">
        <v>81500</v>
      </c>
      <c r="AF28" s="339">
        <v>0.20599999999999999</v>
      </c>
      <c r="AG28" s="349">
        <v>1673</v>
      </c>
      <c r="AH28" s="350">
        <v>18.899999999999999</v>
      </c>
    </row>
    <row r="29" spans="1:34" s="209" customFormat="1">
      <c r="A29" s="224" t="s">
        <v>24</v>
      </c>
      <c r="B29" s="224"/>
      <c r="C29" s="254">
        <v>0.86799999999999999</v>
      </c>
      <c r="D29" s="305">
        <v>26197</v>
      </c>
      <c r="E29" s="254">
        <v>0.44280000000000003</v>
      </c>
      <c r="F29" s="275">
        <f t="shared" si="1"/>
        <v>-1.5495500653694896E-2</v>
      </c>
      <c r="G29" s="275">
        <f t="shared" si="2"/>
        <v>0.49381843701064804</v>
      </c>
      <c r="H29" s="275">
        <f t="shared" si="3"/>
        <v>0.50618156298935202</v>
      </c>
      <c r="I29" s="224"/>
      <c r="J29" s="209">
        <v>21.6</v>
      </c>
      <c r="K29" s="254">
        <v>0.14799999999999999</v>
      </c>
      <c r="L29" s="254">
        <v>0.44280000000000003</v>
      </c>
      <c r="M29" s="275">
        <f t="shared" si="0"/>
        <v>1.0102903590717014</v>
      </c>
      <c r="N29" s="275">
        <f t="shared" si="4"/>
        <v>0.84382190061406193</v>
      </c>
      <c r="O29" s="275">
        <f t="shared" si="5"/>
        <v>0.15617809938593807</v>
      </c>
      <c r="P29" s="224"/>
      <c r="Q29" s="352">
        <v>0.63900000000000001</v>
      </c>
      <c r="R29" s="254">
        <v>0.44280000000000003</v>
      </c>
      <c r="S29" s="385">
        <v>0.86799999999999999</v>
      </c>
      <c r="T29" s="79">
        <f t="shared" si="6"/>
        <v>0.18214053029910662</v>
      </c>
      <c r="U29" s="276">
        <f t="shared" si="7"/>
        <v>0.57226377894567304</v>
      </c>
      <c r="V29" s="277">
        <f t="shared" si="8"/>
        <v>0.42773622105432696</v>
      </c>
      <c r="W29" s="351">
        <v>0.44280000000000003</v>
      </c>
      <c r="X29" s="352">
        <v>0.53639899424283988</v>
      </c>
      <c r="Y29" s="352">
        <v>6.5000000000000002E-2</v>
      </c>
      <c r="Z29" s="338">
        <v>4521000</v>
      </c>
      <c r="AA29" s="352">
        <v>0.63900000000000001</v>
      </c>
      <c r="AB29" s="353">
        <v>26197</v>
      </c>
      <c r="AC29" s="352">
        <v>0</v>
      </c>
      <c r="AD29" s="352">
        <v>0.86799999999999999</v>
      </c>
      <c r="AE29" s="338">
        <v>189606</v>
      </c>
      <c r="AF29" s="352">
        <v>0.14799999999999999</v>
      </c>
      <c r="AG29" s="354">
        <v>1773</v>
      </c>
      <c r="AH29" s="355">
        <v>21.6</v>
      </c>
    </row>
    <row r="30" spans="1:34">
      <c r="A30" s="226" t="s">
        <v>25</v>
      </c>
      <c r="B30" s="269"/>
      <c r="C30" s="297">
        <v>0.90800000000000003</v>
      </c>
      <c r="D30" s="306">
        <v>2567</v>
      </c>
      <c r="E30" s="297">
        <v>0.41660000000000003</v>
      </c>
      <c r="F30" s="308">
        <f t="shared" si="1"/>
        <v>0.82209912927567597</v>
      </c>
      <c r="G30" s="272">
        <f t="shared" si="2"/>
        <v>0.79448975948846523</v>
      </c>
      <c r="H30" s="271">
        <f t="shared" si="3"/>
        <v>0.20551024051153477</v>
      </c>
      <c r="I30" s="228"/>
      <c r="J30" s="210">
        <v>21.3</v>
      </c>
      <c r="K30" s="297">
        <v>0.14799999999999999</v>
      </c>
      <c r="L30" s="297">
        <v>0.41660000000000003</v>
      </c>
      <c r="M30" s="272">
        <f t="shared" si="0"/>
        <v>-0.50514517953583282</v>
      </c>
      <c r="N30" s="272">
        <f t="shared" si="4"/>
        <v>0.30672843543666389</v>
      </c>
      <c r="O30" s="271">
        <f t="shared" si="5"/>
        <v>0.69327156456333605</v>
      </c>
      <c r="P30" s="223"/>
      <c r="Q30" s="339">
        <v>0.65700000000000003</v>
      </c>
      <c r="R30" s="297">
        <v>0.41660000000000003</v>
      </c>
      <c r="S30" s="386">
        <v>0.90800000000000003</v>
      </c>
      <c r="T30" s="79">
        <f t="shared" si="6"/>
        <v>0.44526489188689838</v>
      </c>
      <c r="U30" s="272">
        <f t="shared" si="7"/>
        <v>0.67193583188459205</v>
      </c>
      <c r="V30" s="271">
        <f t="shared" si="8"/>
        <v>0.32806416811540795</v>
      </c>
      <c r="W30" s="347">
        <v>0.41660000000000003</v>
      </c>
      <c r="X30" s="339">
        <v>0.5530172307031811</v>
      </c>
      <c r="Y30" s="339">
        <v>4.5999999999999999E-2</v>
      </c>
      <c r="Z30" s="337">
        <v>768000</v>
      </c>
      <c r="AA30" s="339">
        <v>0.65700000000000003</v>
      </c>
      <c r="AB30" s="348">
        <v>2567</v>
      </c>
      <c r="AC30" s="339">
        <v>0</v>
      </c>
      <c r="AD30" s="339">
        <v>0.90800000000000003</v>
      </c>
      <c r="AE30" s="337">
        <v>25953</v>
      </c>
      <c r="AF30" s="339">
        <v>0.14799999999999999</v>
      </c>
      <c r="AG30" s="349">
        <v>1595</v>
      </c>
      <c r="AH30" s="350">
        <v>21.3</v>
      </c>
    </row>
    <row r="31" spans="1:34" s="209" customFormat="1">
      <c r="A31" s="224" t="s">
        <v>26</v>
      </c>
      <c r="B31" s="224"/>
      <c r="C31" s="254">
        <v>0.89800000000000002</v>
      </c>
      <c r="D31" s="305">
        <v>4897</v>
      </c>
      <c r="E31" s="254">
        <v>0.38030000000000003</v>
      </c>
      <c r="F31" s="275">
        <f t="shared" si="1"/>
        <v>0.6127004717933332</v>
      </c>
      <c r="G31" s="275">
        <f t="shared" si="2"/>
        <v>0.72996279474029158</v>
      </c>
      <c r="H31" s="275">
        <f t="shared" si="3"/>
        <v>0.27003720525970842</v>
      </c>
      <c r="I31" s="224"/>
      <c r="J31" s="209">
        <v>21.5</v>
      </c>
      <c r="K31" s="254">
        <v>0.112</v>
      </c>
      <c r="L31" s="254">
        <v>0.38030000000000003</v>
      </c>
      <c r="M31" s="275">
        <f t="shared" si="0"/>
        <v>0.5051451795358507</v>
      </c>
      <c r="N31" s="275">
        <f t="shared" si="4"/>
        <v>0.69327156456334249</v>
      </c>
      <c r="O31" s="275">
        <f t="shared" si="5"/>
        <v>0.30672843543665751</v>
      </c>
      <c r="P31" s="224"/>
      <c r="Q31" s="352">
        <v>0.61599999999999999</v>
      </c>
      <c r="R31" s="254">
        <v>0.38030000000000003</v>
      </c>
      <c r="S31" s="385">
        <v>0.89800000000000002</v>
      </c>
      <c r="T31" s="79">
        <f t="shared" si="6"/>
        <v>-0.15407393172973846</v>
      </c>
      <c r="U31" s="276">
        <f t="shared" si="7"/>
        <v>0.43877572114586016</v>
      </c>
      <c r="V31" s="277">
        <f t="shared" si="8"/>
        <v>0.56122427885413984</v>
      </c>
      <c r="W31" s="351">
        <v>0.38030000000000003</v>
      </c>
      <c r="X31" s="352">
        <v>0.59803192179048037</v>
      </c>
      <c r="Y31" s="352">
        <v>3.5999999999999997E-2</v>
      </c>
      <c r="Z31" s="338">
        <v>1371000</v>
      </c>
      <c r="AA31" s="352">
        <v>0.61599999999999999</v>
      </c>
      <c r="AB31" s="353">
        <v>4897</v>
      </c>
      <c r="AC31" s="352">
        <v>0</v>
      </c>
      <c r="AD31" s="352">
        <v>0.89800000000000002</v>
      </c>
      <c r="AE31" s="338">
        <v>49018</v>
      </c>
      <c r="AF31" s="352">
        <v>0.112</v>
      </c>
      <c r="AG31" s="354">
        <v>1734</v>
      </c>
      <c r="AH31" s="355">
        <v>21.5</v>
      </c>
    </row>
    <row r="32" spans="1:34">
      <c r="A32" s="226" t="s">
        <v>27</v>
      </c>
      <c r="B32" s="269"/>
      <c r="C32" s="297">
        <v>0.83900000000000008</v>
      </c>
      <c r="D32" s="306">
        <v>16824</v>
      </c>
      <c r="E32" s="297">
        <v>0.52359999999999995</v>
      </c>
      <c r="F32" s="308">
        <f t="shared" si="1"/>
        <v>-0.62275160735248647</v>
      </c>
      <c r="G32" s="272">
        <f t="shared" si="2"/>
        <v>0.26672388179761397</v>
      </c>
      <c r="H32" s="271">
        <f t="shared" si="3"/>
        <v>0.73327611820238603</v>
      </c>
      <c r="I32" s="228"/>
      <c r="J32" s="210">
        <v>21.3</v>
      </c>
      <c r="K32" s="297">
        <v>0.17</v>
      </c>
      <c r="L32" s="297">
        <v>0.52359999999999995</v>
      </c>
      <c r="M32" s="272">
        <f t="shared" si="0"/>
        <v>-0.50514517953583282</v>
      </c>
      <c r="N32" s="272">
        <f t="shared" si="4"/>
        <v>0.30672843543666389</v>
      </c>
      <c r="O32" s="271">
        <f t="shared" si="5"/>
        <v>0.69327156456333605</v>
      </c>
      <c r="P32" s="223"/>
      <c r="Q32" s="339">
        <v>0.57899999999999996</v>
      </c>
      <c r="R32" s="297">
        <v>0.52359999999999995</v>
      </c>
      <c r="S32" s="386">
        <v>0.83900000000000008</v>
      </c>
      <c r="T32" s="79">
        <f t="shared" si="6"/>
        <v>-0.69494067499353274</v>
      </c>
      <c r="U32" s="272">
        <f t="shared" si="7"/>
        <v>0.24354624034653766</v>
      </c>
      <c r="V32" s="271">
        <f t="shared" si="8"/>
        <v>0.7564537596534624</v>
      </c>
      <c r="W32" s="347">
        <v>0.52359999999999995</v>
      </c>
      <c r="X32" s="339">
        <v>0.45675315641263631</v>
      </c>
      <c r="Y32" s="339">
        <v>7.6999999999999999E-2</v>
      </c>
      <c r="Z32" s="337">
        <v>2039000</v>
      </c>
      <c r="AA32" s="339">
        <v>0.57899999999999996</v>
      </c>
      <c r="AB32" s="348">
        <v>16824</v>
      </c>
      <c r="AC32" s="339">
        <v>0.5</v>
      </c>
      <c r="AD32" s="339">
        <v>0.83900000000000008</v>
      </c>
      <c r="AE32" s="337">
        <v>79177</v>
      </c>
      <c r="AF32" s="339">
        <v>0.17</v>
      </c>
      <c r="AG32" s="349">
        <v>1454</v>
      </c>
      <c r="AH32" s="350">
        <v>21.3</v>
      </c>
    </row>
    <row r="33" spans="1:34" s="209" customFormat="1">
      <c r="A33" s="224" t="s">
        <v>28</v>
      </c>
      <c r="B33" s="224"/>
      <c r="C33" s="254">
        <v>0.91300000000000003</v>
      </c>
      <c r="D33" s="305">
        <v>2849</v>
      </c>
      <c r="E33" s="254">
        <v>0.51980000000000004</v>
      </c>
      <c r="F33" s="275">
        <f t="shared" si="1"/>
        <v>0.92679845801684735</v>
      </c>
      <c r="G33" s="275">
        <f t="shared" si="2"/>
        <v>0.82298440713541177</v>
      </c>
      <c r="H33" s="275">
        <f t="shared" si="3"/>
        <v>0.17701559286458823</v>
      </c>
      <c r="I33" s="224"/>
      <c r="J33" s="209">
        <v>23.8</v>
      </c>
      <c r="K33" s="254">
        <v>8.3000000000000004E-2</v>
      </c>
      <c r="L33" s="254">
        <v>0.51980000000000004</v>
      </c>
      <c r="M33" s="275">
        <f t="shared" si="0"/>
        <v>12.123484308860256</v>
      </c>
      <c r="N33" s="275">
        <f t="shared" si="4"/>
        <v>1</v>
      </c>
      <c r="O33" s="275">
        <f t="shared" si="5"/>
        <v>0</v>
      </c>
      <c r="P33" s="224"/>
      <c r="Q33" s="352">
        <v>0.69400000000000006</v>
      </c>
      <c r="R33" s="254">
        <v>0.51980000000000004</v>
      </c>
      <c r="S33" s="385">
        <v>0.91300000000000003</v>
      </c>
      <c r="T33" s="79">
        <f t="shared" si="6"/>
        <v>0.98613163515069269</v>
      </c>
      <c r="U33" s="276">
        <f t="shared" si="7"/>
        <v>0.83796573922454254</v>
      </c>
      <c r="V33" s="277">
        <f t="shared" si="8"/>
        <v>0.16203426077545746</v>
      </c>
      <c r="W33" s="351">
        <v>0.51980000000000004</v>
      </c>
      <c r="X33" s="352">
        <v>0.46403796492688881</v>
      </c>
      <c r="Y33" s="352">
        <v>4.3999999999999997E-2</v>
      </c>
      <c r="Z33" s="338">
        <v>1028000</v>
      </c>
      <c r="AA33" s="352">
        <v>0.69400000000000006</v>
      </c>
      <c r="AB33" s="353">
        <v>2849</v>
      </c>
      <c r="AC33" s="352">
        <v>0.75</v>
      </c>
      <c r="AD33" s="352">
        <v>0.91300000000000003</v>
      </c>
      <c r="AE33" s="338">
        <v>29040</v>
      </c>
      <c r="AF33" s="352">
        <v>8.3000000000000004E-2</v>
      </c>
      <c r="AG33" s="354">
        <v>1567</v>
      </c>
      <c r="AH33" s="355">
        <v>23.8</v>
      </c>
    </row>
    <row r="34" spans="1:34">
      <c r="A34" s="226" t="s">
        <v>29</v>
      </c>
      <c r="B34" s="269"/>
      <c r="C34" s="297">
        <v>0.87400000000000011</v>
      </c>
      <c r="D34" s="306">
        <v>25674</v>
      </c>
      <c r="E34" s="297">
        <v>0.58250000000000002</v>
      </c>
      <c r="F34" s="308">
        <f t="shared" si="1"/>
        <v>0.11014369383571306</v>
      </c>
      <c r="G34" s="272">
        <f t="shared" si="2"/>
        <v>0.54385229186576201</v>
      </c>
      <c r="H34" s="271">
        <f t="shared" si="3"/>
        <v>0.45614770813423799</v>
      </c>
      <c r="I34" s="228"/>
      <c r="J34" s="210">
        <v>23</v>
      </c>
      <c r="K34" s="297">
        <v>0.106</v>
      </c>
      <c r="L34" s="297">
        <v>0.58250000000000002</v>
      </c>
      <c r="M34" s="272">
        <f t="shared" si="0"/>
        <v>8.0823228725735046</v>
      </c>
      <c r="N34" s="272">
        <f t="shared" si="4"/>
        <v>0.99999999999999967</v>
      </c>
      <c r="O34" s="271">
        <f t="shared" si="5"/>
        <v>0</v>
      </c>
      <c r="P34" s="223"/>
      <c r="Q34" s="339">
        <v>0.61899999999999999</v>
      </c>
      <c r="R34" s="297">
        <v>0.58250000000000002</v>
      </c>
      <c r="S34" s="386">
        <v>0.87400000000000011</v>
      </c>
      <c r="T34" s="79">
        <f t="shared" si="6"/>
        <v>-0.11021987146510649</v>
      </c>
      <c r="U34" s="272">
        <f t="shared" si="7"/>
        <v>0.45611750156890096</v>
      </c>
      <c r="V34" s="271">
        <f t="shared" si="8"/>
        <v>0.54388249843109904</v>
      </c>
      <c r="W34" s="347">
        <v>0.58250000000000002</v>
      </c>
      <c r="X34" s="339">
        <v>0.40501021598733544</v>
      </c>
      <c r="Y34" s="339">
        <v>6.5000000000000002E-2</v>
      </c>
      <c r="Z34" s="337">
        <v>6730000</v>
      </c>
      <c r="AA34" s="339">
        <v>0.61899999999999999</v>
      </c>
      <c r="AB34" s="348">
        <v>25674</v>
      </c>
      <c r="AC34" s="339">
        <v>0.6</v>
      </c>
      <c r="AD34" s="339">
        <v>0.87400000000000011</v>
      </c>
      <c r="AE34" s="337">
        <v>167556</v>
      </c>
      <c r="AF34" s="339">
        <v>0.106</v>
      </c>
      <c r="AG34" s="349">
        <v>1521</v>
      </c>
      <c r="AH34" s="350">
        <v>23</v>
      </c>
    </row>
    <row r="35" spans="1:34" s="209" customFormat="1">
      <c r="A35" s="224" t="s">
        <v>30</v>
      </c>
      <c r="B35" s="224"/>
      <c r="C35" s="254">
        <v>0.82799999999999996</v>
      </c>
      <c r="D35" s="305">
        <v>12782</v>
      </c>
      <c r="E35" s="254">
        <v>0.52990000000000004</v>
      </c>
      <c r="F35" s="275">
        <f t="shared" si="1"/>
        <v>-0.85309013058306571</v>
      </c>
      <c r="G35" s="275">
        <f t="shared" si="2"/>
        <v>0.19680466204378336</v>
      </c>
      <c r="H35" s="275">
        <f t="shared" si="3"/>
        <v>0.80319533795621667</v>
      </c>
      <c r="I35" s="224"/>
      <c r="J35" s="209">
        <v>19.899999999999999</v>
      </c>
      <c r="K35" s="254">
        <v>0.214</v>
      </c>
      <c r="L35" s="254">
        <v>0.52990000000000004</v>
      </c>
      <c r="M35" s="275">
        <f t="shared" si="0"/>
        <v>-7.5771776930376538</v>
      </c>
      <c r="N35" s="275">
        <f t="shared" si="4"/>
        <v>1.7657647536539171E-14</v>
      </c>
      <c r="O35" s="275">
        <f t="shared" si="5"/>
        <v>0.99999999999998235</v>
      </c>
      <c r="P35" s="224"/>
      <c r="Q35" s="352">
        <v>0.61599999999999999</v>
      </c>
      <c r="R35" s="254">
        <v>0.52990000000000004</v>
      </c>
      <c r="S35" s="385">
        <v>0.82799999999999996</v>
      </c>
      <c r="T35" s="79">
        <f t="shared" si="6"/>
        <v>-0.15407393172973846</v>
      </c>
      <c r="U35" s="276">
        <f t="shared" si="7"/>
        <v>0.43877572114586016</v>
      </c>
      <c r="V35" s="277">
        <f t="shared" si="8"/>
        <v>0.56122427885413984</v>
      </c>
      <c r="W35" s="351">
        <v>0.52990000000000004</v>
      </c>
      <c r="X35" s="352">
        <v>0.42843381303133499</v>
      </c>
      <c r="Y35" s="352">
        <v>6.6000000000000003E-2</v>
      </c>
      <c r="Z35" s="338">
        <v>1553000</v>
      </c>
      <c r="AA35" s="352">
        <v>0.61599999999999999</v>
      </c>
      <c r="AB35" s="353">
        <v>12782</v>
      </c>
      <c r="AC35" s="352">
        <v>1</v>
      </c>
      <c r="AD35" s="352">
        <v>0.82799999999999996</v>
      </c>
      <c r="AE35" s="338">
        <v>77256</v>
      </c>
      <c r="AF35" s="352">
        <v>0.214</v>
      </c>
      <c r="AG35" s="354">
        <v>1626</v>
      </c>
      <c r="AH35" s="355">
        <v>19.899999999999999</v>
      </c>
    </row>
    <row r="36" spans="1:34">
      <c r="A36" s="226" t="s">
        <v>31</v>
      </c>
      <c r="B36" s="269"/>
      <c r="C36" s="297">
        <v>0.84700000000000009</v>
      </c>
      <c r="D36" s="306">
        <v>77372</v>
      </c>
      <c r="E36" s="297">
        <v>0.63349999999999995</v>
      </c>
      <c r="F36" s="308">
        <f t="shared" si="1"/>
        <v>-0.45523268136661227</v>
      </c>
      <c r="G36" s="272">
        <f t="shared" si="2"/>
        <v>0.32447092552463169</v>
      </c>
      <c r="H36" s="271">
        <f t="shared" si="3"/>
        <v>0.67552907447536836</v>
      </c>
      <c r="I36" s="228"/>
      <c r="J36" s="210">
        <v>23.4</v>
      </c>
      <c r="K36" s="297">
        <v>0.159</v>
      </c>
      <c r="L36" s="297">
        <v>0.63349999999999995</v>
      </c>
      <c r="M36" s="272">
        <f t="shared" si="0"/>
        <v>10.10290359071687</v>
      </c>
      <c r="N36" s="272">
        <f t="shared" si="4"/>
        <v>1</v>
      </c>
      <c r="O36" s="271">
        <f t="shared" si="5"/>
        <v>0</v>
      </c>
      <c r="P36" s="223"/>
      <c r="Q36" s="339">
        <v>0.58700000000000008</v>
      </c>
      <c r="R36" s="297">
        <v>0.63349999999999995</v>
      </c>
      <c r="S36" s="386">
        <v>0.84700000000000009</v>
      </c>
      <c r="T36" s="79">
        <f t="shared" si="6"/>
        <v>-0.57799651428784582</v>
      </c>
      <c r="U36" s="272">
        <f t="shared" si="7"/>
        <v>0.28163323629147352</v>
      </c>
      <c r="V36" s="271">
        <f t="shared" si="8"/>
        <v>0.71836676370852648</v>
      </c>
      <c r="W36" s="347">
        <v>0.63349999999999995</v>
      </c>
      <c r="X36" s="339">
        <v>0.35168867319180469</v>
      </c>
      <c r="Y36" s="339">
        <v>6.6000000000000003E-2</v>
      </c>
      <c r="Z36" s="337">
        <v>15066000</v>
      </c>
      <c r="AA36" s="339">
        <v>0.58700000000000008</v>
      </c>
      <c r="AB36" s="348">
        <v>77372</v>
      </c>
      <c r="AC36" s="339">
        <v>0.63636363636363635</v>
      </c>
      <c r="AD36" s="339">
        <v>0.84700000000000009</v>
      </c>
      <c r="AE36" s="337">
        <v>358598</v>
      </c>
      <c r="AF36" s="339">
        <v>0.159</v>
      </c>
      <c r="AG36" s="349">
        <v>1463</v>
      </c>
      <c r="AH36" s="350">
        <v>23.4</v>
      </c>
    </row>
    <row r="37" spans="1:34" s="209" customFormat="1">
      <c r="A37" s="224" t="s">
        <v>32</v>
      </c>
      <c r="B37" s="224"/>
      <c r="C37" s="254">
        <v>0.84299999999999997</v>
      </c>
      <c r="D37" s="305">
        <v>33700</v>
      </c>
      <c r="E37" s="254">
        <v>0.48349999999999999</v>
      </c>
      <c r="F37" s="275">
        <f t="shared" si="1"/>
        <v>-0.53899214435955167</v>
      </c>
      <c r="G37" s="275">
        <f t="shared" si="2"/>
        <v>0.29494613751101606</v>
      </c>
      <c r="H37" s="275">
        <f t="shared" si="3"/>
        <v>0.70505386248898394</v>
      </c>
      <c r="I37" s="224"/>
      <c r="J37" s="209">
        <v>18.7</v>
      </c>
      <c r="K37" s="254">
        <v>0.17</v>
      </c>
      <c r="L37" s="254">
        <v>0.48349999999999999</v>
      </c>
      <c r="M37" s="275">
        <f t="shared" ref="M37:M54" si="9">(J37-$I$5)/($I$7/SQRT(50))</f>
        <v>-13.638919847467772</v>
      </c>
      <c r="N37" s="275">
        <f t="shared" si="4"/>
        <v>1.1750788475244279E-42</v>
      </c>
      <c r="O37" s="275">
        <f t="shared" si="5"/>
        <v>1</v>
      </c>
      <c r="P37" s="224"/>
      <c r="Q37" s="352">
        <v>0.68900000000000006</v>
      </c>
      <c r="R37" s="254">
        <v>0.48349999999999999</v>
      </c>
      <c r="S37" s="385">
        <v>0.84299999999999997</v>
      </c>
      <c r="T37" s="79">
        <f t="shared" si="6"/>
        <v>0.91304153470963934</v>
      </c>
      <c r="U37" s="276">
        <f t="shared" si="7"/>
        <v>0.819389651321067</v>
      </c>
      <c r="V37" s="277">
        <f t="shared" si="8"/>
        <v>0.180610348678933</v>
      </c>
      <c r="W37" s="351">
        <v>0.48349999999999999</v>
      </c>
      <c r="X37" s="352">
        <v>0.50393064102142948</v>
      </c>
      <c r="Y37" s="352">
        <v>6.5000000000000002E-2</v>
      </c>
      <c r="Z37" s="338">
        <v>7265000</v>
      </c>
      <c r="AA37" s="352">
        <v>0.68900000000000006</v>
      </c>
      <c r="AB37" s="353">
        <v>33700</v>
      </c>
      <c r="AC37" s="352">
        <v>0</v>
      </c>
      <c r="AD37" s="352">
        <v>0.84299999999999997</v>
      </c>
      <c r="AE37" s="338">
        <v>308049</v>
      </c>
      <c r="AF37" s="352">
        <v>0.17</v>
      </c>
      <c r="AG37" s="354">
        <v>1479</v>
      </c>
      <c r="AH37" s="355">
        <v>18.7</v>
      </c>
    </row>
    <row r="38" spans="1:34">
      <c r="A38" s="226" t="s">
        <v>33</v>
      </c>
      <c r="B38" s="269"/>
      <c r="C38" s="297">
        <v>0.90099999999999991</v>
      </c>
      <c r="D38" s="306">
        <v>1954</v>
      </c>
      <c r="E38" s="297">
        <v>0.38690000000000002</v>
      </c>
      <c r="F38" s="308">
        <f t="shared" si="1"/>
        <v>0.67552006903803374</v>
      </c>
      <c r="G38" s="272">
        <f t="shared" si="2"/>
        <v>0.75032729739333459</v>
      </c>
      <c r="H38" s="271">
        <f t="shared" si="3"/>
        <v>0.24967270260666541</v>
      </c>
      <c r="I38" s="228"/>
      <c r="J38" s="210">
        <v>20.5</v>
      </c>
      <c r="K38" s="297">
        <v>0.104</v>
      </c>
      <c r="L38" s="297">
        <v>0.38690000000000002</v>
      </c>
      <c r="M38" s="272">
        <f t="shared" si="9"/>
        <v>-4.5463066158225844</v>
      </c>
      <c r="N38" s="272">
        <f t="shared" si="4"/>
        <v>2.7297742862638069E-6</v>
      </c>
      <c r="O38" s="271">
        <f t="shared" si="5"/>
        <v>0.99999727022571372</v>
      </c>
      <c r="P38" s="223"/>
      <c r="Q38" s="339">
        <v>0.63900000000000001</v>
      </c>
      <c r="R38" s="297">
        <v>0.38690000000000002</v>
      </c>
      <c r="S38" s="386">
        <v>0.90099999999999991</v>
      </c>
      <c r="T38" s="79">
        <f t="shared" si="6"/>
        <v>0.18214053029910662</v>
      </c>
      <c r="U38" s="272">
        <f t="shared" si="7"/>
        <v>0.57226377894567304</v>
      </c>
      <c r="V38" s="271">
        <f t="shared" si="8"/>
        <v>0.42773622105432696</v>
      </c>
      <c r="W38" s="347">
        <v>0.38690000000000002</v>
      </c>
      <c r="X38" s="339">
        <v>0.58322149107173304</v>
      </c>
      <c r="Y38" s="339">
        <v>2.8000000000000001E-2</v>
      </c>
      <c r="Z38" s="337">
        <v>528000</v>
      </c>
      <c r="AA38" s="339">
        <v>0.63900000000000001</v>
      </c>
      <c r="AB38" s="348">
        <v>1954</v>
      </c>
      <c r="AC38" s="339">
        <v>1</v>
      </c>
      <c r="AD38" s="339">
        <v>0.90099999999999991</v>
      </c>
      <c r="AE38" s="337">
        <v>15148</v>
      </c>
      <c r="AF38" s="339">
        <v>0.104</v>
      </c>
      <c r="AG38" s="349">
        <v>1799</v>
      </c>
      <c r="AH38" s="350">
        <v>20.5</v>
      </c>
    </row>
    <row r="39" spans="1:34" s="209" customFormat="1">
      <c r="A39" s="224" t="s">
        <v>34</v>
      </c>
      <c r="B39" s="224"/>
      <c r="C39" s="254">
        <v>0.876</v>
      </c>
      <c r="D39" s="305">
        <v>33121</v>
      </c>
      <c r="E39" s="254">
        <v>0.50580000000000003</v>
      </c>
      <c r="F39" s="275">
        <f t="shared" si="1"/>
        <v>0.15202342533217927</v>
      </c>
      <c r="G39" s="275">
        <f t="shared" si="2"/>
        <v>0.56041577017685251</v>
      </c>
      <c r="H39" s="275">
        <f t="shared" si="3"/>
        <v>0.43958422982314749</v>
      </c>
      <c r="I39" s="224"/>
      <c r="J39" s="209">
        <v>21.8</v>
      </c>
      <c r="K39" s="254">
        <v>0.14699999999999999</v>
      </c>
      <c r="L39" s="254">
        <v>0.50580000000000003</v>
      </c>
      <c r="M39" s="275">
        <f t="shared" si="9"/>
        <v>2.020580718143385</v>
      </c>
      <c r="N39" s="275">
        <f t="shared" si="4"/>
        <v>0.97833840669248762</v>
      </c>
      <c r="O39" s="275">
        <f t="shared" si="5"/>
        <v>2.1661593307512383E-2</v>
      </c>
      <c r="P39" s="224"/>
      <c r="Q39" s="352">
        <v>0.63100000000000001</v>
      </c>
      <c r="R39" s="254">
        <v>0.50580000000000003</v>
      </c>
      <c r="S39" s="385">
        <v>0.876</v>
      </c>
      <c r="T39" s="79">
        <f t="shared" si="6"/>
        <v>6.5196369593421372E-2</v>
      </c>
      <c r="U39" s="276">
        <f t="shared" si="7"/>
        <v>0.52599117418700958</v>
      </c>
      <c r="V39" s="277">
        <f t="shared" si="8"/>
        <v>0.47400882581299042</v>
      </c>
      <c r="W39" s="351">
        <v>0.50580000000000003</v>
      </c>
      <c r="X39" s="352">
        <v>0.47602726127691725</v>
      </c>
      <c r="Y39" s="352">
        <v>5.7000000000000002E-2</v>
      </c>
      <c r="Z39" s="338">
        <v>8750000</v>
      </c>
      <c r="AA39" s="352">
        <v>0.63100000000000001</v>
      </c>
      <c r="AB39" s="353">
        <v>33121</v>
      </c>
      <c r="AC39" s="352">
        <v>1</v>
      </c>
      <c r="AD39" s="352">
        <v>0.876</v>
      </c>
      <c r="AE39" s="338">
        <v>338731</v>
      </c>
      <c r="AF39" s="352">
        <v>0.14699999999999999</v>
      </c>
      <c r="AG39" s="354">
        <v>1635</v>
      </c>
      <c r="AH39" s="355">
        <v>21.8</v>
      </c>
    </row>
    <row r="40" spans="1:34">
      <c r="A40" s="226" t="s">
        <v>35</v>
      </c>
      <c r="B40" s="269"/>
      <c r="C40" s="297">
        <v>0.85599999999999998</v>
      </c>
      <c r="D40" s="306">
        <v>16989</v>
      </c>
      <c r="E40" s="297">
        <v>0.33229999999999998</v>
      </c>
      <c r="F40" s="308">
        <f t="shared" si="1"/>
        <v>-0.26677388963250614</v>
      </c>
      <c r="G40" s="272">
        <f t="shared" si="2"/>
        <v>0.39482162947531363</v>
      </c>
      <c r="H40" s="271">
        <f t="shared" si="3"/>
        <v>0.60517837052468637</v>
      </c>
      <c r="I40" s="228"/>
      <c r="J40" s="210">
        <v>20.8</v>
      </c>
      <c r="K40" s="297">
        <v>0.153</v>
      </c>
      <c r="L40" s="297">
        <v>0.33229999999999998</v>
      </c>
      <c r="M40" s="272">
        <f t="shared" si="9"/>
        <v>-3.0308710772150507</v>
      </c>
      <c r="N40" s="272">
        <f t="shared" si="4"/>
        <v>1.2192467162647849E-3</v>
      </c>
      <c r="O40" s="271">
        <f t="shared" si="5"/>
        <v>0.99878075328373517</v>
      </c>
      <c r="P40" s="223"/>
      <c r="Q40" s="339">
        <v>0.52400000000000002</v>
      </c>
      <c r="R40" s="297">
        <v>0.33229999999999998</v>
      </c>
      <c r="S40" s="386">
        <v>0.85599999999999998</v>
      </c>
      <c r="T40" s="79">
        <f t="shared" si="6"/>
        <v>-1.4989317798451172</v>
      </c>
      <c r="U40" s="272">
        <f t="shared" si="7"/>
        <v>6.6945665451685399E-2</v>
      </c>
      <c r="V40" s="271">
        <f t="shared" si="8"/>
        <v>0.93305433454831466</v>
      </c>
      <c r="W40" s="347">
        <v>0.33229999999999998</v>
      </c>
      <c r="X40" s="339">
        <v>0.66772319743016562</v>
      </c>
      <c r="Y40" s="339">
        <v>4.5999999999999999E-2</v>
      </c>
      <c r="Z40" s="337">
        <v>2808000</v>
      </c>
      <c r="AA40" s="339">
        <v>0.52400000000000002</v>
      </c>
      <c r="AB40" s="348">
        <v>16989</v>
      </c>
      <c r="AC40" s="339">
        <v>0.66666666666666663</v>
      </c>
      <c r="AD40" s="339">
        <v>0.85599999999999998</v>
      </c>
      <c r="AE40" s="337">
        <v>126057</v>
      </c>
      <c r="AF40" s="339">
        <v>0.153</v>
      </c>
      <c r="AG40" s="349">
        <v>1689</v>
      </c>
      <c r="AH40" s="350">
        <v>20.8</v>
      </c>
    </row>
    <row r="41" spans="1:34" s="209" customFormat="1">
      <c r="A41" s="224" t="s">
        <v>36</v>
      </c>
      <c r="B41" s="224"/>
      <c r="C41" s="254">
        <v>0.89100000000000001</v>
      </c>
      <c r="D41" s="305">
        <v>9984</v>
      </c>
      <c r="E41" s="254">
        <v>0.54239999999999999</v>
      </c>
      <c r="F41" s="275">
        <f t="shared" si="1"/>
        <v>0.46612141155569337</v>
      </c>
      <c r="G41" s="275">
        <f t="shared" si="2"/>
        <v>0.67943570104321904</v>
      </c>
      <c r="H41" s="275">
        <f t="shared" si="3"/>
        <v>0.32056429895678096</v>
      </c>
      <c r="I41" s="224"/>
      <c r="J41" s="209">
        <v>21.5</v>
      </c>
      <c r="K41" s="254">
        <v>0.14299999999999999</v>
      </c>
      <c r="L41" s="254">
        <v>0.54239999999999999</v>
      </c>
      <c r="M41" s="275">
        <f t="shared" si="9"/>
        <v>0.5051451795358507</v>
      </c>
      <c r="N41" s="275">
        <f t="shared" si="4"/>
        <v>0.69327156456334249</v>
      </c>
      <c r="O41" s="275">
        <f t="shared" si="5"/>
        <v>0.30672843543665751</v>
      </c>
      <c r="P41" s="224"/>
      <c r="Q41" s="352">
        <v>0.67599999999999993</v>
      </c>
      <c r="R41" s="254">
        <v>0.54239999999999999</v>
      </c>
      <c r="S41" s="385">
        <v>0.89100000000000001</v>
      </c>
      <c r="T41" s="79">
        <f t="shared" si="6"/>
        <v>0.72300727356289918</v>
      </c>
      <c r="U41" s="276">
        <f t="shared" si="7"/>
        <v>0.76516229222693355</v>
      </c>
      <c r="V41" s="277">
        <f t="shared" si="8"/>
        <v>0.23483770777306645</v>
      </c>
      <c r="W41" s="351">
        <v>0.54239999999999999</v>
      </c>
      <c r="X41" s="352">
        <v>0.42149871176513326</v>
      </c>
      <c r="Y41" s="352">
        <v>6.9000000000000006E-2</v>
      </c>
      <c r="Z41" s="338">
        <v>2998000</v>
      </c>
      <c r="AA41" s="352">
        <v>0.67599999999999993</v>
      </c>
      <c r="AB41" s="353">
        <v>9984</v>
      </c>
      <c r="AC41" s="352">
        <v>1</v>
      </c>
      <c r="AD41" s="352">
        <v>0.89100000000000001</v>
      </c>
      <c r="AE41" s="338">
        <v>124737</v>
      </c>
      <c r="AF41" s="352">
        <v>0.14299999999999999</v>
      </c>
      <c r="AG41" s="354">
        <v>1539</v>
      </c>
      <c r="AH41" s="355">
        <v>21.5</v>
      </c>
    </row>
    <row r="42" spans="1:34">
      <c r="A42" s="226" t="s">
        <v>37</v>
      </c>
      <c r="B42" s="269"/>
      <c r="C42" s="297">
        <v>0.87900000000000011</v>
      </c>
      <c r="D42" s="306">
        <v>42849</v>
      </c>
      <c r="E42" s="297">
        <v>0.51959999999999995</v>
      </c>
      <c r="F42" s="308">
        <f t="shared" si="1"/>
        <v>0.21484302257688442</v>
      </c>
      <c r="G42" s="272">
        <f t="shared" si="2"/>
        <v>0.5850551455767441</v>
      </c>
      <c r="H42" s="271">
        <f t="shared" si="3"/>
        <v>0.4149448544232559</v>
      </c>
      <c r="I42" s="228"/>
      <c r="J42" s="210">
        <v>22.7</v>
      </c>
      <c r="K42" s="297">
        <v>0.13</v>
      </c>
      <c r="L42" s="297">
        <v>0.51959999999999995</v>
      </c>
      <c r="M42" s="272">
        <f t="shared" si="9"/>
        <v>6.5668873339659699</v>
      </c>
      <c r="N42" s="272">
        <f t="shared" si="4"/>
        <v>0.9999999999743111</v>
      </c>
      <c r="O42" s="271">
        <f t="shared" si="5"/>
        <v>2.5688895455289185E-11</v>
      </c>
      <c r="P42" s="223"/>
      <c r="Q42" s="339">
        <v>0.61599999999999999</v>
      </c>
      <c r="R42" s="297">
        <v>0.51959999999999995</v>
      </c>
      <c r="S42" s="386">
        <v>0.87900000000000011</v>
      </c>
      <c r="T42" s="79">
        <f t="shared" si="6"/>
        <v>-0.15407393172973846</v>
      </c>
      <c r="U42" s="272">
        <f t="shared" si="7"/>
        <v>0.43877572114586016</v>
      </c>
      <c r="V42" s="271">
        <f t="shared" si="8"/>
        <v>0.56122427885413984</v>
      </c>
      <c r="W42" s="347">
        <v>0.51959999999999995</v>
      </c>
      <c r="X42" s="339">
        <v>0.46576236516147262</v>
      </c>
      <c r="Y42" s="339">
        <v>5.7000000000000002E-2</v>
      </c>
      <c r="Z42" s="337">
        <v>9847000</v>
      </c>
      <c r="AA42" s="339">
        <v>0.61599999999999999</v>
      </c>
      <c r="AB42" s="348">
        <v>42849</v>
      </c>
      <c r="AC42" s="339">
        <v>0.33333333333333331</v>
      </c>
      <c r="AD42" s="339">
        <v>0.87900000000000011</v>
      </c>
      <c r="AE42" s="337">
        <v>263240</v>
      </c>
      <c r="AF42" s="339">
        <v>0.13</v>
      </c>
      <c r="AG42" s="349">
        <v>1480</v>
      </c>
      <c r="AH42" s="350">
        <v>22.7</v>
      </c>
    </row>
    <row r="43" spans="1:34" s="209" customFormat="1">
      <c r="A43" s="224" t="s">
        <v>38</v>
      </c>
      <c r="B43" s="224"/>
      <c r="C43" s="254">
        <v>0.84700000000000009</v>
      </c>
      <c r="D43" s="305">
        <v>2705</v>
      </c>
      <c r="E43" s="254">
        <v>0.627</v>
      </c>
      <c r="F43" s="275">
        <f t="shared" si="1"/>
        <v>-0.45523268136661227</v>
      </c>
      <c r="G43" s="275">
        <f t="shared" si="2"/>
        <v>0.32447092552463169</v>
      </c>
      <c r="H43" s="275">
        <f t="shared" si="3"/>
        <v>0.67552907447536836</v>
      </c>
      <c r="I43" s="224"/>
      <c r="J43" s="209">
        <v>22.7</v>
      </c>
      <c r="K43" s="254">
        <v>0.13500000000000001</v>
      </c>
      <c r="L43" s="254">
        <v>0.627</v>
      </c>
      <c r="M43" s="275">
        <f t="shared" si="9"/>
        <v>6.5668873339659699</v>
      </c>
      <c r="N43" s="275">
        <f t="shared" si="4"/>
        <v>0.9999999999743111</v>
      </c>
      <c r="O43" s="275">
        <f t="shared" si="5"/>
        <v>2.5688895455289185E-11</v>
      </c>
      <c r="P43" s="224"/>
      <c r="Q43" s="352">
        <v>0.625</v>
      </c>
      <c r="R43" s="254">
        <v>0.627</v>
      </c>
      <c r="S43" s="385">
        <v>0.84700000000000009</v>
      </c>
      <c r="T43" s="79">
        <f t="shared" si="6"/>
        <v>-2.251175093584256E-2</v>
      </c>
      <c r="U43" s="276">
        <f t="shared" si="7"/>
        <v>0.49101986924240787</v>
      </c>
      <c r="V43" s="277">
        <f t="shared" si="8"/>
        <v>0.50898013075759208</v>
      </c>
      <c r="W43" s="351">
        <v>0.627</v>
      </c>
      <c r="X43" s="352">
        <v>0.35243661570813967</v>
      </c>
      <c r="Y43" s="352">
        <v>7.6999999999999999E-2</v>
      </c>
      <c r="Z43" s="338">
        <v>817000</v>
      </c>
      <c r="AA43" s="352">
        <v>0.625</v>
      </c>
      <c r="AB43" s="353">
        <v>2705</v>
      </c>
      <c r="AC43" s="352">
        <v>0.5</v>
      </c>
      <c r="AD43" s="352">
        <v>0.84700000000000009</v>
      </c>
      <c r="AE43" s="338">
        <v>25678</v>
      </c>
      <c r="AF43" s="352">
        <v>0.13500000000000001</v>
      </c>
      <c r="AG43" s="354">
        <v>1468</v>
      </c>
      <c r="AH43" s="355">
        <v>22.7</v>
      </c>
    </row>
    <row r="44" spans="1:34">
      <c r="A44" s="226" t="s">
        <v>39</v>
      </c>
      <c r="B44" s="269"/>
      <c r="C44" s="297">
        <v>0.83599999999999997</v>
      </c>
      <c r="D44" s="306">
        <v>24278</v>
      </c>
      <c r="E44" s="297">
        <v>0.44090000000000001</v>
      </c>
      <c r="F44" s="308">
        <f t="shared" si="1"/>
        <v>-0.68557120459719156</v>
      </c>
      <c r="G44" s="272">
        <f t="shared" si="2"/>
        <v>0.24649177248810028</v>
      </c>
      <c r="H44" s="271">
        <f t="shared" si="3"/>
        <v>0.75350822751189972</v>
      </c>
      <c r="I44" s="228"/>
      <c r="J44" s="210">
        <v>20.399999999999999</v>
      </c>
      <c r="K44" s="297">
        <v>0.17199999999999999</v>
      </c>
      <c r="L44" s="297">
        <v>0.44090000000000001</v>
      </c>
      <c r="M44" s="272">
        <f t="shared" si="9"/>
        <v>-5.0514517953584352</v>
      </c>
      <c r="N44" s="272">
        <f t="shared" si="4"/>
        <v>2.1923229879527646E-7</v>
      </c>
      <c r="O44" s="271">
        <f t="shared" si="5"/>
        <v>0.99999978076770124</v>
      </c>
      <c r="P44" s="223"/>
      <c r="Q44" s="339">
        <v>0.64700000000000002</v>
      </c>
      <c r="R44" s="297">
        <v>0.44090000000000001</v>
      </c>
      <c r="S44" s="386">
        <v>0.83599999999999997</v>
      </c>
      <c r="T44" s="79">
        <f t="shared" si="6"/>
        <v>0.29908469100479185</v>
      </c>
      <c r="U44" s="272">
        <f t="shared" si="7"/>
        <v>0.61756228660669887</v>
      </c>
      <c r="V44" s="271">
        <f t="shared" si="8"/>
        <v>0.38243771339330113</v>
      </c>
      <c r="W44" s="347">
        <v>0.44090000000000001</v>
      </c>
      <c r="X44" s="339">
        <v>0.54561131255861406</v>
      </c>
      <c r="Y44" s="339">
        <v>5.7000000000000002E-2</v>
      </c>
      <c r="Z44" s="337">
        <v>3516000</v>
      </c>
      <c r="AA44" s="339">
        <v>0.64700000000000002</v>
      </c>
      <c r="AB44" s="348">
        <v>24278</v>
      </c>
      <c r="AC44" s="339">
        <v>1</v>
      </c>
      <c r="AD44" s="339">
        <v>0.83599999999999997</v>
      </c>
      <c r="AE44" s="337">
        <v>173049</v>
      </c>
      <c r="AF44" s="339">
        <v>0.17199999999999999</v>
      </c>
      <c r="AG44" s="349">
        <v>1436</v>
      </c>
      <c r="AH44" s="350">
        <v>20.399999999999999</v>
      </c>
    </row>
    <row r="45" spans="1:34" s="209" customFormat="1">
      <c r="A45" s="224" t="s">
        <v>40</v>
      </c>
      <c r="B45" s="224"/>
      <c r="C45" s="254">
        <v>0.89900000000000002</v>
      </c>
      <c r="D45" s="305">
        <v>2674</v>
      </c>
      <c r="E45" s="254">
        <v>0.3987</v>
      </c>
      <c r="F45" s="275">
        <f t="shared" si="1"/>
        <v>0.63364033754156746</v>
      </c>
      <c r="G45" s="275">
        <f t="shared" si="2"/>
        <v>0.73684221517598691</v>
      </c>
      <c r="H45" s="275">
        <f t="shared" si="3"/>
        <v>0.26315778482401309</v>
      </c>
      <c r="I45" s="224"/>
      <c r="J45" s="209">
        <v>21.9</v>
      </c>
      <c r="K45" s="254">
        <v>0.125</v>
      </c>
      <c r="L45" s="254">
        <v>0.3987</v>
      </c>
      <c r="M45" s="275">
        <f t="shared" si="9"/>
        <v>2.5257258976792176</v>
      </c>
      <c r="N45" s="275">
        <f t="shared" si="4"/>
        <v>0.99422702371485094</v>
      </c>
      <c r="O45" s="275">
        <f t="shared" si="5"/>
        <v>5.7729762851490563E-3</v>
      </c>
      <c r="P45" s="224"/>
      <c r="Q45" s="352">
        <v>0.61</v>
      </c>
      <c r="R45" s="254">
        <v>0.3987</v>
      </c>
      <c r="S45" s="385">
        <v>0.89900000000000002</v>
      </c>
      <c r="T45" s="79">
        <f t="shared" si="6"/>
        <v>-0.24178205225900237</v>
      </c>
      <c r="U45" s="276">
        <f t="shared" si="7"/>
        <v>0.40447452329699207</v>
      </c>
      <c r="V45" s="277">
        <f t="shared" si="8"/>
        <v>0.59552547670300793</v>
      </c>
      <c r="W45" s="351">
        <v>0.3987</v>
      </c>
      <c r="X45" s="352">
        <v>0.57889311875541138</v>
      </c>
      <c r="Y45" s="352">
        <v>3.6999999999999998E-2</v>
      </c>
      <c r="Z45" s="338">
        <v>616000</v>
      </c>
      <c r="AA45" s="352">
        <v>0.61</v>
      </c>
      <c r="AB45" s="353">
        <v>2674</v>
      </c>
      <c r="AC45" s="352">
        <v>0.5</v>
      </c>
      <c r="AD45" s="352">
        <v>0.89900000000000002</v>
      </c>
      <c r="AE45" s="338">
        <v>16177</v>
      </c>
      <c r="AF45" s="352">
        <v>0.125</v>
      </c>
      <c r="AG45" s="354">
        <v>1760</v>
      </c>
      <c r="AH45" s="355">
        <v>21.9</v>
      </c>
    </row>
    <row r="46" spans="1:34">
      <c r="A46" s="226" t="s">
        <v>41</v>
      </c>
      <c r="B46" s="269"/>
      <c r="C46" s="297">
        <v>0.83099999999999996</v>
      </c>
      <c r="D46" s="306">
        <v>38364</v>
      </c>
      <c r="E46" s="297">
        <v>0.39040000000000002</v>
      </c>
      <c r="F46" s="308">
        <f t="shared" si="1"/>
        <v>-0.79027053333836295</v>
      </c>
      <c r="G46" s="272">
        <f t="shared" si="2"/>
        <v>0.21468489584835496</v>
      </c>
      <c r="H46" s="271">
        <f t="shared" si="3"/>
        <v>0.78531510415164507</v>
      </c>
      <c r="I46" s="228"/>
      <c r="J46" s="210">
        <v>19.5</v>
      </c>
      <c r="K46" s="297">
        <v>0.17699999999999999</v>
      </c>
      <c r="L46" s="297">
        <v>0.39040000000000002</v>
      </c>
      <c r="M46" s="272">
        <f t="shared" si="9"/>
        <v>-9.5977584111810206</v>
      </c>
      <c r="N46" s="272">
        <f t="shared" si="4"/>
        <v>4.0850945493313541E-22</v>
      </c>
      <c r="O46" s="271">
        <f t="shared" si="5"/>
        <v>1</v>
      </c>
      <c r="P46" s="223"/>
      <c r="Q46" s="339">
        <v>0.55700000000000005</v>
      </c>
      <c r="R46" s="297">
        <v>0.39040000000000002</v>
      </c>
      <c r="S46" s="386">
        <v>0.83099999999999996</v>
      </c>
      <c r="T46" s="79">
        <f t="shared" si="6"/>
        <v>-1.0165371169341655</v>
      </c>
      <c r="U46" s="272">
        <f t="shared" si="7"/>
        <v>0.15468684088394219</v>
      </c>
      <c r="V46" s="271">
        <f t="shared" si="8"/>
        <v>0.84531315911605787</v>
      </c>
      <c r="W46" s="347">
        <v>0.39040000000000002</v>
      </c>
      <c r="X46" s="339">
        <v>0.59422472392259107</v>
      </c>
      <c r="Y46" s="339">
        <v>7.0999999999999994E-2</v>
      </c>
      <c r="Z46" s="337">
        <v>4849000</v>
      </c>
      <c r="AA46" s="339">
        <v>0.55700000000000005</v>
      </c>
      <c r="AB46" s="348">
        <v>38364</v>
      </c>
      <c r="AC46" s="339">
        <v>1</v>
      </c>
      <c r="AD46" s="339">
        <v>0.83099999999999996</v>
      </c>
      <c r="AE46" s="337">
        <v>206629</v>
      </c>
      <c r="AF46" s="339">
        <v>0.17699999999999999</v>
      </c>
      <c r="AG46" s="349">
        <v>1709</v>
      </c>
      <c r="AH46" s="350">
        <v>19.5</v>
      </c>
    </row>
    <row r="47" spans="1:34" s="209" customFormat="1">
      <c r="A47" s="224" t="s">
        <v>42</v>
      </c>
      <c r="B47" s="224"/>
      <c r="C47" s="254">
        <v>0.79900000000000004</v>
      </c>
      <c r="D47" s="305">
        <v>107998</v>
      </c>
      <c r="E47" s="254">
        <v>0.41349999999999998</v>
      </c>
      <c r="F47" s="275">
        <f t="shared" si="1"/>
        <v>-1.4603462372818572</v>
      </c>
      <c r="G47" s="275">
        <f t="shared" si="2"/>
        <v>7.2097470261451371E-2</v>
      </c>
      <c r="H47" s="275">
        <f t="shared" si="3"/>
        <v>0.92790252973854859</v>
      </c>
      <c r="I47" s="224"/>
      <c r="J47" s="209">
        <v>20.9</v>
      </c>
      <c r="K47" s="254">
        <v>0.17100000000000001</v>
      </c>
      <c r="L47" s="254">
        <v>0.41349999999999998</v>
      </c>
      <c r="M47" s="275">
        <f t="shared" si="9"/>
        <v>-2.5257258976792176</v>
      </c>
      <c r="N47" s="275">
        <f t="shared" si="4"/>
        <v>5.7729762851490007E-3</v>
      </c>
      <c r="O47" s="275">
        <f t="shared" si="5"/>
        <v>0.99422702371485094</v>
      </c>
      <c r="P47" s="224"/>
      <c r="Q47" s="352">
        <v>0.53800000000000003</v>
      </c>
      <c r="R47" s="254">
        <v>0.41349999999999998</v>
      </c>
      <c r="S47" s="385">
        <v>0.79900000000000004</v>
      </c>
      <c r="T47" s="79">
        <f t="shared" si="6"/>
        <v>-1.294279498610168</v>
      </c>
      <c r="U47" s="276">
        <f t="shared" si="7"/>
        <v>9.7784447658666729E-2</v>
      </c>
      <c r="V47" s="277">
        <f t="shared" si="8"/>
        <v>0.90221555234133333</v>
      </c>
      <c r="W47" s="351">
        <v>0.41349999999999998</v>
      </c>
      <c r="X47" s="352">
        <v>0.57126379393194504</v>
      </c>
      <c r="Y47" s="352">
        <v>5.0999999999999997E-2</v>
      </c>
      <c r="Z47" s="338">
        <v>18642000</v>
      </c>
      <c r="AA47" s="352">
        <v>0.53800000000000003</v>
      </c>
      <c r="AB47" s="353">
        <v>107998</v>
      </c>
      <c r="AC47" s="352">
        <v>0.33333333333333331</v>
      </c>
      <c r="AD47" s="352">
        <v>0.79900000000000004</v>
      </c>
      <c r="AE47" s="338">
        <v>861734</v>
      </c>
      <c r="AF47" s="352">
        <v>0.17100000000000001</v>
      </c>
      <c r="AG47" s="354">
        <v>1437</v>
      </c>
      <c r="AH47" s="355">
        <v>20.9</v>
      </c>
    </row>
    <row r="48" spans="1:34">
      <c r="A48" s="226" t="s">
        <v>43</v>
      </c>
      <c r="B48" s="269"/>
      <c r="C48" s="297">
        <v>0.90400000000000003</v>
      </c>
      <c r="D48" s="306">
        <v>6498</v>
      </c>
      <c r="E48" s="297">
        <v>0.2467</v>
      </c>
      <c r="F48" s="308">
        <f t="shared" si="1"/>
        <v>0.73833966628273884</v>
      </c>
      <c r="G48" s="272">
        <f t="shared" si="2"/>
        <v>0.76984596603120792</v>
      </c>
      <c r="H48" s="271">
        <f t="shared" si="3"/>
        <v>0.23015403396879208</v>
      </c>
      <c r="I48" s="228"/>
      <c r="J48" s="210">
        <v>20.7</v>
      </c>
      <c r="K48" s="297">
        <v>0.10100000000000001</v>
      </c>
      <c r="L48" s="297">
        <v>0.2467</v>
      </c>
      <c r="M48" s="272">
        <f t="shared" si="9"/>
        <v>-3.5360162567509015</v>
      </c>
      <c r="N48" s="272">
        <f t="shared" si="4"/>
        <v>2.0310484775906061E-4</v>
      </c>
      <c r="O48" s="271">
        <f t="shared" si="5"/>
        <v>0.99979689515224091</v>
      </c>
      <c r="P48" s="223"/>
      <c r="Q48" s="339">
        <v>0.57000000000000006</v>
      </c>
      <c r="R48" s="297">
        <v>0.2467</v>
      </c>
      <c r="S48" s="386">
        <v>0.90400000000000003</v>
      </c>
      <c r="T48" s="79">
        <f t="shared" si="6"/>
        <v>-0.82650285578742699</v>
      </c>
      <c r="U48" s="272">
        <f t="shared" si="7"/>
        <v>0.20425944937339821</v>
      </c>
      <c r="V48" s="271">
        <f t="shared" si="8"/>
        <v>0.79574055062660176</v>
      </c>
      <c r="W48" s="347">
        <v>0.2467</v>
      </c>
      <c r="X48" s="339">
        <v>0.72546605267514386</v>
      </c>
      <c r="Y48" s="339">
        <v>3.5999999999999997E-2</v>
      </c>
      <c r="Z48" s="337">
        <v>1917000</v>
      </c>
      <c r="AA48" s="339">
        <v>0.57000000000000006</v>
      </c>
      <c r="AB48" s="348">
        <v>6498</v>
      </c>
      <c r="AC48" s="339">
        <v>0</v>
      </c>
      <c r="AD48" s="339">
        <v>0.90400000000000003</v>
      </c>
      <c r="AE48" s="337">
        <v>85586</v>
      </c>
      <c r="AF48" s="339">
        <v>0.10100000000000001</v>
      </c>
      <c r="AG48" s="349">
        <v>1684</v>
      </c>
      <c r="AH48" s="350">
        <v>20.7</v>
      </c>
    </row>
    <row r="49" spans="1:34" s="209" customFormat="1">
      <c r="A49" s="224" t="s">
        <v>44</v>
      </c>
      <c r="B49" s="224"/>
      <c r="C49" s="254">
        <v>0.91</v>
      </c>
      <c r="D49" s="305">
        <v>759</v>
      </c>
      <c r="E49" s="254">
        <v>0.66569999999999996</v>
      </c>
      <c r="F49" s="275">
        <f t="shared" si="1"/>
        <v>0.86397886077214447</v>
      </c>
      <c r="G49" s="275">
        <f t="shared" si="2"/>
        <v>0.80620024836815374</v>
      </c>
      <c r="H49" s="275">
        <f t="shared" si="3"/>
        <v>0.19379975163184626</v>
      </c>
      <c r="I49" s="224"/>
      <c r="J49" s="209">
        <v>23</v>
      </c>
      <c r="K49" s="254">
        <v>0.105</v>
      </c>
      <c r="L49" s="254">
        <v>0.66569999999999996</v>
      </c>
      <c r="M49" s="275">
        <f t="shared" si="9"/>
        <v>8.0823228725735046</v>
      </c>
      <c r="N49" s="275">
        <f t="shared" si="4"/>
        <v>0.99999999999999967</v>
      </c>
      <c r="O49" s="275">
        <f t="shared" si="5"/>
        <v>0</v>
      </c>
      <c r="P49" s="224"/>
      <c r="Q49" s="352">
        <v>0.63300000000000001</v>
      </c>
      <c r="R49" s="254">
        <v>0.66569999999999996</v>
      </c>
      <c r="S49" s="385">
        <v>0.91</v>
      </c>
      <c r="T49" s="79">
        <f t="shared" si="6"/>
        <v>9.4432409769842685E-2</v>
      </c>
      <c r="U49" s="276">
        <f t="shared" si="7"/>
        <v>0.53761716422239281</v>
      </c>
      <c r="V49" s="277">
        <f t="shared" si="8"/>
        <v>0.46238283577760719</v>
      </c>
      <c r="W49" s="351">
        <v>0.66569999999999996</v>
      </c>
      <c r="X49" s="352">
        <v>0.3097263523672692</v>
      </c>
      <c r="Y49" s="352">
        <v>3.6999999999999998E-2</v>
      </c>
      <c r="Z49" s="338">
        <v>496000</v>
      </c>
      <c r="AA49" s="352">
        <v>0.63300000000000001</v>
      </c>
      <c r="AB49" s="353">
        <v>759</v>
      </c>
      <c r="AC49" s="352">
        <v>1</v>
      </c>
      <c r="AD49" s="352">
        <v>0.91</v>
      </c>
      <c r="AE49" s="338">
        <v>13875</v>
      </c>
      <c r="AF49" s="352">
        <v>0.105</v>
      </c>
      <c r="AG49" s="354">
        <v>1540</v>
      </c>
      <c r="AH49" s="355">
        <v>23</v>
      </c>
    </row>
    <row r="50" spans="1:34">
      <c r="A50" s="226" t="s">
        <v>45</v>
      </c>
      <c r="B50" s="269"/>
      <c r="C50" s="297">
        <v>0.86599999999999999</v>
      </c>
      <c r="D50" s="306">
        <v>16205</v>
      </c>
      <c r="E50" s="297">
        <v>0.51160000000000005</v>
      </c>
      <c r="F50" s="308">
        <f t="shared" si="1"/>
        <v>-5.7375232150163435E-2</v>
      </c>
      <c r="G50" s="272">
        <f t="shared" si="2"/>
        <v>0.47712314618716734</v>
      </c>
      <c r="H50" s="271">
        <f t="shared" si="3"/>
        <v>0.52287685381283266</v>
      </c>
      <c r="I50" s="228"/>
      <c r="J50" s="210">
        <v>22.6</v>
      </c>
      <c r="K50" s="297">
        <v>0.10800000000000001</v>
      </c>
      <c r="L50" s="297">
        <v>0.51160000000000005</v>
      </c>
      <c r="M50" s="272">
        <f t="shared" si="9"/>
        <v>6.0617421544301369</v>
      </c>
      <c r="N50" s="272">
        <f t="shared" si="4"/>
        <v>0.99999999932672523</v>
      </c>
      <c r="O50" s="271">
        <f t="shared" si="5"/>
        <v>6.7327476926948293E-10</v>
      </c>
      <c r="P50" s="223"/>
      <c r="Q50" s="339">
        <v>0.66900000000000004</v>
      </c>
      <c r="R50" s="297">
        <v>0.51160000000000005</v>
      </c>
      <c r="S50" s="386">
        <v>0.86599999999999999</v>
      </c>
      <c r="T50" s="79">
        <f t="shared" si="6"/>
        <v>0.62068113294542626</v>
      </c>
      <c r="U50" s="272">
        <f t="shared" si="7"/>
        <v>0.73259527721722439</v>
      </c>
      <c r="V50" s="271">
        <f t="shared" si="8"/>
        <v>0.26740472278277561</v>
      </c>
      <c r="W50" s="347">
        <v>0.51160000000000005</v>
      </c>
      <c r="X50" s="339">
        <v>0.47283102896389118</v>
      </c>
      <c r="Y50" s="339">
        <v>5.3999999999999999E-2</v>
      </c>
      <c r="Z50" s="337">
        <v>6094000</v>
      </c>
      <c r="AA50" s="339">
        <v>0.66900000000000004</v>
      </c>
      <c r="AB50" s="348">
        <v>16205</v>
      </c>
      <c r="AC50" s="339">
        <v>0.5</v>
      </c>
      <c r="AD50" s="339">
        <v>0.86599999999999999</v>
      </c>
      <c r="AE50" s="337">
        <v>170654</v>
      </c>
      <c r="AF50" s="339">
        <v>0.10800000000000001</v>
      </c>
      <c r="AG50" s="349">
        <v>1528</v>
      </c>
      <c r="AH50" s="350">
        <v>22.6</v>
      </c>
    </row>
    <row r="51" spans="1:34" s="209" customFormat="1">
      <c r="A51" s="224" t="s">
        <v>46</v>
      </c>
      <c r="B51" s="224"/>
      <c r="C51" s="254">
        <v>0.89700000000000002</v>
      </c>
      <c r="D51" s="305">
        <v>20153</v>
      </c>
      <c r="E51" s="254">
        <v>0.55800000000000005</v>
      </c>
      <c r="F51" s="275">
        <f t="shared" si="1"/>
        <v>0.59176060604509895</v>
      </c>
      <c r="G51" s="275">
        <f t="shared" si="2"/>
        <v>0.7229945469072635</v>
      </c>
      <c r="H51" s="275">
        <f t="shared" si="3"/>
        <v>0.2770054530927365</v>
      </c>
      <c r="I51" s="224"/>
      <c r="J51" s="209">
        <v>22.8</v>
      </c>
      <c r="K51" s="254">
        <v>0.12</v>
      </c>
      <c r="L51" s="254">
        <v>0.55800000000000005</v>
      </c>
      <c r="M51" s="275">
        <f t="shared" si="9"/>
        <v>7.0720325135018207</v>
      </c>
      <c r="N51" s="275">
        <f t="shared" si="4"/>
        <v>0.99999999999923661</v>
      </c>
      <c r="O51" s="275">
        <f t="shared" si="5"/>
        <v>7.6338935173225764E-13</v>
      </c>
      <c r="P51" s="224"/>
      <c r="Q51" s="352">
        <v>0.65599999999999992</v>
      </c>
      <c r="R51" s="254">
        <v>0.55800000000000005</v>
      </c>
      <c r="S51" s="385">
        <v>0.89700000000000002</v>
      </c>
      <c r="T51" s="79">
        <f t="shared" si="6"/>
        <v>0.4306468717986861</v>
      </c>
      <c r="U51" s="276">
        <f t="shared" si="7"/>
        <v>0.66663742274045867</v>
      </c>
      <c r="V51" s="277">
        <f t="shared" si="8"/>
        <v>0.33336257725954133</v>
      </c>
      <c r="W51" s="351">
        <v>0.55800000000000005</v>
      </c>
      <c r="X51" s="352">
        <v>0.41026294693063292</v>
      </c>
      <c r="Y51" s="352">
        <v>5.6000000000000001E-2</v>
      </c>
      <c r="Z51" s="338">
        <v>5230000</v>
      </c>
      <c r="AA51" s="352">
        <v>0.65599999999999992</v>
      </c>
      <c r="AB51" s="353">
        <v>20153</v>
      </c>
      <c r="AC51" s="352">
        <v>0</v>
      </c>
      <c r="AD51" s="352">
        <v>0.89700000000000002</v>
      </c>
      <c r="AE51" s="338">
        <v>258662</v>
      </c>
      <c r="AF51" s="352">
        <v>0.12</v>
      </c>
      <c r="AG51" s="354">
        <v>1537</v>
      </c>
      <c r="AH51" s="355">
        <v>22.8</v>
      </c>
    </row>
    <row r="52" spans="1:34">
      <c r="A52" s="226" t="s">
        <v>47</v>
      </c>
      <c r="B52" s="269"/>
      <c r="C52" s="297">
        <v>0.82799999999999996</v>
      </c>
      <c r="D52" s="306">
        <v>5568</v>
      </c>
      <c r="E52" s="297">
        <v>0.35449999999999998</v>
      </c>
      <c r="F52" s="308">
        <f t="shared" si="1"/>
        <v>-0.85309013058306571</v>
      </c>
      <c r="G52" s="272">
        <f t="shared" si="2"/>
        <v>0.19680466204378336</v>
      </c>
      <c r="H52" s="271">
        <f t="shared" si="3"/>
        <v>0.80319533795621667</v>
      </c>
      <c r="I52" s="228"/>
      <c r="J52" s="210">
        <v>20.6</v>
      </c>
      <c r="K52" s="297">
        <v>0.17199999999999999</v>
      </c>
      <c r="L52" s="297">
        <v>0.35449999999999998</v>
      </c>
      <c r="M52" s="272">
        <f t="shared" si="9"/>
        <v>-4.0411614362867345</v>
      </c>
      <c r="N52" s="272">
        <f t="shared" si="4"/>
        <v>2.659356347557266E-5</v>
      </c>
      <c r="O52" s="271">
        <f t="shared" si="5"/>
        <v>0.99997340643652444</v>
      </c>
      <c r="P52" s="223"/>
      <c r="Q52" s="339">
        <v>0.47799999999999998</v>
      </c>
      <c r="R52" s="297">
        <v>0.35449999999999998</v>
      </c>
      <c r="S52" s="386">
        <v>0.82799999999999996</v>
      </c>
      <c r="T52" s="79">
        <f t="shared" si="6"/>
        <v>-2.1713607039028071</v>
      </c>
      <c r="U52" s="272">
        <f t="shared" si="7"/>
        <v>1.4951958456809923E-2</v>
      </c>
      <c r="V52" s="271">
        <f t="shared" si="8"/>
        <v>0.98504804154319003</v>
      </c>
      <c r="W52" s="347">
        <v>0.35449999999999998</v>
      </c>
      <c r="X52" s="339">
        <v>0.62140037701657003</v>
      </c>
      <c r="Y52" s="339">
        <v>6.3E-2</v>
      </c>
      <c r="Z52" s="337">
        <v>1452000</v>
      </c>
      <c r="AA52" s="339">
        <v>0.47799999999999998</v>
      </c>
      <c r="AB52" s="348">
        <v>5568</v>
      </c>
      <c r="AC52" s="339">
        <v>0</v>
      </c>
      <c r="AD52" s="339">
        <v>0.82799999999999996</v>
      </c>
      <c r="AE52" s="337">
        <v>39013</v>
      </c>
      <c r="AF52" s="339">
        <v>0.17199999999999999</v>
      </c>
      <c r="AG52" s="349">
        <v>1513</v>
      </c>
      <c r="AH52" s="350">
        <v>20.6</v>
      </c>
    </row>
    <row r="53" spans="1:34" s="209" customFormat="1">
      <c r="A53" s="224" t="s">
        <v>48</v>
      </c>
      <c r="B53" s="224"/>
      <c r="C53" s="254">
        <v>0.89800000000000002</v>
      </c>
      <c r="D53" s="305">
        <v>15961</v>
      </c>
      <c r="E53" s="254">
        <v>0.52829999999999999</v>
      </c>
      <c r="F53" s="275">
        <f t="shared" si="1"/>
        <v>0.6127004717933332</v>
      </c>
      <c r="G53" s="275">
        <f t="shared" si="2"/>
        <v>0.72996279474029158</v>
      </c>
      <c r="H53" s="275">
        <f t="shared" si="3"/>
        <v>0.27003720525970842</v>
      </c>
      <c r="I53" s="224"/>
      <c r="J53" s="209">
        <v>22.1</v>
      </c>
      <c r="K53" s="254">
        <v>0.11799999999999999</v>
      </c>
      <c r="L53" s="254">
        <v>0.52829999999999999</v>
      </c>
      <c r="M53" s="275">
        <f t="shared" si="9"/>
        <v>3.5360162567509192</v>
      </c>
      <c r="N53" s="275">
        <f t="shared" si="4"/>
        <v>0.99979689515224091</v>
      </c>
      <c r="O53" s="275">
        <f t="shared" si="5"/>
        <v>2.0310484775909465E-4</v>
      </c>
      <c r="P53" s="224"/>
      <c r="Q53" s="352">
        <v>0.73599999999999999</v>
      </c>
      <c r="R53" s="254">
        <v>0.52829999999999999</v>
      </c>
      <c r="S53" s="385">
        <v>0.89800000000000002</v>
      </c>
      <c r="T53" s="79">
        <f t="shared" si="6"/>
        <v>1.6000884788555385</v>
      </c>
      <c r="U53" s="276">
        <f t="shared" si="7"/>
        <v>0.9452105217542941</v>
      </c>
      <c r="V53" s="277">
        <f t="shared" si="8"/>
        <v>5.4789478245705903E-2</v>
      </c>
      <c r="W53" s="351">
        <v>0.52829999999999999</v>
      </c>
      <c r="X53" s="352">
        <v>0.45885490774773058</v>
      </c>
      <c r="Y53" s="352">
        <v>5.8000000000000003E-2</v>
      </c>
      <c r="Z53" s="338">
        <v>4352000</v>
      </c>
      <c r="AA53" s="352">
        <v>0.73599999999999999</v>
      </c>
      <c r="AB53" s="353">
        <v>15961</v>
      </c>
      <c r="AC53" s="352">
        <v>1</v>
      </c>
      <c r="AD53" s="352">
        <v>0.89800000000000002</v>
      </c>
      <c r="AE53" s="338">
        <v>125688</v>
      </c>
      <c r="AF53" s="352">
        <v>0.11799999999999999</v>
      </c>
      <c r="AG53" s="354">
        <v>1771</v>
      </c>
      <c r="AH53" s="355">
        <v>22.1</v>
      </c>
    </row>
    <row r="54" spans="1:34" ht="16.5" thickBot="1">
      <c r="A54" s="227" t="s">
        <v>49</v>
      </c>
      <c r="B54" s="270"/>
      <c r="C54" s="297">
        <v>0.91800000000000004</v>
      </c>
      <c r="D54" s="306">
        <v>1195</v>
      </c>
      <c r="E54" s="297">
        <v>0.2782</v>
      </c>
      <c r="F54" s="308">
        <f t="shared" si="1"/>
        <v>1.0314977867580186</v>
      </c>
      <c r="G54" s="273">
        <f t="shared" si="2"/>
        <v>0.84884627721467709</v>
      </c>
      <c r="H54" s="274">
        <f t="shared" si="3"/>
        <v>0.15115372278532291</v>
      </c>
      <c r="I54" s="229"/>
      <c r="J54" s="210">
        <v>19.8</v>
      </c>
      <c r="K54" s="297">
        <v>0.107</v>
      </c>
      <c r="L54" s="297">
        <v>0.2782</v>
      </c>
      <c r="M54" s="273">
        <f t="shared" si="9"/>
        <v>-8.0823228725734868</v>
      </c>
      <c r="N54" s="273">
        <f t="shared" si="4"/>
        <v>3.1772297977759819E-16</v>
      </c>
      <c r="O54" s="274">
        <f t="shared" si="5"/>
        <v>0.99999999999999967</v>
      </c>
      <c r="P54" s="230"/>
      <c r="Q54" s="357">
        <v>0.58899999999999997</v>
      </c>
      <c r="R54" s="297">
        <v>0.2782</v>
      </c>
      <c r="S54" s="386">
        <v>0.91800000000000004</v>
      </c>
      <c r="T54" s="79">
        <f t="shared" si="6"/>
        <v>-0.54876047411142614</v>
      </c>
      <c r="U54" s="273">
        <f t="shared" si="7"/>
        <v>0.2915849193985075</v>
      </c>
      <c r="V54" s="274">
        <f t="shared" si="8"/>
        <v>0.7084150806014925</v>
      </c>
      <c r="W54" s="356">
        <v>0.2782</v>
      </c>
      <c r="X54" s="357">
        <v>0.68642621687056582</v>
      </c>
      <c r="Y54" s="357">
        <v>4.3999999999999997E-2</v>
      </c>
      <c r="Z54" s="358">
        <v>427000</v>
      </c>
      <c r="AA54" s="357">
        <v>0.58899999999999997</v>
      </c>
      <c r="AB54" s="359">
        <v>1195</v>
      </c>
      <c r="AC54" s="357">
        <v>1</v>
      </c>
      <c r="AD54" s="357">
        <v>0.91800000000000004</v>
      </c>
      <c r="AE54" s="358">
        <v>12809</v>
      </c>
      <c r="AF54" s="357">
        <v>0.107</v>
      </c>
      <c r="AG54" s="360">
        <v>1757</v>
      </c>
      <c r="AH54" s="361">
        <v>19.8</v>
      </c>
    </row>
    <row r="55" spans="1:34" ht="16.5" thickTop="1">
      <c r="A55" s="224"/>
      <c r="B55" s="301"/>
      <c r="C55" s="302"/>
      <c r="D55" s="225"/>
      <c r="E55" s="225"/>
      <c r="F55" s="275"/>
      <c r="G55" s="275"/>
      <c r="H55" s="275"/>
      <c r="I55" s="441" t="s">
        <v>609</v>
      </c>
      <c r="J55" s="442"/>
      <c r="K55" s="442"/>
      <c r="L55" s="442"/>
      <c r="M55" s="442"/>
      <c r="N55" s="442"/>
      <c r="O55" s="443"/>
      <c r="P55" s="318" t="s">
        <v>598</v>
      </c>
      <c r="Q55" s="319"/>
      <c r="R55" s="320"/>
      <c r="S55" s="387"/>
      <c r="T55" s="321"/>
      <c r="U55" s="321"/>
      <c r="V55" s="322"/>
      <c r="W55" s="431" t="s">
        <v>536</v>
      </c>
      <c r="X55" s="432"/>
      <c r="Y55" s="432"/>
      <c r="Z55" s="432"/>
      <c r="AA55" s="432"/>
      <c r="AB55" s="432"/>
      <c r="AC55" s="432"/>
      <c r="AD55" s="432"/>
      <c r="AE55" s="432"/>
      <c r="AF55" s="432"/>
      <c r="AG55" s="432"/>
      <c r="AH55" s="432"/>
    </row>
    <row r="56" spans="1:34">
      <c r="B56" s="303"/>
      <c r="C56" s="438" t="s">
        <v>580</v>
      </c>
      <c r="D56" s="438"/>
      <c r="E56" s="438"/>
      <c r="F56" s="438"/>
      <c r="G56" s="438"/>
      <c r="H56" s="438"/>
      <c r="I56" s="439" t="s">
        <v>610</v>
      </c>
      <c r="J56" s="439"/>
      <c r="K56" s="439"/>
      <c r="L56" s="439"/>
      <c r="M56" s="439"/>
      <c r="N56" s="439"/>
      <c r="O56" s="439"/>
      <c r="P56" s="323" t="s">
        <v>599</v>
      </c>
      <c r="Q56" s="309"/>
      <c r="R56" s="309"/>
      <c r="S56" s="388"/>
      <c r="T56" s="309"/>
      <c r="U56" s="309"/>
      <c r="V56" s="309"/>
      <c r="W56" s="362">
        <f>AVERAGE(W5:W54)</f>
        <v>0.48149000000000014</v>
      </c>
      <c r="X56" s="362">
        <f t="shared" ref="X56:AH56" si="10">AVERAGE(X5:X54)</f>
        <v>0.497859086754466</v>
      </c>
      <c r="Y56" s="362">
        <f t="shared" si="10"/>
        <v>5.8099999999999999E-2</v>
      </c>
      <c r="Z56" s="190">
        <f t="shared" si="10"/>
        <v>4694640</v>
      </c>
      <c r="AA56" s="362">
        <f t="shared" si="10"/>
        <v>0.62653999999999987</v>
      </c>
      <c r="AB56" s="190">
        <f t="shared" si="10"/>
        <v>23671.64</v>
      </c>
      <c r="AC56" s="362">
        <f t="shared" si="10"/>
        <v>0.63037806637806637</v>
      </c>
      <c r="AD56" s="362">
        <f t="shared" si="10"/>
        <v>0.86874000000000007</v>
      </c>
      <c r="AE56" s="190">
        <f t="shared" si="10"/>
        <v>172028.58</v>
      </c>
      <c r="AF56" s="362">
        <f t="shared" si="10"/>
        <v>0.14112</v>
      </c>
      <c r="AG56" s="363">
        <f t="shared" si="10"/>
        <v>1590.38</v>
      </c>
      <c r="AH56" s="364">
        <f t="shared" si="10"/>
        <v>21.381999999999994</v>
      </c>
    </row>
    <row r="57" spans="1:34">
      <c r="B57" s="304"/>
      <c r="C57" s="438"/>
      <c r="D57" s="438"/>
      <c r="E57" s="438"/>
      <c r="F57" s="438"/>
      <c r="G57" s="438"/>
      <c r="H57" s="438"/>
      <c r="I57" s="440" t="s">
        <v>588</v>
      </c>
      <c r="J57" s="440"/>
      <c r="K57" s="440"/>
      <c r="L57" s="440"/>
      <c r="M57" s="440"/>
      <c r="N57" s="440"/>
      <c r="O57" s="440"/>
      <c r="P57" s="323" t="s">
        <v>600</v>
      </c>
      <c r="Q57" s="309"/>
      <c r="R57" s="309"/>
      <c r="S57" s="388"/>
      <c r="T57" s="309"/>
      <c r="U57" s="309"/>
      <c r="V57" s="309"/>
      <c r="W57" s="221" t="s">
        <v>594</v>
      </c>
      <c r="Z57" s="190">
        <v>5229140.4716106774</v>
      </c>
      <c r="AB57" s="366">
        <v>29241.408677058902</v>
      </c>
      <c r="AC57" s="367"/>
      <c r="AD57" s="367"/>
      <c r="AE57" s="366">
        <v>197186.88943348301</v>
      </c>
      <c r="AG57" s="365">
        <v>132.69942866247362</v>
      </c>
      <c r="AH57" s="221">
        <v>1.4</v>
      </c>
    </row>
    <row r="58" spans="1:34" ht="16.5" thickBot="1">
      <c r="B58" s="300"/>
      <c r="C58" s="438" t="s">
        <v>579</v>
      </c>
      <c r="D58" s="438"/>
      <c r="E58" s="438"/>
      <c r="F58" s="438"/>
      <c r="G58" s="438"/>
      <c r="H58" s="438"/>
      <c r="I58" s="439" t="s">
        <v>587</v>
      </c>
      <c r="J58" s="439"/>
      <c r="K58" s="439"/>
      <c r="L58" s="439"/>
      <c r="M58" s="439"/>
      <c r="N58" s="439"/>
      <c r="O58" s="439"/>
      <c r="P58" s="324" t="s">
        <v>601</v>
      </c>
      <c r="Q58" s="309"/>
      <c r="R58" s="309"/>
      <c r="S58" s="388"/>
      <c r="T58" s="309"/>
      <c r="U58" s="309"/>
      <c r="V58" s="309"/>
      <c r="W58" s="428" t="s">
        <v>595</v>
      </c>
      <c r="X58" s="428"/>
      <c r="Y58" s="428"/>
      <c r="Z58" s="428"/>
      <c r="AA58" s="428"/>
      <c r="AB58" s="428"/>
      <c r="AC58" s="428"/>
      <c r="AD58" s="428"/>
      <c r="AE58" s="428"/>
      <c r="AF58" s="428"/>
      <c r="AG58" s="428"/>
      <c r="AH58" s="428"/>
    </row>
    <row r="59" spans="1:34" ht="16.5" thickBot="1">
      <c r="B59" s="299"/>
      <c r="C59" s="438"/>
      <c r="D59" s="438"/>
      <c r="E59" s="438"/>
      <c r="F59" s="438"/>
      <c r="G59" s="438"/>
      <c r="H59" s="438"/>
      <c r="I59" s="434" t="s">
        <v>589</v>
      </c>
      <c r="J59" s="434"/>
      <c r="K59" s="434"/>
      <c r="L59" s="434"/>
      <c r="M59" s="434"/>
      <c r="N59" s="434"/>
      <c r="O59" s="434"/>
      <c r="P59" s="325" t="s">
        <v>602</v>
      </c>
      <c r="Q59" s="325"/>
      <c r="R59" s="325"/>
      <c r="S59" s="389"/>
      <c r="T59" s="325"/>
      <c r="U59" s="325"/>
      <c r="V59" s="325"/>
      <c r="W59" s="251" t="s">
        <v>519</v>
      </c>
      <c r="X59" s="251" t="s">
        <v>504</v>
      </c>
      <c r="Y59" s="251" t="s">
        <v>515</v>
      </c>
      <c r="Z59" s="251" t="s">
        <v>155</v>
      </c>
      <c r="AA59" s="251" t="s">
        <v>353</v>
      </c>
      <c r="AB59" s="251" t="s">
        <v>422</v>
      </c>
      <c r="AC59" s="251" t="s">
        <v>53</v>
      </c>
      <c r="AD59" s="251" t="s">
        <v>421</v>
      </c>
      <c r="AE59" s="251" t="s">
        <v>420</v>
      </c>
      <c r="AF59" s="251" t="s">
        <v>419</v>
      </c>
      <c r="AG59" s="251" t="s">
        <v>418</v>
      </c>
      <c r="AH59" s="251" t="s">
        <v>417</v>
      </c>
    </row>
    <row r="60" spans="1:34" ht="16.5" thickTop="1">
      <c r="A60" s="224" t="s">
        <v>1</v>
      </c>
      <c r="C60" s="309" t="s">
        <v>581</v>
      </c>
      <c r="D60" s="309"/>
      <c r="E60" s="309"/>
      <c r="F60" s="310"/>
      <c r="G60" s="310"/>
      <c r="H60" s="310"/>
      <c r="I60" s="434" t="s">
        <v>590</v>
      </c>
      <c r="J60" s="434"/>
      <c r="K60" s="434"/>
      <c r="L60" s="434"/>
      <c r="M60" s="434"/>
      <c r="N60" s="434"/>
      <c r="O60" s="434"/>
      <c r="P60" s="325" t="s">
        <v>603</v>
      </c>
      <c r="Q60" s="325"/>
      <c r="R60" s="325"/>
      <c r="S60" s="389"/>
      <c r="T60" s="325"/>
      <c r="U60" s="325"/>
      <c r="V60" s="325"/>
      <c r="W60" s="370">
        <f>(W5-$W$56)/SQRT($W$56*(1-$W$56)/50)</f>
        <v>-1.3853232608605524</v>
      </c>
      <c r="X60" s="370">
        <f>(X5-$X$56)/SQRT($X$56*(1-$X$56)/50)</f>
        <v>1.5216955314740928</v>
      </c>
      <c r="Y60" s="370">
        <f>(Y5-$Y$56)/SQRT($Y$56*(1-$Y$56)/50)</f>
        <v>0.35970087884486018</v>
      </c>
      <c r="Z60" s="370">
        <f t="shared" ref="Z60:Z91" si="11">(Z5-$Z$56)/($Z$57/SQRT(50))</f>
        <v>-1.4883325698944923</v>
      </c>
      <c r="AA60" s="370">
        <f>(AA5-$AA$56)/SQRT($AA$56*(1-$AA$56)/50)</f>
        <v>-0.11021987146510649</v>
      </c>
      <c r="AB60" s="370">
        <f t="shared" ref="AB60:AB91" si="12">(AB5-$AB$56)/($AB$57/SQRT(50))</f>
        <v>-0.68812394198858096</v>
      </c>
      <c r="AC60" s="370">
        <f>(AC5-$AC$56)/SQRT($AC$56*(1-$AC$56)/50)</f>
        <v>5.4145618954554715</v>
      </c>
      <c r="AD60" s="370">
        <f>(AD5-$AD$56)/SQRT($AD$56*(1-$AD$56)/50)</f>
        <v>-0.9996691908207056</v>
      </c>
      <c r="AE60" s="369">
        <f t="shared" ref="AE60:AE91" si="13">(AE5-$AE$56)/($AE$57/SQRT(50))</f>
        <v>-0.35987314833798073</v>
      </c>
      <c r="AF60" s="370">
        <f>(AF5-$AF$56)/SQRT($AF$56*(1-$AF$56)/50)</f>
        <v>0.40377632729912105</v>
      </c>
      <c r="AG60" s="370">
        <f t="shared" ref="AG60:AG91" si="14">(AG5-$AG$56)/($AG$57/SQRT(50))</f>
        <v>0.93890543539546245</v>
      </c>
      <c r="AH60" s="370">
        <f t="shared" ref="AH60:AH91" si="15">(AH5-$AH$56)/($AH$57/SQRT(50))</f>
        <v>-4.9598489937513337</v>
      </c>
    </row>
    <row r="61" spans="1:34">
      <c r="A61" s="226" t="s">
        <v>0</v>
      </c>
      <c r="C61" s="309" t="s">
        <v>582</v>
      </c>
      <c r="D61" s="309"/>
      <c r="E61" s="309"/>
      <c r="F61" s="310"/>
      <c r="G61" s="310"/>
      <c r="H61" s="310"/>
      <c r="I61" s="434" t="s">
        <v>591</v>
      </c>
      <c r="J61" s="434"/>
      <c r="K61" s="434"/>
      <c r="L61" s="434"/>
      <c r="M61" s="434"/>
      <c r="N61" s="434"/>
      <c r="O61" s="434"/>
      <c r="P61" s="325" t="s">
        <v>604</v>
      </c>
      <c r="Q61" s="325"/>
      <c r="R61" s="325"/>
      <c r="S61" s="389"/>
      <c r="T61" s="325"/>
      <c r="U61" s="325"/>
      <c r="V61" s="325"/>
      <c r="W61" s="370">
        <f t="shared" ref="W61:W109" si="16">(W6-$W$56)/SQRT($W$56*(1-$W$56)/50)</f>
        <v>-1.0386032701456323</v>
      </c>
      <c r="X61" s="370">
        <f t="shared" ref="X61:X109" si="17">(X6-$X$56)/SQRT($X$56*(1-$X$56)/50)</f>
        <v>0.70932917554464692</v>
      </c>
      <c r="Y61" s="370">
        <f t="shared" ref="Y61:Y109" si="18">(Y6-$Y$56)/SQRT($Y$56*(1-$Y$56)/50)</f>
        <v>0.20856605580080126</v>
      </c>
      <c r="Z61" s="370">
        <f t="shared" si="11"/>
        <v>-5.6505360607136952</v>
      </c>
      <c r="AA61" s="370">
        <f t="shared" ref="AA61:AA109" si="19">(AA6-$AA$56)/SQRT($AA$56*(1-$AA$56)/50)</f>
        <v>-0.62185057455247938</v>
      </c>
      <c r="AB61" s="370">
        <f t="shared" si="12"/>
        <v>-4.585729295080311</v>
      </c>
      <c r="AC61" s="370">
        <f t="shared" ref="AC61:AC109" si="20">(AC6-$AC$56)/SQRT($AC$56*(1-$AC$56)/50)</f>
        <v>-4.3513843375833492</v>
      </c>
      <c r="AD61" s="370">
        <f t="shared" ref="AD61:AD109" si="21">(AD6-$AD$56)/SQRT($AD$56*(1-$AD$56)/50)</f>
        <v>0.9477383237650816</v>
      </c>
      <c r="AE61" s="369">
        <f t="shared" si="13"/>
        <v>-5.4083129437923549</v>
      </c>
      <c r="AF61" s="370">
        <f t="shared" ref="AF61:AF109" si="22">(AF6-$AF$56)/SQRT($AF$56*(1-$AF$56)/50)</f>
        <v>-0.65237905597825752</v>
      </c>
      <c r="AG61" s="370">
        <f t="shared" si="14"/>
        <v>-5.0824517836560652</v>
      </c>
      <c r="AH61" s="370">
        <f t="shared" si="15"/>
        <v>-1.4243150878185815</v>
      </c>
    </row>
    <row r="62" spans="1:34">
      <c r="A62" s="224" t="s">
        <v>3</v>
      </c>
      <c r="C62" s="433" t="s">
        <v>583</v>
      </c>
      <c r="D62" s="433"/>
      <c r="E62" s="433"/>
      <c r="F62" s="433"/>
      <c r="G62" s="433"/>
      <c r="H62" s="433"/>
      <c r="I62" s="434" t="s">
        <v>592</v>
      </c>
      <c r="J62" s="434"/>
      <c r="K62" s="434"/>
      <c r="L62" s="434"/>
      <c r="M62" s="434"/>
      <c r="N62" s="434"/>
      <c r="O62" s="434"/>
      <c r="P62" s="325" t="s">
        <v>605</v>
      </c>
      <c r="Q62" s="325"/>
      <c r="R62" s="325"/>
      <c r="S62" s="389"/>
      <c r="T62" s="325"/>
      <c r="U62" s="325"/>
      <c r="V62" s="325"/>
      <c r="W62" s="370">
        <f t="shared" si="16"/>
        <v>-0.52347642679775197</v>
      </c>
      <c r="X62" s="370">
        <f t="shared" si="17"/>
        <v>0.5230796280858222</v>
      </c>
      <c r="Y62" s="370">
        <f t="shared" si="18"/>
        <v>0.35970087884486018</v>
      </c>
      <c r="Z62" s="370">
        <f t="shared" si="11"/>
        <v>0.22766360614500358</v>
      </c>
      <c r="AA62" s="370">
        <f t="shared" si="19"/>
        <v>-0.98730107675774414</v>
      </c>
      <c r="AB62" s="370">
        <f t="shared" si="12"/>
        <v>0.94970215656522761</v>
      </c>
      <c r="AC62" s="370">
        <f t="shared" si="20"/>
        <v>1.0198860905880016</v>
      </c>
      <c r="AD62" s="370">
        <f t="shared" si="21"/>
        <v>-0.5599320101077836</v>
      </c>
      <c r="AE62" s="369">
        <f t="shared" si="13"/>
        <v>1.9082545166676603</v>
      </c>
      <c r="AF62" s="370">
        <f t="shared" si="22"/>
        <v>0.95216469938545212</v>
      </c>
      <c r="AG62" s="370">
        <f t="shared" si="14"/>
        <v>-2.0984163476659274</v>
      </c>
      <c r="AH62" s="370">
        <f t="shared" si="15"/>
        <v>-9.0004591719601628</v>
      </c>
    </row>
    <row r="63" spans="1:34">
      <c r="A63" s="226" t="s">
        <v>2</v>
      </c>
      <c r="C63" s="433"/>
      <c r="D63" s="433"/>
      <c r="E63" s="433"/>
      <c r="F63" s="433"/>
      <c r="G63" s="433"/>
      <c r="H63" s="433"/>
      <c r="I63" s="435" t="s">
        <v>608</v>
      </c>
      <c r="J63" s="435"/>
      <c r="K63" s="435"/>
      <c r="L63" s="435"/>
      <c r="M63" s="435"/>
      <c r="N63" s="435"/>
      <c r="O63" s="435"/>
      <c r="P63" s="435" t="s">
        <v>611</v>
      </c>
      <c r="Q63" s="435"/>
      <c r="R63" s="435"/>
      <c r="S63" s="435"/>
      <c r="T63" s="435"/>
      <c r="U63" s="435"/>
      <c r="V63" s="435"/>
      <c r="W63" s="370">
        <f t="shared" si="16"/>
        <v>-1.5947704389250748</v>
      </c>
      <c r="X63" s="370">
        <f t="shared" si="17"/>
        <v>1.5246814946130283</v>
      </c>
      <c r="Y63" s="370">
        <f t="shared" si="18"/>
        <v>0.11788516197436588</v>
      </c>
      <c r="Z63" s="370">
        <f t="shared" si="11"/>
        <v>-3.3760635878228897</v>
      </c>
      <c r="AA63" s="370">
        <f t="shared" si="19"/>
        <v>-1.3673695990512211</v>
      </c>
      <c r="AB63" s="370">
        <f t="shared" si="12"/>
        <v>-2.4304149563219917</v>
      </c>
      <c r="AC63" s="370">
        <f t="shared" si="20"/>
        <v>-4.3513843375833492</v>
      </c>
      <c r="AD63" s="370">
        <f t="shared" si="21"/>
        <v>-0.93684959357600051</v>
      </c>
      <c r="AE63" s="369">
        <f t="shared" si="13"/>
        <v>-2.3457847702828407</v>
      </c>
      <c r="AF63" s="370">
        <f t="shared" si="22"/>
        <v>0.93185401893781017</v>
      </c>
      <c r="AG63" s="370">
        <f t="shared" si="14"/>
        <v>5.6813903247369311</v>
      </c>
      <c r="AH63" s="370">
        <f t="shared" si="15"/>
        <v>-5.9700015383035412</v>
      </c>
    </row>
    <row r="64" spans="1:34">
      <c r="A64" s="224" t="s">
        <v>4</v>
      </c>
      <c r="C64" s="311" t="s">
        <v>584</v>
      </c>
      <c r="D64" s="311"/>
      <c r="E64" s="311"/>
      <c r="F64" s="312"/>
      <c r="G64" s="312"/>
      <c r="H64" s="312"/>
      <c r="I64" s="435"/>
      <c r="J64" s="435"/>
      <c r="K64" s="435"/>
      <c r="L64" s="435"/>
      <c r="M64" s="435"/>
      <c r="N64" s="435"/>
      <c r="O64" s="435"/>
      <c r="P64" s="435"/>
      <c r="Q64" s="435"/>
      <c r="R64" s="435"/>
      <c r="S64" s="435"/>
      <c r="T64" s="435"/>
      <c r="U64" s="435"/>
      <c r="V64" s="435"/>
      <c r="W64" s="370">
        <f t="shared" si="16"/>
        <v>1.699777064684447</v>
      </c>
      <c r="X64" s="370">
        <f t="shared" si="17"/>
        <v>-1.7981362278368351</v>
      </c>
      <c r="Y64" s="370">
        <f t="shared" si="18"/>
        <v>0.48060873728010689</v>
      </c>
      <c r="Z64" s="370">
        <f t="shared" si="11"/>
        <v>31.997257112742258</v>
      </c>
      <c r="AA64" s="370">
        <f t="shared" si="19"/>
        <v>-0.75341275534637364</v>
      </c>
      <c r="AB64" s="370">
        <f t="shared" si="12"/>
        <v>31.546798900993608</v>
      </c>
      <c r="AC64" s="370">
        <f t="shared" si="20"/>
        <v>2.1592464844425314</v>
      </c>
      <c r="AD64" s="370">
        <f t="shared" si="21"/>
        <v>-1.3137671770442196</v>
      </c>
      <c r="AE64" s="369">
        <f t="shared" si="13"/>
        <v>30.368828036336232</v>
      </c>
      <c r="AF64" s="370">
        <f t="shared" si="22"/>
        <v>0.36315496640383721</v>
      </c>
      <c r="AG64" s="370">
        <f t="shared" si="14"/>
        <v>-4.5495883129435404</v>
      </c>
      <c r="AH64" s="370">
        <f t="shared" si="15"/>
        <v>4.1315239072185674</v>
      </c>
    </row>
    <row r="65" spans="1:34">
      <c r="A65" s="226" t="s">
        <v>5</v>
      </c>
      <c r="C65" s="433" t="s">
        <v>585</v>
      </c>
      <c r="D65" s="433"/>
      <c r="E65" s="433"/>
      <c r="F65" s="433"/>
      <c r="G65" s="433"/>
      <c r="H65" s="433"/>
      <c r="I65" s="435"/>
      <c r="J65" s="435"/>
      <c r="K65" s="435"/>
      <c r="L65" s="435"/>
      <c r="M65" s="435"/>
      <c r="N65" s="435"/>
      <c r="O65" s="435"/>
      <c r="P65" s="435"/>
      <c r="Q65" s="435"/>
      <c r="R65" s="435"/>
      <c r="S65" s="435"/>
      <c r="T65" s="435"/>
      <c r="U65" s="435"/>
      <c r="V65" s="435"/>
      <c r="W65" s="370">
        <f t="shared" si="16"/>
        <v>0.46715211810201768</v>
      </c>
      <c r="X65" s="370">
        <f t="shared" si="17"/>
        <v>-0.52334959093682387</v>
      </c>
      <c r="Y65" s="370">
        <f t="shared" si="18"/>
        <v>-0.15415751950494</v>
      </c>
      <c r="Z65" s="370">
        <f t="shared" si="11"/>
        <v>-1.1867824144517756</v>
      </c>
      <c r="AA65" s="370">
        <f t="shared" si="19"/>
        <v>1.1323118360327993</v>
      </c>
      <c r="AB65" s="370">
        <f t="shared" si="12"/>
        <v>-1.8004818414936039</v>
      </c>
      <c r="AC65" s="370">
        <f t="shared" si="20"/>
        <v>1.7523320580659139</v>
      </c>
      <c r="AD65" s="370">
        <f t="shared" si="21"/>
        <v>0.50800114305216193</v>
      </c>
      <c r="AE65" s="369">
        <f t="shared" si="13"/>
        <v>-1.1464920963152732</v>
      </c>
      <c r="AF65" s="370">
        <f t="shared" si="22"/>
        <v>-0.44927225150183869</v>
      </c>
      <c r="AG65" s="370">
        <f t="shared" si="14"/>
        <v>6.9602626544469892</v>
      </c>
      <c r="AH65" s="370">
        <f t="shared" si="15"/>
        <v>-4.9598489937513337</v>
      </c>
    </row>
    <row r="66" spans="1:34">
      <c r="A66" s="224" t="s">
        <v>6</v>
      </c>
      <c r="C66" s="433"/>
      <c r="D66" s="433"/>
      <c r="E66" s="433"/>
      <c r="F66" s="433"/>
      <c r="G66" s="433"/>
      <c r="H66" s="433"/>
      <c r="I66" s="435"/>
      <c r="J66" s="435"/>
      <c r="K66" s="435"/>
      <c r="L66" s="435"/>
      <c r="M66" s="435"/>
      <c r="N66" s="435"/>
      <c r="O66" s="435"/>
      <c r="P66" s="435"/>
      <c r="Q66" s="435"/>
      <c r="R66" s="435"/>
      <c r="S66" s="435"/>
      <c r="T66" s="435"/>
      <c r="U66" s="435"/>
      <c r="V66" s="435"/>
      <c r="W66" s="370">
        <f t="shared" si="16"/>
        <v>1.4025885012145158</v>
      </c>
      <c r="X66" s="370">
        <f t="shared" si="17"/>
        <v>-1.2814258979245161</v>
      </c>
      <c r="Y66" s="370">
        <f t="shared" si="18"/>
        <v>0.23879302040961303</v>
      </c>
      <c r="Z66" s="370">
        <f t="shared" si="11"/>
        <v>-2.6620793632769058</v>
      </c>
      <c r="AA66" s="370">
        <f t="shared" si="19"/>
        <v>6.7242892405787518E-3</v>
      </c>
      <c r="AB66" s="370">
        <f t="shared" si="12"/>
        <v>-3.4414515601981877</v>
      </c>
      <c r="AC66" s="370">
        <f t="shared" si="20"/>
        <v>5.4145618954554715</v>
      </c>
      <c r="AD66" s="370">
        <f t="shared" si="21"/>
        <v>0.36142208281452198</v>
      </c>
      <c r="AE66" s="369">
        <f t="shared" si="13"/>
        <v>-3.6232157870495749</v>
      </c>
      <c r="AF66" s="370">
        <f t="shared" si="22"/>
        <v>-0.71331109732118325</v>
      </c>
      <c r="AG66" s="370">
        <f t="shared" si="14"/>
        <v>-3.1108569420197241</v>
      </c>
      <c r="AH66" s="370">
        <f t="shared" si="15"/>
        <v>13.222896808188468</v>
      </c>
    </row>
    <row r="67" spans="1:34" ht="15.75" customHeight="1">
      <c r="A67" s="226" t="s">
        <v>7</v>
      </c>
      <c r="B67" s="435" t="s">
        <v>607</v>
      </c>
      <c r="C67" s="435"/>
      <c r="D67" s="435"/>
      <c r="E67" s="435"/>
      <c r="F67" s="435"/>
      <c r="G67" s="435"/>
      <c r="H67" s="435"/>
      <c r="I67" s="435"/>
      <c r="J67" s="435"/>
      <c r="K67" s="435"/>
      <c r="L67" s="435"/>
      <c r="M67" s="435"/>
      <c r="N67" s="435"/>
      <c r="O67" s="435"/>
      <c r="P67" s="435"/>
      <c r="Q67" s="435"/>
      <c r="R67" s="435"/>
      <c r="S67" s="435"/>
      <c r="T67" s="435"/>
      <c r="U67" s="435"/>
      <c r="V67" s="435"/>
      <c r="W67" s="370">
        <f t="shared" si="16"/>
        <v>1.4804236011709255</v>
      </c>
      <c r="X67" s="370">
        <f t="shared" si="17"/>
        <v>-1.3868328230571172</v>
      </c>
      <c r="Y67" s="370">
        <f t="shared" si="18"/>
        <v>0.11788516197436588</v>
      </c>
      <c r="Z67" s="370">
        <f t="shared" si="11"/>
        <v>-5.4111890763488484</v>
      </c>
      <c r="AA67" s="370">
        <f t="shared" si="19"/>
        <v>0.67915321329826728</v>
      </c>
      <c r="AB67" s="370">
        <f t="shared" si="12"/>
        <v>-4.6241781876936372</v>
      </c>
      <c r="AC67" s="370">
        <f t="shared" si="20"/>
        <v>5.4145618954554715</v>
      </c>
      <c r="AD67" s="370">
        <f t="shared" si="21"/>
        <v>0.11014369383571306</v>
      </c>
      <c r="AE67" s="369">
        <f t="shared" si="13"/>
        <v>-5.1512345686077623</v>
      </c>
      <c r="AF67" s="370">
        <f t="shared" si="22"/>
        <v>-8.3680003444284293E-2</v>
      </c>
      <c r="AG67" s="370">
        <f t="shared" si="14"/>
        <v>-12.755685761916418</v>
      </c>
      <c r="AH67" s="370">
        <f t="shared" si="15"/>
        <v>7.6670578131513016</v>
      </c>
    </row>
    <row r="68" spans="1:34">
      <c r="A68" s="224" t="s">
        <v>8</v>
      </c>
      <c r="B68" s="435"/>
      <c r="C68" s="435"/>
      <c r="D68" s="435"/>
      <c r="E68" s="435"/>
      <c r="F68" s="435"/>
      <c r="G68" s="435"/>
      <c r="H68" s="435"/>
      <c r="I68" s="435"/>
      <c r="J68" s="435"/>
      <c r="K68" s="435"/>
      <c r="L68" s="435"/>
      <c r="M68" s="435"/>
      <c r="N68" s="435"/>
      <c r="O68" s="435"/>
      <c r="P68" s="435"/>
      <c r="Q68" s="435"/>
      <c r="R68" s="435"/>
      <c r="S68" s="435"/>
      <c r="T68" s="435"/>
      <c r="U68" s="435"/>
      <c r="V68" s="435"/>
      <c r="W68" s="370">
        <f t="shared" si="16"/>
        <v>0.2477986545884977</v>
      </c>
      <c r="X68" s="370">
        <f t="shared" si="17"/>
        <v>-0.10734625786382228</v>
      </c>
      <c r="Y68" s="370">
        <f t="shared" si="18"/>
        <v>0.11788516197436588</v>
      </c>
      <c r="Z68" s="370">
        <f t="shared" si="11"/>
        <v>13.98132562860183</v>
      </c>
      <c r="AA68" s="370">
        <f t="shared" si="19"/>
        <v>-0.27101809243542369</v>
      </c>
      <c r="AB68" s="370">
        <f t="shared" si="12"/>
        <v>16.519569129484772</v>
      </c>
      <c r="AC68" s="370">
        <f t="shared" si="20"/>
        <v>0.53158877893606071</v>
      </c>
      <c r="AD68" s="370">
        <f t="shared" si="21"/>
        <v>-0.32959348687720896</v>
      </c>
      <c r="AE68" s="369">
        <f t="shared" si="13"/>
        <v>15.60412378098291</v>
      </c>
      <c r="AF68" s="370">
        <f t="shared" si="22"/>
        <v>0.18035884237506</v>
      </c>
      <c r="AG68" s="370">
        <f t="shared" si="14"/>
        <v>-7.1073329723636576</v>
      </c>
      <c r="AH68" s="370">
        <f t="shared" si="15"/>
        <v>-9.0004591719601628</v>
      </c>
    </row>
    <row r="69" spans="1:34">
      <c r="A69" s="226" t="s">
        <v>9</v>
      </c>
      <c r="B69" s="435"/>
      <c r="C69" s="435"/>
      <c r="D69" s="435"/>
      <c r="E69" s="435"/>
      <c r="F69" s="435"/>
      <c r="G69" s="435"/>
      <c r="H69" s="435"/>
      <c r="I69" s="435"/>
      <c r="J69" s="435"/>
      <c r="K69" s="435"/>
      <c r="L69" s="435"/>
      <c r="M69" s="435"/>
      <c r="N69" s="435"/>
      <c r="O69" s="435"/>
      <c r="P69" s="435"/>
      <c r="Q69" s="435"/>
      <c r="R69" s="435"/>
      <c r="S69" s="435"/>
      <c r="T69" s="435"/>
      <c r="U69" s="435"/>
      <c r="V69" s="435"/>
      <c r="W69" s="370">
        <f t="shared" si="16"/>
        <v>-0.39044916505406824</v>
      </c>
      <c r="X69" s="370">
        <f t="shared" si="17"/>
        <v>0.48078792731989833</v>
      </c>
      <c r="Y69" s="370">
        <f t="shared" si="18"/>
        <v>0.6015165957153541</v>
      </c>
      <c r="Z69" s="370">
        <f t="shared" si="11"/>
        <v>3.3594580456307974</v>
      </c>
      <c r="AA69" s="370">
        <f t="shared" si="19"/>
        <v>-0.11021987146510649</v>
      </c>
      <c r="AB69" s="370">
        <f t="shared" si="12"/>
        <v>3.1120291864291221</v>
      </c>
      <c r="AC69" s="370">
        <f t="shared" si="20"/>
        <v>-3.3747897142794665</v>
      </c>
      <c r="AD69" s="370">
        <f t="shared" si="21"/>
        <v>-0.62275160735248647</v>
      </c>
      <c r="AE69" s="369">
        <f t="shared" si="13"/>
        <v>5.8225587601673556</v>
      </c>
      <c r="AF69" s="370">
        <f t="shared" si="22"/>
        <v>0.70843653401374918</v>
      </c>
      <c r="AG69" s="370">
        <f t="shared" si="14"/>
        <v>-7.3737647077199204</v>
      </c>
      <c r="AH69" s="370">
        <f t="shared" si="15"/>
        <v>-3.4446201769230136</v>
      </c>
    </row>
    <row r="70" spans="1:34">
      <c r="A70" s="224" t="s">
        <v>10</v>
      </c>
      <c r="B70" s="435"/>
      <c r="C70" s="435"/>
      <c r="D70" s="435"/>
      <c r="E70" s="435"/>
      <c r="F70" s="435"/>
      <c r="G70" s="435"/>
      <c r="H70" s="435"/>
      <c r="I70" s="435"/>
      <c r="J70" s="435"/>
      <c r="K70" s="435"/>
      <c r="L70" s="435"/>
      <c r="M70" s="435"/>
      <c r="N70" s="435"/>
      <c r="O70" s="435"/>
      <c r="P70" s="435"/>
      <c r="Q70" s="435"/>
      <c r="R70" s="435"/>
      <c r="S70" s="435"/>
      <c r="T70" s="435"/>
      <c r="U70" s="435"/>
      <c r="V70" s="435"/>
      <c r="W70" s="370">
        <f t="shared" si="16"/>
        <v>3.1701528620428205</v>
      </c>
      <c r="X70" s="370">
        <f t="shared" si="17"/>
        <v>-3.103799732217742</v>
      </c>
      <c r="Y70" s="370">
        <f t="shared" si="18"/>
        <v>-0.42620020098424588</v>
      </c>
      <c r="Z70" s="370">
        <f t="shared" si="11"/>
        <v>-4.9784713645027976</v>
      </c>
      <c r="AA70" s="370">
        <f t="shared" si="19"/>
        <v>-1.6158759405508023</v>
      </c>
      <c r="AB70" s="370">
        <f t="shared" si="12"/>
        <v>-4.8698641933234414</v>
      </c>
      <c r="AC70" s="370">
        <f t="shared" si="20"/>
        <v>-1.9098977793236438</v>
      </c>
      <c r="AD70" s="370">
        <f t="shared" si="21"/>
        <v>0.73833966628273884</v>
      </c>
      <c r="AE70" s="369">
        <f t="shared" si="13"/>
        <v>-4.631411981541806</v>
      </c>
      <c r="AF70" s="370">
        <f t="shared" si="22"/>
        <v>-0.36802952971127106</v>
      </c>
      <c r="AG70" s="370">
        <f t="shared" si="14"/>
        <v>-7.3204783606486679</v>
      </c>
      <c r="AH70" s="370">
        <f t="shared" si="15"/>
        <v>-6.4750778105796352</v>
      </c>
    </row>
    <row r="71" spans="1:34">
      <c r="A71" s="226" t="s">
        <v>11</v>
      </c>
      <c r="B71" s="435"/>
      <c r="C71" s="435"/>
      <c r="D71" s="435"/>
      <c r="E71" s="435"/>
      <c r="F71" s="435"/>
      <c r="G71" s="435"/>
      <c r="H71" s="435"/>
      <c r="I71" s="435"/>
      <c r="J71" s="435"/>
      <c r="K71" s="435"/>
      <c r="L71" s="435"/>
      <c r="M71" s="435"/>
      <c r="N71" s="435"/>
      <c r="O71" s="435"/>
      <c r="P71" s="435"/>
      <c r="Q71" s="435"/>
      <c r="R71" s="435"/>
      <c r="S71" s="435"/>
      <c r="T71" s="435"/>
      <c r="U71" s="435"/>
      <c r="V71" s="435"/>
      <c r="W71" s="370">
        <f t="shared" si="16"/>
        <v>-2.2287727076609278</v>
      </c>
      <c r="X71" s="370">
        <f t="shared" si="17"/>
        <v>2.0230313330594449</v>
      </c>
      <c r="Y71" s="370">
        <f t="shared" si="18"/>
        <v>-0.30529234254899873</v>
      </c>
      <c r="Z71" s="370">
        <f t="shared" si="11"/>
        <v>-4.8216111939586037</v>
      </c>
      <c r="AA71" s="370">
        <f t="shared" si="19"/>
        <v>0.18214053029910662</v>
      </c>
      <c r="AB71" s="370">
        <f t="shared" si="12"/>
        <v>-4.8783277860370671</v>
      </c>
      <c r="AC71" s="370">
        <f t="shared" si="20"/>
        <v>5.4145618954554715</v>
      </c>
      <c r="AD71" s="370">
        <f t="shared" si="21"/>
        <v>0.31954235131805575</v>
      </c>
      <c r="AE71" s="369">
        <f t="shared" si="13"/>
        <v>-5.0911336679508548</v>
      </c>
      <c r="AF71" s="370">
        <f t="shared" si="22"/>
        <v>5.8494759689208524E-2</v>
      </c>
      <c r="AG71" s="370">
        <f t="shared" si="14"/>
        <v>-12.062963249990137</v>
      </c>
      <c r="AH71" s="370">
        <f t="shared" si="15"/>
        <v>3.6264476349424726</v>
      </c>
    </row>
    <row r="72" spans="1:34">
      <c r="A72" s="224" t="s">
        <v>12</v>
      </c>
      <c r="B72" s="435"/>
      <c r="C72" s="435"/>
      <c r="D72" s="435"/>
      <c r="E72" s="435"/>
      <c r="F72" s="435"/>
      <c r="G72" s="435"/>
      <c r="H72" s="435"/>
      <c r="I72" s="435"/>
      <c r="J72" s="435"/>
      <c r="K72" s="435"/>
      <c r="L72" s="435"/>
      <c r="M72" s="435"/>
      <c r="N72" s="435"/>
      <c r="O72" s="435"/>
      <c r="P72" s="435"/>
      <c r="Q72" s="435"/>
      <c r="R72" s="435"/>
      <c r="S72" s="435"/>
      <c r="T72" s="435"/>
      <c r="U72" s="435"/>
      <c r="V72" s="435"/>
      <c r="W72" s="370">
        <f t="shared" si="16"/>
        <v>1.3233382176225335</v>
      </c>
      <c r="X72" s="370">
        <f t="shared" si="17"/>
        <v>-1.2906539778554291</v>
      </c>
      <c r="Y72" s="370">
        <f t="shared" si="18"/>
        <v>0.29924694962723664</v>
      </c>
      <c r="Z72" s="370">
        <f t="shared" si="11"/>
        <v>6.7022023696415411</v>
      </c>
      <c r="AA72" s="370">
        <f t="shared" si="19"/>
        <v>-0.1686919518179491</v>
      </c>
      <c r="AB72" s="370">
        <f t="shared" si="12"/>
        <v>6.1185391352434584</v>
      </c>
      <c r="AC72" s="370">
        <f t="shared" si="20"/>
        <v>-0.86354639721234216</v>
      </c>
      <c r="AD72" s="370">
        <f t="shared" si="21"/>
        <v>-9.9254963646629654E-2</v>
      </c>
      <c r="AE72" s="369">
        <f t="shared" si="13"/>
        <v>4.3373923510942554</v>
      </c>
      <c r="AF72" s="370">
        <f t="shared" si="22"/>
        <v>-0.14461204478721004</v>
      </c>
      <c r="AG72" s="370">
        <f t="shared" si="14"/>
        <v>11.542888502574701</v>
      </c>
      <c r="AH72" s="370">
        <f t="shared" si="15"/>
        <v>-3.9496964491991085</v>
      </c>
    </row>
    <row r="73" spans="1:34">
      <c r="A73" s="226" t="s">
        <v>13</v>
      </c>
      <c r="B73" s="435"/>
      <c r="C73" s="435"/>
      <c r="D73" s="435"/>
      <c r="E73" s="435"/>
      <c r="F73" s="435"/>
      <c r="G73" s="435"/>
      <c r="H73" s="435"/>
      <c r="I73" s="435"/>
      <c r="J73" s="435"/>
      <c r="K73" s="435"/>
      <c r="L73" s="435"/>
      <c r="M73" s="435"/>
      <c r="N73" s="435"/>
      <c r="O73" s="435"/>
      <c r="P73" s="435"/>
      <c r="Q73" s="435"/>
      <c r="R73" s="435"/>
      <c r="S73" s="435"/>
      <c r="T73" s="435"/>
      <c r="U73" s="435"/>
      <c r="V73" s="435"/>
      <c r="W73" s="370">
        <f t="shared" si="16"/>
        <v>-0.60980262856758904</v>
      </c>
      <c r="X73" s="370">
        <f t="shared" si="17"/>
        <v>0.60120338907220949</v>
      </c>
      <c r="Y73" s="370">
        <f t="shared" si="18"/>
        <v>2.7204268147930526E-2</v>
      </c>
      <c r="Z73" s="370">
        <f t="shared" si="11"/>
        <v>0.21278893480029556</v>
      </c>
      <c r="AA73" s="370">
        <f t="shared" si="19"/>
        <v>-0.49028839375858352</v>
      </c>
      <c r="AB73" s="370">
        <f t="shared" si="12"/>
        <v>-4.4649078818392779E-2</v>
      </c>
      <c r="AC73" s="370">
        <f t="shared" si="20"/>
        <v>5.4145618954554715</v>
      </c>
      <c r="AD73" s="370">
        <f t="shared" si="21"/>
        <v>-5.7375232150163435E-2</v>
      </c>
      <c r="AE73" s="369">
        <f t="shared" si="13"/>
        <v>0.55609183106500881</v>
      </c>
      <c r="AF73" s="370">
        <f t="shared" si="22"/>
        <v>-2.43728165371721E-3</v>
      </c>
      <c r="AG73" s="370">
        <f t="shared" si="14"/>
        <v>-6.4146104604373759</v>
      </c>
      <c r="AH73" s="370">
        <f t="shared" si="15"/>
        <v>1.6061425458380401</v>
      </c>
    </row>
    <row r="74" spans="1:34">
      <c r="A74" s="224" t="s">
        <v>14</v>
      </c>
      <c r="B74" s="435"/>
      <c r="C74" s="435"/>
      <c r="D74" s="435"/>
      <c r="E74" s="435"/>
      <c r="F74" s="435"/>
      <c r="G74" s="435"/>
      <c r="H74" s="435"/>
      <c r="P74" s="435"/>
      <c r="Q74" s="435"/>
      <c r="R74" s="435"/>
      <c r="S74" s="435"/>
      <c r="T74" s="435"/>
      <c r="U74" s="435"/>
      <c r="V74" s="435"/>
      <c r="W74" s="370">
        <f t="shared" si="16"/>
        <v>0.54357203442285806</v>
      </c>
      <c r="X74" s="370">
        <f t="shared" si="17"/>
        <v>-0.51025861105217685</v>
      </c>
      <c r="Y74" s="370">
        <f t="shared" si="18"/>
        <v>-0.39597323637543408</v>
      </c>
      <c r="Z74" s="370">
        <f t="shared" si="11"/>
        <v>-3.211089960181583</v>
      </c>
      <c r="AA74" s="370">
        <f t="shared" si="19"/>
        <v>0.98613163515069269</v>
      </c>
      <c r="AB74" s="370">
        <f t="shared" si="12"/>
        <v>-3.6958429754762929</v>
      </c>
      <c r="AC74" s="370">
        <f t="shared" si="20"/>
        <v>-1.9098977793236438</v>
      </c>
      <c r="AD74" s="370">
        <f t="shared" si="21"/>
        <v>0.75927953203097309</v>
      </c>
      <c r="AE74" s="369">
        <f t="shared" si="13"/>
        <v>-3.737608312762903</v>
      </c>
      <c r="AF74" s="370">
        <f t="shared" si="22"/>
        <v>-0.7336217777688252</v>
      </c>
      <c r="AG74" s="370">
        <f t="shared" si="14"/>
        <v>9.1982892314395919</v>
      </c>
      <c r="AH74" s="370">
        <f t="shared" si="15"/>
        <v>3.6264476349424726</v>
      </c>
    </row>
    <row r="75" spans="1:34">
      <c r="A75" s="226" t="s">
        <v>15</v>
      </c>
      <c r="B75" s="435"/>
      <c r="C75" s="435"/>
      <c r="D75" s="435"/>
      <c r="E75" s="435"/>
      <c r="F75" s="435"/>
      <c r="G75" s="435"/>
      <c r="H75" s="435"/>
      <c r="P75" s="435"/>
      <c r="Q75" s="435"/>
      <c r="R75" s="435"/>
      <c r="S75" s="435"/>
      <c r="T75" s="435"/>
      <c r="U75" s="435"/>
      <c r="V75" s="435"/>
      <c r="W75" s="370">
        <f t="shared" si="16"/>
        <v>-1.4291939535632563</v>
      </c>
      <c r="X75" s="370">
        <f t="shared" si="17"/>
        <v>1.3962717462033587</v>
      </c>
      <c r="Y75" s="370">
        <f t="shared" si="18"/>
        <v>-0.27506537794018693</v>
      </c>
      <c r="Z75" s="370">
        <f t="shared" si="11"/>
        <v>-3.4815385300853645</v>
      </c>
      <c r="AA75" s="370">
        <f t="shared" si="19"/>
        <v>9.4432409769842685E-2</v>
      </c>
      <c r="AB75" s="370">
        <f t="shared" si="12"/>
        <v>-3.3452084201975354</v>
      </c>
      <c r="AC75" s="370">
        <f t="shared" si="20"/>
        <v>5.4145618954554715</v>
      </c>
      <c r="AD75" s="370">
        <f t="shared" si="21"/>
        <v>0.59176060604509895</v>
      </c>
      <c r="AE75" s="369">
        <f t="shared" si="13"/>
        <v>-3.1107803035249804</v>
      </c>
      <c r="AF75" s="370">
        <f t="shared" si="22"/>
        <v>-6.3369322996642385E-2</v>
      </c>
      <c r="AG75" s="370">
        <f t="shared" si="14"/>
        <v>8.6121394136558163</v>
      </c>
      <c r="AH75" s="370">
        <f t="shared" si="15"/>
        <v>2.1112188181141529</v>
      </c>
    </row>
    <row r="76" spans="1:34">
      <c r="A76" s="224" t="s">
        <v>16</v>
      </c>
      <c r="B76" s="435"/>
      <c r="C76" s="435"/>
      <c r="D76" s="435"/>
      <c r="E76" s="435"/>
      <c r="F76" s="435"/>
      <c r="G76" s="435"/>
      <c r="H76" s="435"/>
      <c r="W76" s="370">
        <f t="shared" si="16"/>
        <v>-1.4674039117236757</v>
      </c>
      <c r="X76" s="370">
        <f t="shared" si="17"/>
        <v>1.5102676003228896</v>
      </c>
      <c r="Y76" s="370">
        <f t="shared" si="18"/>
        <v>0.48060873728010689</v>
      </c>
      <c r="Z76" s="370">
        <f t="shared" si="11"/>
        <v>-1.8980621532987219</v>
      </c>
      <c r="AA76" s="370">
        <f t="shared" si="19"/>
        <v>-0.49028839375858352</v>
      </c>
      <c r="AB76" s="370">
        <f t="shared" si="12"/>
        <v>-3.4941676519573388</v>
      </c>
      <c r="AC76" s="370">
        <f t="shared" si="20"/>
        <v>5.4145618954554715</v>
      </c>
      <c r="AD76" s="370">
        <f t="shared" si="21"/>
        <v>-1.0834286538136404</v>
      </c>
      <c r="AE76" s="369">
        <f t="shared" si="13"/>
        <v>-2.4446141749430077</v>
      </c>
      <c r="AF76" s="370">
        <f t="shared" si="22"/>
        <v>0.78967925580431675</v>
      </c>
      <c r="AG76" s="370">
        <f t="shared" si="14"/>
        <v>8.0259895958720389</v>
      </c>
      <c r="AH76" s="370">
        <f t="shared" si="15"/>
        <v>-9.0004591719601628</v>
      </c>
    </row>
    <row r="77" spans="1:34">
      <c r="A77" s="226" t="s">
        <v>17</v>
      </c>
      <c r="B77" s="435"/>
      <c r="C77" s="435"/>
      <c r="D77" s="435"/>
      <c r="E77" s="435"/>
      <c r="F77" s="435"/>
      <c r="G77" s="435"/>
      <c r="H77" s="435"/>
      <c r="W77" s="370">
        <f t="shared" si="16"/>
        <v>-1.071152493763768</v>
      </c>
      <c r="X77" s="370">
        <f t="shared" si="17"/>
        <v>1.1311927124425281</v>
      </c>
      <c r="Y77" s="370">
        <f t="shared" si="18"/>
        <v>-0.1239305548961282</v>
      </c>
      <c r="Z77" s="370">
        <f t="shared" si="11"/>
        <v>-1.8574948678131546</v>
      </c>
      <c r="AA77" s="370">
        <f t="shared" si="19"/>
        <v>0.53297301241616235</v>
      </c>
      <c r="AB77" s="370">
        <f t="shared" si="12"/>
        <v>7.5533937715084695E-2</v>
      </c>
      <c r="AC77" s="370">
        <f t="shared" si="20"/>
        <v>-4.3513843375833492</v>
      </c>
      <c r="AD77" s="370">
        <f t="shared" si="21"/>
        <v>-0.97872932507246901</v>
      </c>
      <c r="AE77" s="369">
        <f t="shared" si="13"/>
        <v>-0.22744318048239445</v>
      </c>
      <c r="AF77" s="370">
        <f t="shared" si="22"/>
        <v>1.2974462669953641</v>
      </c>
      <c r="AG77" s="370">
        <f t="shared" si="14"/>
        <v>3.4433637477443275</v>
      </c>
      <c r="AH77" s="370">
        <f t="shared" si="15"/>
        <v>-9.5055354442362745</v>
      </c>
    </row>
    <row r="78" spans="1:34">
      <c r="A78" s="224" t="s">
        <v>18</v>
      </c>
      <c r="B78" s="435"/>
      <c r="C78" s="435"/>
      <c r="D78" s="435"/>
      <c r="E78" s="435"/>
      <c r="F78" s="435"/>
      <c r="G78" s="435"/>
      <c r="H78" s="435"/>
      <c r="W78" s="370">
        <f t="shared" si="16"/>
        <v>1.1492706304472884</v>
      </c>
      <c r="X78" s="370">
        <f t="shared" si="17"/>
        <v>-1.2450607681067707</v>
      </c>
      <c r="Y78" s="370">
        <f t="shared" si="18"/>
        <v>-9.370359028731641E-2</v>
      </c>
      <c r="Z78" s="370">
        <f t="shared" si="11"/>
        <v>-4.9392563218667487</v>
      </c>
      <c r="AA78" s="370">
        <f t="shared" si="19"/>
        <v>0.86918747444500577</v>
      </c>
      <c r="AB78" s="370">
        <f t="shared" si="12"/>
        <v>-5.3087619297585755</v>
      </c>
      <c r="AC78" s="370">
        <f t="shared" si="20"/>
        <v>0.53158877893606071</v>
      </c>
      <c r="AD78" s="370">
        <f t="shared" si="21"/>
        <v>0.69645993478627033</v>
      </c>
      <c r="AE78" s="369">
        <f t="shared" si="13"/>
        <v>-5.0770766553867084</v>
      </c>
      <c r="AF78" s="370">
        <f t="shared" si="22"/>
        <v>-0.26647612747306149</v>
      </c>
      <c r="AG78" s="370">
        <f t="shared" si="14"/>
        <v>-11.210381696850098</v>
      </c>
      <c r="AH78" s="370">
        <f t="shared" si="15"/>
        <v>10.697515446807941</v>
      </c>
    </row>
    <row r="79" spans="1:34">
      <c r="A79" s="226" t="s">
        <v>19</v>
      </c>
      <c r="W79" s="370">
        <f t="shared" si="16"/>
        <v>1.9559253027228163</v>
      </c>
      <c r="X79" s="370">
        <f t="shared" si="17"/>
        <v>-1.9641027382206537</v>
      </c>
      <c r="Y79" s="370">
        <f t="shared" si="18"/>
        <v>8.7658197365554094E-2</v>
      </c>
      <c r="Z79" s="370">
        <f t="shared" si="11"/>
        <v>-0.33216493355582488</v>
      </c>
      <c r="AA79" s="370">
        <f t="shared" si="19"/>
        <v>0.35755677135763286</v>
      </c>
      <c r="AB79" s="370">
        <f t="shared" si="12"/>
        <v>1.06819245455598</v>
      </c>
      <c r="AC79" s="370">
        <f t="shared" si="20"/>
        <v>-1.9098977793236438</v>
      </c>
      <c r="AD79" s="370">
        <f t="shared" si="21"/>
        <v>0.27766261982158491</v>
      </c>
      <c r="AE79" s="369">
        <f t="shared" si="13"/>
        <v>-0.50618083012806792</v>
      </c>
      <c r="AF79" s="370">
        <f t="shared" si="22"/>
        <v>-0.87579654090231829</v>
      </c>
      <c r="AG79" s="370">
        <f t="shared" si="14"/>
        <v>-5.7218879485110943</v>
      </c>
      <c r="AH79" s="370">
        <f t="shared" si="15"/>
        <v>4.6366001794946801</v>
      </c>
    </row>
    <row r="80" spans="1:34">
      <c r="A80" s="224" t="s">
        <v>20</v>
      </c>
      <c r="W80" s="370">
        <f t="shared" si="16"/>
        <v>1.771951430098573</v>
      </c>
      <c r="X80" s="370">
        <f t="shared" si="17"/>
        <v>-1.7350620794537364</v>
      </c>
      <c r="Y80" s="370">
        <f t="shared" si="18"/>
        <v>-6.3476625678504622E-2</v>
      </c>
      <c r="Z80" s="370">
        <f t="shared" si="11"/>
        <v>0.64280216094730869</v>
      </c>
      <c r="AA80" s="370">
        <f t="shared" si="19"/>
        <v>1.1907839163856402</v>
      </c>
      <c r="AB80" s="370">
        <f t="shared" si="12"/>
        <v>0.96614570812312794</v>
      </c>
      <c r="AC80" s="370">
        <f t="shared" si="20"/>
        <v>-1.9098977793236438</v>
      </c>
      <c r="AD80" s="370">
        <f t="shared" si="21"/>
        <v>0.44518154580745906</v>
      </c>
      <c r="AE80" s="369">
        <f t="shared" si="13"/>
        <v>-1.245895256590303</v>
      </c>
      <c r="AF80" s="370">
        <f t="shared" si="22"/>
        <v>-0.57113633418768994</v>
      </c>
      <c r="AG80" s="370">
        <f t="shared" si="14"/>
        <v>-1.9918436535234225</v>
      </c>
      <c r="AH80" s="370">
        <f t="shared" si="15"/>
        <v>13.727973080464581</v>
      </c>
    </row>
    <row r="81" spans="1:34">
      <c r="A81" s="226" t="s">
        <v>21</v>
      </c>
      <c r="W81" s="370">
        <f t="shared" si="16"/>
        <v>0.83368467971493321</v>
      </c>
      <c r="X81" s="370">
        <f t="shared" si="17"/>
        <v>-0.73684696845450937</v>
      </c>
      <c r="Y81" s="370">
        <f t="shared" si="18"/>
        <v>0.57128963110654229</v>
      </c>
      <c r="Z81" s="370">
        <f t="shared" si="11"/>
        <v>3.7881190289282918</v>
      </c>
      <c r="AA81" s="370">
        <f t="shared" si="19"/>
        <v>0.60606311285721559</v>
      </c>
      <c r="AB81" s="370">
        <f t="shared" si="12"/>
        <v>5.0422119590050114</v>
      </c>
      <c r="AC81" s="370">
        <f t="shared" si="20"/>
        <v>0.53158877893606071</v>
      </c>
      <c r="AD81" s="370">
        <f t="shared" si="21"/>
        <v>0.21484302257688442</v>
      </c>
      <c r="AE81" s="369">
        <f t="shared" si="13"/>
        <v>2.0908163813719089</v>
      </c>
      <c r="AF81" s="370">
        <f t="shared" si="22"/>
        <v>5.8494759689209093E-2</v>
      </c>
      <c r="AG81" s="370">
        <f t="shared" si="14"/>
        <v>10.21072982579339</v>
      </c>
      <c r="AH81" s="370">
        <f t="shared" si="15"/>
        <v>-7.4852303551318604</v>
      </c>
    </row>
    <row r="82" spans="1:34">
      <c r="A82" s="224" t="s">
        <v>22</v>
      </c>
      <c r="W82" s="370">
        <f t="shared" si="16"/>
        <v>0.63697415437054983</v>
      </c>
      <c r="X82" s="370">
        <f t="shared" si="17"/>
        <v>-0.68274721067907562</v>
      </c>
      <c r="Y82" s="370">
        <f t="shared" si="18"/>
        <v>-0.39597323637543408</v>
      </c>
      <c r="Z82" s="370">
        <f t="shared" si="11"/>
        <v>-0.86494861626627517</v>
      </c>
      <c r="AA82" s="370">
        <f t="shared" si="19"/>
        <v>1.5416163985026976</v>
      </c>
      <c r="AB82" s="370">
        <f t="shared" si="12"/>
        <v>-2.6519192684842965</v>
      </c>
      <c r="AC82" s="370">
        <f t="shared" si="20"/>
        <v>5.4145618954554715</v>
      </c>
      <c r="AD82" s="370">
        <f t="shared" si="21"/>
        <v>0.96867818951331586</v>
      </c>
      <c r="AE82" s="369">
        <f t="shared" si="13"/>
        <v>-1.4642809874975653</v>
      </c>
      <c r="AF82" s="370">
        <f t="shared" si="22"/>
        <v>-0.69300041687354141</v>
      </c>
      <c r="AG82" s="370">
        <f t="shared" si="14"/>
        <v>10.104157131650885</v>
      </c>
      <c r="AH82" s="370">
        <f t="shared" si="15"/>
        <v>8.1721340854274143</v>
      </c>
    </row>
    <row r="83" spans="1:34">
      <c r="A83" s="226" t="s">
        <v>23</v>
      </c>
      <c r="W83" s="370">
        <f t="shared" si="16"/>
        <v>-0.61687854674544451</v>
      </c>
      <c r="X83" s="370">
        <f t="shared" si="17"/>
        <v>0.77781583110201524</v>
      </c>
      <c r="Y83" s="370">
        <f t="shared" si="18"/>
        <v>0.66197052493297759</v>
      </c>
      <c r="Z83" s="370">
        <f t="shared" si="11"/>
        <v>-3.4193353590074946</v>
      </c>
      <c r="AA83" s="370">
        <f t="shared" si="19"/>
        <v>1.7316506596494343</v>
      </c>
      <c r="AB83" s="370">
        <f t="shared" si="12"/>
        <v>-3.7379191221097434</v>
      </c>
      <c r="AC83" s="370">
        <f t="shared" si="20"/>
        <v>5.4145618954554715</v>
      </c>
      <c r="AD83" s="370">
        <f t="shared" si="21"/>
        <v>-1.3556469085406859</v>
      </c>
      <c r="AE83" s="369">
        <f t="shared" si="13"/>
        <v>-3.2463300675363849</v>
      </c>
      <c r="AF83" s="370">
        <f t="shared" si="22"/>
        <v>1.317756947443006</v>
      </c>
      <c r="AG83" s="370">
        <f t="shared" si="14"/>
        <v>4.402517995026872</v>
      </c>
      <c r="AH83" s="370">
        <f t="shared" si="15"/>
        <v>-12.535993077892915</v>
      </c>
    </row>
    <row r="84" spans="1:34">
      <c r="A84" s="224" t="s">
        <v>24</v>
      </c>
      <c r="W84" s="370">
        <f t="shared" si="16"/>
        <v>-0.54753454860246031</v>
      </c>
      <c r="X84" s="370">
        <f t="shared" si="17"/>
        <v>0.54504159505621352</v>
      </c>
      <c r="Y84" s="370">
        <f t="shared" si="18"/>
        <v>0.20856605580080126</v>
      </c>
      <c r="Z84" s="370">
        <f t="shared" si="11"/>
        <v>-0.23480344839046341</v>
      </c>
      <c r="AA84" s="370">
        <f t="shared" si="19"/>
        <v>0.18214053029910662</v>
      </c>
      <c r="AB84" s="370">
        <f t="shared" si="12"/>
        <v>0.61067481415087066</v>
      </c>
      <c r="AC84" s="370">
        <f t="shared" si="20"/>
        <v>-9.23435745410276</v>
      </c>
      <c r="AD84" s="370">
        <f t="shared" si="21"/>
        <v>-1.5495500653694896E-2</v>
      </c>
      <c r="AE84" s="369">
        <f t="shared" si="13"/>
        <v>0.63032146373792064</v>
      </c>
      <c r="AF84" s="370">
        <f t="shared" si="22"/>
        <v>0.13973748147977619</v>
      </c>
      <c r="AG84" s="370">
        <f t="shared" si="14"/>
        <v>9.7311527021521176</v>
      </c>
      <c r="AH84" s="370">
        <f t="shared" si="15"/>
        <v>1.1010662735619454</v>
      </c>
    </row>
    <row r="85" spans="1:34">
      <c r="A85" s="226" t="s">
        <v>25</v>
      </c>
      <c r="W85" s="370">
        <f t="shared" si="16"/>
        <v>-0.91831266112208865</v>
      </c>
      <c r="X85" s="370">
        <f t="shared" si="17"/>
        <v>0.7800611033437741</v>
      </c>
      <c r="Y85" s="370">
        <f t="shared" si="18"/>
        <v>-0.36574627176662228</v>
      </c>
      <c r="Z85" s="370">
        <f t="shared" si="11"/>
        <v>-5.30977086263493</v>
      </c>
      <c r="AA85" s="370">
        <f t="shared" si="19"/>
        <v>0.44526489188689838</v>
      </c>
      <c r="AB85" s="370">
        <f t="shared" si="12"/>
        <v>-5.1034593522194971</v>
      </c>
      <c r="AC85" s="370">
        <f t="shared" si="20"/>
        <v>-9.23435745410276</v>
      </c>
      <c r="AD85" s="370">
        <f t="shared" si="21"/>
        <v>0.82209912927567597</v>
      </c>
      <c r="AE85" s="369">
        <f t="shared" si="13"/>
        <v>-5.2382302637113787</v>
      </c>
      <c r="AF85" s="370">
        <f t="shared" si="22"/>
        <v>0.13973748147977619</v>
      </c>
      <c r="AG85" s="370">
        <f t="shared" si="14"/>
        <v>0.24618292346918053</v>
      </c>
      <c r="AH85" s="370">
        <f t="shared" si="15"/>
        <v>-0.41416254326637425</v>
      </c>
    </row>
    <row r="86" spans="1:34">
      <c r="A86" s="224" t="s">
        <v>26</v>
      </c>
      <c r="W86" s="370">
        <f t="shared" si="16"/>
        <v>-1.4320243208343981</v>
      </c>
      <c r="X86" s="370">
        <f t="shared" si="17"/>
        <v>1.41667080560073</v>
      </c>
      <c r="Y86" s="370">
        <f t="shared" si="18"/>
        <v>-0.6680159178547399</v>
      </c>
      <c r="Z86" s="370">
        <f t="shared" si="11"/>
        <v>-4.4943684243750281</v>
      </c>
      <c r="AA86" s="370">
        <f t="shared" si="19"/>
        <v>-0.15407393172973846</v>
      </c>
      <c r="AB86" s="370">
        <f t="shared" si="12"/>
        <v>-4.5400258944267353</v>
      </c>
      <c r="AC86" s="370">
        <f t="shared" si="20"/>
        <v>-9.23435745410276</v>
      </c>
      <c r="AD86" s="370">
        <f t="shared" si="21"/>
        <v>0.6127004717933332</v>
      </c>
      <c r="AE86" s="369">
        <f t="shared" si="13"/>
        <v>-4.4111256851603091</v>
      </c>
      <c r="AF86" s="370">
        <f t="shared" si="22"/>
        <v>-0.59144701463533178</v>
      </c>
      <c r="AG86" s="370">
        <f t="shared" si="14"/>
        <v>7.6529851663732718</v>
      </c>
      <c r="AH86" s="370">
        <f t="shared" si="15"/>
        <v>0.5959900012858329</v>
      </c>
    </row>
    <row r="87" spans="1:34">
      <c r="A87" s="226" t="s">
        <v>27</v>
      </c>
      <c r="W87" s="370">
        <f t="shared" si="16"/>
        <v>0.59593382893898772</v>
      </c>
      <c r="X87" s="370">
        <f t="shared" si="17"/>
        <v>-0.58133097093030339</v>
      </c>
      <c r="Y87" s="370">
        <f t="shared" si="18"/>
        <v>0.57128963110654229</v>
      </c>
      <c r="Z87" s="370">
        <f t="shared" si="11"/>
        <v>-3.5910702008963962</v>
      </c>
      <c r="AA87" s="370">
        <f t="shared" si="19"/>
        <v>-0.69494067499353274</v>
      </c>
      <c r="AB87" s="370">
        <f t="shared" si="12"/>
        <v>-1.6558753145579508</v>
      </c>
      <c r="AC87" s="370">
        <f t="shared" si="20"/>
        <v>-1.9098977793236438</v>
      </c>
      <c r="AD87" s="370">
        <f t="shared" si="21"/>
        <v>-0.62275160735248647</v>
      </c>
      <c r="AE87" s="369">
        <f t="shared" si="13"/>
        <v>-3.329632210869319</v>
      </c>
      <c r="AF87" s="370">
        <f t="shared" si="22"/>
        <v>0.58657245132789826</v>
      </c>
      <c r="AG87" s="370">
        <f t="shared" si="14"/>
        <v>-7.2671920135774153</v>
      </c>
      <c r="AH87" s="370">
        <f t="shared" si="15"/>
        <v>-0.41416254326637425</v>
      </c>
    </row>
    <row r="88" spans="1:34">
      <c r="A88" s="224" t="s">
        <v>28</v>
      </c>
      <c r="W88" s="370">
        <f t="shared" si="16"/>
        <v>0.54215685078728715</v>
      </c>
      <c r="X88" s="370">
        <f t="shared" si="17"/>
        <v>-0.47830727650433635</v>
      </c>
      <c r="Y88" s="370">
        <f t="shared" si="18"/>
        <v>-0.42620020098424588</v>
      </c>
      <c r="Z88" s="370">
        <f t="shared" si="11"/>
        <v>-4.9581877217600132</v>
      </c>
      <c r="AA88" s="370">
        <f t="shared" si="19"/>
        <v>0.98613163515069269</v>
      </c>
      <c r="AB88" s="370">
        <f t="shared" si="12"/>
        <v>-5.0352669766411449</v>
      </c>
      <c r="AC88" s="370">
        <f t="shared" si="20"/>
        <v>1.7523320580659139</v>
      </c>
      <c r="AD88" s="370">
        <f t="shared" si="21"/>
        <v>0.92679845801684735</v>
      </c>
      <c r="AE88" s="369">
        <f t="shared" si="13"/>
        <v>-5.1275312897687311</v>
      </c>
      <c r="AF88" s="370">
        <f t="shared" si="22"/>
        <v>-1.1804567476169467</v>
      </c>
      <c r="AG88" s="370">
        <f t="shared" si="14"/>
        <v>-1.2458347945258881</v>
      </c>
      <c r="AH88" s="370">
        <f t="shared" si="15"/>
        <v>12.21274426363626</v>
      </c>
    </row>
    <row r="89" spans="1:34">
      <c r="A89" s="226" t="s">
        <v>29</v>
      </c>
      <c r="W89" s="370">
        <f t="shared" si="16"/>
        <v>1.4294769902903668</v>
      </c>
      <c r="X89" s="370">
        <f t="shared" si="17"/>
        <v>-1.3130933601060473</v>
      </c>
      <c r="Y89" s="370">
        <f t="shared" si="18"/>
        <v>0.20856605580080126</v>
      </c>
      <c r="Z89" s="370">
        <f t="shared" si="11"/>
        <v>2.7523010061968072</v>
      </c>
      <c r="AA89" s="370">
        <f t="shared" si="19"/>
        <v>-0.11021987146510649</v>
      </c>
      <c r="AB89" s="370">
        <f t="shared" si="12"/>
        <v>0.48420455731584311</v>
      </c>
      <c r="AC89" s="370">
        <f t="shared" si="20"/>
        <v>-0.44500584436782109</v>
      </c>
      <c r="AD89" s="370">
        <f t="shared" si="21"/>
        <v>0.11014369383571306</v>
      </c>
      <c r="AE89" s="369">
        <f t="shared" si="13"/>
        <v>-0.16038549299527116</v>
      </c>
      <c r="AF89" s="370">
        <f t="shared" si="22"/>
        <v>-0.71331109732118325</v>
      </c>
      <c r="AG89" s="370">
        <f t="shared" si="14"/>
        <v>-3.697006759803501</v>
      </c>
      <c r="AH89" s="370">
        <f t="shared" si="15"/>
        <v>8.1721340854274143</v>
      </c>
    </row>
    <row r="90" spans="1:34">
      <c r="A90" s="224" t="s">
        <v>30</v>
      </c>
      <c r="W90" s="370">
        <f t="shared" si="16"/>
        <v>0.68509039797996829</v>
      </c>
      <c r="X90" s="370">
        <f t="shared" si="17"/>
        <v>-0.98183063720857233</v>
      </c>
      <c r="Y90" s="370">
        <f t="shared" si="18"/>
        <v>0.23879302040961303</v>
      </c>
      <c r="Z90" s="370">
        <f t="shared" si="11"/>
        <v>-4.2482602257625866</v>
      </c>
      <c r="AA90" s="370">
        <f t="shared" si="19"/>
        <v>-0.15407393172973846</v>
      </c>
      <c r="AB90" s="370">
        <f t="shared" si="12"/>
        <v>-2.633299364514321</v>
      </c>
      <c r="AC90" s="370">
        <f t="shared" si="20"/>
        <v>5.4145618954554715</v>
      </c>
      <c r="AD90" s="370">
        <f t="shared" si="21"/>
        <v>-0.85309013058306571</v>
      </c>
      <c r="AE90" s="369">
        <f t="shared" si="13"/>
        <v>-3.3985187443788187</v>
      </c>
      <c r="AF90" s="370">
        <f t="shared" si="22"/>
        <v>1.4802423910241413</v>
      </c>
      <c r="AG90" s="370">
        <f t="shared" si="14"/>
        <v>1.8980596826780065</v>
      </c>
      <c r="AH90" s="370">
        <f t="shared" si="15"/>
        <v>-7.4852303551318604</v>
      </c>
    </row>
    <row r="91" spans="1:34">
      <c r="A91" s="226" t="s">
        <v>31</v>
      </c>
      <c r="W91" s="370">
        <f t="shared" si="16"/>
        <v>2.1512206444316271</v>
      </c>
      <c r="X91" s="370">
        <f t="shared" si="17"/>
        <v>-2.0671807627522871</v>
      </c>
      <c r="Y91" s="370">
        <f t="shared" si="18"/>
        <v>0.23879302040961303</v>
      </c>
      <c r="Z91" s="370">
        <f t="shared" si="11"/>
        <v>14.024597399786435</v>
      </c>
      <c r="AA91" s="370">
        <f t="shared" si="19"/>
        <v>-0.57799651428784582</v>
      </c>
      <c r="AB91" s="370">
        <f t="shared" si="12"/>
        <v>12.985656446144249</v>
      </c>
      <c r="AC91" s="370">
        <f t="shared" si="20"/>
        <v>8.7682131979751096E-2</v>
      </c>
      <c r="AD91" s="370">
        <f t="shared" si="21"/>
        <v>-0.45523268136661227</v>
      </c>
      <c r="AE91" s="369">
        <f t="shared" si="13"/>
        <v>6.6903282679218457</v>
      </c>
      <c r="AF91" s="370">
        <f t="shared" si="22"/>
        <v>0.36315496640383721</v>
      </c>
      <c r="AG91" s="370">
        <f t="shared" si="14"/>
        <v>-6.787614889936143</v>
      </c>
      <c r="AH91" s="370">
        <f t="shared" si="15"/>
        <v>10.192439174531827</v>
      </c>
    </row>
    <row r="92" spans="1:34">
      <c r="A92" s="224" t="s">
        <v>32</v>
      </c>
      <c r="W92" s="370">
        <f t="shared" si="16"/>
        <v>2.8445191074976929E-2</v>
      </c>
      <c r="X92" s="370">
        <f t="shared" si="17"/>
        <v>8.5865531024806444E-2</v>
      </c>
      <c r="Y92" s="370">
        <f t="shared" si="18"/>
        <v>0.20856605580080126</v>
      </c>
      <c r="Z92" s="370">
        <f t="shared" ref="Z92:Z109" si="23">(Z37-$Z$56)/($Z$57/SQRT(50))</f>
        <v>3.4757509306894239</v>
      </c>
      <c r="AA92" s="370">
        <f t="shared" si="19"/>
        <v>0.91304153470963934</v>
      </c>
      <c r="AB92" s="370">
        <f t="shared" ref="AB92:AB109" si="24">(AB37-$AB$56)/($AB$57/SQRT(50))</f>
        <v>2.4250272750174329</v>
      </c>
      <c r="AC92" s="370">
        <f t="shared" si="20"/>
        <v>-9.23435745410276</v>
      </c>
      <c r="AD92" s="370">
        <f t="shared" si="21"/>
        <v>-0.53899214435955167</v>
      </c>
      <c r="AE92" s="369">
        <f t="shared" ref="AE92:AE109" si="25">(AE37-$AE$56)/($AE$57/SQRT(50))</f>
        <v>4.8776549819397097</v>
      </c>
      <c r="AF92" s="370">
        <f t="shared" si="22"/>
        <v>0.58657245132789826</v>
      </c>
      <c r="AG92" s="370">
        <f t="shared" ref="AG92:AG109" si="26">(AG37-$AG$56)/($AG$57/SQRT(50))</f>
        <v>-5.9350333367961037</v>
      </c>
      <c r="AH92" s="370">
        <f t="shared" ref="AH92:AH109" si="27">(AH37-$AH$56)/($AH$57/SQRT(50))</f>
        <v>-13.546145622445122</v>
      </c>
    </row>
    <row r="93" spans="1:34">
      <c r="A93" s="226" t="s">
        <v>33</v>
      </c>
      <c r="W93" s="370">
        <f t="shared" si="16"/>
        <v>-1.3386222008867055</v>
      </c>
      <c r="X93" s="370">
        <f t="shared" si="17"/>
        <v>1.2072177656615264</v>
      </c>
      <c r="Y93" s="370">
        <f t="shared" si="18"/>
        <v>-0.90983163472523398</v>
      </c>
      <c r="Z93" s="370">
        <f t="shared" si="23"/>
        <v>-5.6343091465194686</v>
      </c>
      <c r="AA93" s="370">
        <f t="shared" si="19"/>
        <v>0.18214053029910662</v>
      </c>
      <c r="AB93" s="370">
        <f t="shared" si="24"/>
        <v>-5.2516931331752748</v>
      </c>
      <c r="AC93" s="370">
        <f t="shared" si="20"/>
        <v>5.4145618954554715</v>
      </c>
      <c r="AD93" s="370">
        <f t="shared" si="21"/>
        <v>0.67552006903803374</v>
      </c>
      <c r="AE93" s="369">
        <f t="shared" si="25"/>
        <v>-5.6256946023736072</v>
      </c>
      <c r="AF93" s="370">
        <f t="shared" si="22"/>
        <v>-0.75393245821646715</v>
      </c>
      <c r="AG93" s="370">
        <f t="shared" si="26"/>
        <v>11.116597726004681</v>
      </c>
      <c r="AH93" s="370">
        <f t="shared" si="27"/>
        <v>-4.4547727214752211</v>
      </c>
    </row>
    <row r="94" spans="1:34">
      <c r="A94" s="224" t="s">
        <v>34</v>
      </c>
      <c r="W94" s="370">
        <f t="shared" si="16"/>
        <v>0.34403114180733291</v>
      </c>
      <c r="X94" s="370">
        <f t="shared" si="17"/>
        <v>-0.3087514671606732</v>
      </c>
      <c r="Y94" s="370">
        <f t="shared" si="18"/>
        <v>-3.3249661069692842E-2</v>
      </c>
      <c r="Z94" s="370">
        <f t="shared" si="23"/>
        <v>5.4838315622250038</v>
      </c>
      <c r="AA94" s="370">
        <f t="shared" si="19"/>
        <v>6.5196369593421372E-2</v>
      </c>
      <c r="AB94" s="370">
        <f t="shared" si="24"/>
        <v>2.285015269840605</v>
      </c>
      <c r="AC94" s="370">
        <f t="shared" si="20"/>
        <v>5.4145618954554715</v>
      </c>
      <c r="AD94" s="370">
        <f t="shared" si="21"/>
        <v>0.15202342533217927</v>
      </c>
      <c r="AE94" s="369">
        <f t="shared" si="25"/>
        <v>5.9779030928915367</v>
      </c>
      <c r="AF94" s="370">
        <f t="shared" si="22"/>
        <v>0.11942680103213427</v>
      </c>
      <c r="AG94" s="370">
        <f t="shared" si="26"/>
        <v>2.3776368063192788</v>
      </c>
      <c r="AH94" s="370">
        <f t="shared" si="27"/>
        <v>2.1112188181141529</v>
      </c>
    </row>
    <row r="95" spans="1:34">
      <c r="A95" s="226" t="s">
        <v>35</v>
      </c>
      <c r="W95" s="370">
        <f t="shared" si="16"/>
        <v>-2.1113124659085272</v>
      </c>
      <c r="X95" s="370">
        <f t="shared" si="17"/>
        <v>2.4022633124746737</v>
      </c>
      <c r="Y95" s="370">
        <f t="shared" si="18"/>
        <v>-0.36574627176662228</v>
      </c>
      <c r="Z95" s="370">
        <f t="shared" si="23"/>
        <v>-2.5511954496163551</v>
      </c>
      <c r="AA95" s="370">
        <f t="shared" si="19"/>
        <v>-1.4989317798451172</v>
      </c>
      <c r="AB95" s="370">
        <f t="shared" si="24"/>
        <v>-1.6159755203365751</v>
      </c>
      <c r="AC95" s="370">
        <f t="shared" si="20"/>
        <v>0.53158877893606071</v>
      </c>
      <c r="AD95" s="370">
        <f t="shared" si="21"/>
        <v>-0.26677388963250614</v>
      </c>
      <c r="AE95" s="369">
        <f t="shared" si="25"/>
        <v>-1.6485282593204742</v>
      </c>
      <c r="AF95" s="370">
        <f t="shared" si="22"/>
        <v>0.24129088371798574</v>
      </c>
      <c r="AG95" s="370">
        <f t="shared" si="26"/>
        <v>5.2550995481669114</v>
      </c>
      <c r="AH95" s="370">
        <f t="shared" si="27"/>
        <v>-2.9395439046469014</v>
      </c>
    </row>
    <row r="96" spans="1:34">
      <c r="A96" s="224" t="s">
        <v>36</v>
      </c>
      <c r="W96" s="370">
        <f t="shared" si="16"/>
        <v>0.86198835242635519</v>
      </c>
      <c r="X96" s="370">
        <f t="shared" si="17"/>
        <v>-1.0799086789669035</v>
      </c>
      <c r="Y96" s="370">
        <f t="shared" si="18"/>
        <v>0.32947391423604838</v>
      </c>
      <c r="Z96" s="370">
        <f t="shared" si="23"/>
        <v>-2.2942693082077623</v>
      </c>
      <c r="AA96" s="370">
        <f t="shared" si="19"/>
        <v>0.72300727356289918</v>
      </c>
      <c r="AB96" s="370">
        <f t="shared" si="24"/>
        <v>-3.309903147734985</v>
      </c>
      <c r="AC96" s="370">
        <f t="shared" si="20"/>
        <v>5.4145618954554715</v>
      </c>
      <c r="AD96" s="370">
        <f t="shared" si="21"/>
        <v>0.46612141155569337</v>
      </c>
      <c r="AE96" s="369">
        <f t="shared" si="25"/>
        <v>-1.6958630975466789</v>
      </c>
      <c r="AF96" s="370">
        <f t="shared" si="22"/>
        <v>3.8184079241566617E-2</v>
      </c>
      <c r="AG96" s="370">
        <f t="shared" si="26"/>
        <v>-2.737852512520957</v>
      </c>
      <c r="AH96" s="370">
        <f t="shared" si="27"/>
        <v>0.5959900012858329</v>
      </c>
    </row>
    <row r="97" spans="1:34">
      <c r="A97" s="226" t="s">
        <v>37</v>
      </c>
      <c r="W97" s="370">
        <f t="shared" si="16"/>
        <v>0.53932648351614365</v>
      </c>
      <c r="X97" s="370">
        <f t="shared" si="17"/>
        <v>-0.45392035096082289</v>
      </c>
      <c r="Y97" s="370">
        <f t="shared" si="18"/>
        <v>-3.3249661069692842E-2</v>
      </c>
      <c r="Z97" s="370">
        <f t="shared" si="23"/>
        <v>6.9672419681472473</v>
      </c>
      <c r="AA97" s="370">
        <f t="shared" si="19"/>
        <v>-0.15407393172973846</v>
      </c>
      <c r="AB97" s="370">
        <f t="shared" si="24"/>
        <v>4.6374104103590534</v>
      </c>
      <c r="AC97" s="370">
        <f t="shared" si="20"/>
        <v>-4.3513843375833492</v>
      </c>
      <c r="AD97" s="370">
        <f t="shared" si="21"/>
        <v>0.21484302257688442</v>
      </c>
      <c r="AE97" s="369">
        <f t="shared" si="25"/>
        <v>3.2708165227897052</v>
      </c>
      <c r="AF97" s="370">
        <f t="shared" si="22"/>
        <v>-0.22585476657777767</v>
      </c>
      <c r="AG97" s="370">
        <f t="shared" si="26"/>
        <v>-5.881746989724852</v>
      </c>
      <c r="AH97" s="370">
        <f t="shared" si="27"/>
        <v>6.6569052685990941</v>
      </c>
    </row>
    <row r="98" spans="1:34">
      <c r="A98" s="224" t="s">
        <v>38</v>
      </c>
      <c r="W98" s="370">
        <f t="shared" si="16"/>
        <v>2.0592337081195065</v>
      </c>
      <c r="X98" s="370">
        <f t="shared" si="17"/>
        <v>-2.056603161282005</v>
      </c>
      <c r="Y98" s="370">
        <f t="shared" si="18"/>
        <v>0.57128963110654229</v>
      </c>
      <c r="Z98" s="370">
        <f t="shared" si="23"/>
        <v>-5.2435109630085037</v>
      </c>
      <c r="AA98" s="370">
        <f t="shared" si="19"/>
        <v>-2.251175093584256E-2</v>
      </c>
      <c r="AB98" s="370">
        <f t="shared" si="24"/>
        <v>-5.0700886152343463</v>
      </c>
      <c r="AC98" s="370">
        <f t="shared" si="20"/>
        <v>-1.9098977793236438</v>
      </c>
      <c r="AD98" s="370">
        <f t="shared" si="21"/>
        <v>-0.45523268136661227</v>
      </c>
      <c r="AE98" s="369">
        <f t="shared" si="25"/>
        <v>-5.2480916883418374</v>
      </c>
      <c r="AF98" s="370">
        <f t="shared" si="22"/>
        <v>-0.12430136433956812</v>
      </c>
      <c r="AG98" s="370">
        <f t="shared" si="26"/>
        <v>-6.5211831545798811</v>
      </c>
      <c r="AH98" s="370">
        <f t="shared" si="27"/>
        <v>6.6569052685990941</v>
      </c>
    </row>
    <row r="99" spans="1:34">
      <c r="A99" s="226" t="s">
        <v>39</v>
      </c>
      <c r="W99" s="370">
        <f t="shared" si="16"/>
        <v>-0.57442303767831149</v>
      </c>
      <c r="X99" s="370">
        <f t="shared" si="17"/>
        <v>0.6753246443995421</v>
      </c>
      <c r="Y99" s="370">
        <f t="shared" si="18"/>
        <v>-3.3249661069692842E-2</v>
      </c>
      <c r="Z99" s="370">
        <f t="shared" si="23"/>
        <v>-1.5938075121569673</v>
      </c>
      <c r="AA99" s="370">
        <f t="shared" si="19"/>
        <v>0.29908469100479185</v>
      </c>
      <c r="AB99" s="370">
        <f t="shared" si="24"/>
        <v>0.14662811650953614</v>
      </c>
      <c r="AC99" s="370">
        <f t="shared" si="20"/>
        <v>5.4145618954554715</v>
      </c>
      <c r="AD99" s="370">
        <f t="shared" si="21"/>
        <v>-0.68557120459719156</v>
      </c>
      <c r="AE99" s="369">
        <f t="shared" si="25"/>
        <v>3.6591981532412415E-2</v>
      </c>
      <c r="AF99" s="370">
        <f t="shared" si="22"/>
        <v>0.62719381222318149</v>
      </c>
      <c r="AG99" s="370">
        <f t="shared" si="26"/>
        <v>-8.2263462608599589</v>
      </c>
      <c r="AH99" s="370">
        <f t="shared" si="27"/>
        <v>-4.9598489937513337</v>
      </c>
    </row>
    <row r="100" spans="1:34">
      <c r="A100" s="224" t="s">
        <v>40</v>
      </c>
      <c r="W100" s="370">
        <f t="shared" si="16"/>
        <v>-1.1716305318893161</v>
      </c>
      <c r="X100" s="370">
        <f t="shared" si="17"/>
        <v>1.1460047761908903</v>
      </c>
      <c r="Y100" s="370">
        <f t="shared" si="18"/>
        <v>-0.63778895324592821</v>
      </c>
      <c r="Z100" s="370">
        <f t="shared" si="23"/>
        <v>-5.5153117757618046</v>
      </c>
      <c r="AA100" s="370">
        <f t="shared" si="19"/>
        <v>-0.24178205225900237</v>
      </c>
      <c r="AB100" s="370">
        <f t="shared" si="24"/>
        <v>-5.0775849402092712</v>
      </c>
      <c r="AC100" s="370">
        <f t="shared" si="20"/>
        <v>-1.9098977793236438</v>
      </c>
      <c r="AD100" s="370">
        <f t="shared" si="21"/>
        <v>0.63364033754156746</v>
      </c>
      <c r="AE100" s="369">
        <f t="shared" si="25"/>
        <v>-5.5887949443927241</v>
      </c>
      <c r="AF100" s="370">
        <f t="shared" si="22"/>
        <v>-0.32740816881598722</v>
      </c>
      <c r="AG100" s="370">
        <f t="shared" si="26"/>
        <v>9.038430190225835</v>
      </c>
      <c r="AH100" s="370">
        <f t="shared" si="27"/>
        <v>2.6162950903902473</v>
      </c>
    </row>
    <row r="101" spans="1:34">
      <c r="A101" s="226" t="s">
        <v>41</v>
      </c>
      <c r="W101" s="370">
        <f t="shared" si="16"/>
        <v>-1.289090773641717</v>
      </c>
      <c r="X101" s="370">
        <f t="shared" si="17"/>
        <v>1.3628284034300713</v>
      </c>
      <c r="Y101" s="370">
        <f t="shared" si="18"/>
        <v>0.38992784345367154</v>
      </c>
      <c r="Z101" s="370">
        <f t="shared" si="23"/>
        <v>0.20873220625173883</v>
      </c>
      <c r="AA101" s="370">
        <f t="shared" si="19"/>
        <v>-1.0165371169341655</v>
      </c>
      <c r="AB101" s="370">
        <f t="shared" si="24"/>
        <v>3.5528614583416562</v>
      </c>
      <c r="AC101" s="370">
        <f t="shared" si="20"/>
        <v>5.4145618954554715</v>
      </c>
      <c r="AD101" s="370">
        <f t="shared" si="21"/>
        <v>-0.79027053333836295</v>
      </c>
      <c r="AE101" s="369">
        <f t="shared" si="25"/>
        <v>1.2407615782263164</v>
      </c>
      <c r="AF101" s="370">
        <f t="shared" si="22"/>
        <v>0.72874721446139101</v>
      </c>
      <c r="AG101" s="370">
        <f t="shared" si="26"/>
        <v>6.3208264895919601</v>
      </c>
      <c r="AH101" s="370">
        <f t="shared" si="27"/>
        <v>-9.5055354442362745</v>
      </c>
    </row>
    <row r="102" spans="1:34">
      <c r="A102" s="224" t="s">
        <v>42</v>
      </c>
      <c r="W102" s="370">
        <f t="shared" si="16"/>
        <v>-0.96218335382479347</v>
      </c>
      <c r="X102" s="370">
        <f t="shared" si="17"/>
        <v>1.0381088407313028</v>
      </c>
      <c r="Y102" s="370">
        <f t="shared" si="18"/>
        <v>-0.21461144872256357</v>
      </c>
      <c r="Z102" s="370">
        <f t="shared" si="23"/>
        <v>18.860217829666055</v>
      </c>
      <c r="AA102" s="370">
        <f t="shared" si="19"/>
        <v>-1.294279498610168</v>
      </c>
      <c r="AB102" s="370">
        <f t="shared" si="24"/>
        <v>20.391541887500953</v>
      </c>
      <c r="AC102" s="370">
        <f t="shared" si="20"/>
        <v>-4.3513843375833492</v>
      </c>
      <c r="AD102" s="370">
        <f t="shared" si="21"/>
        <v>-1.4603462372818572</v>
      </c>
      <c r="AE102" s="369">
        <f t="shared" si="25"/>
        <v>24.732647332906481</v>
      </c>
      <c r="AF102" s="370">
        <f t="shared" si="22"/>
        <v>0.60688313177554021</v>
      </c>
      <c r="AG102" s="370">
        <f t="shared" si="26"/>
        <v>-8.1730599137887072</v>
      </c>
      <c r="AH102" s="370">
        <f t="shared" si="27"/>
        <v>-2.4344676323708065</v>
      </c>
    </row>
    <row r="103" spans="1:34">
      <c r="A103" s="226" t="s">
        <v>43</v>
      </c>
      <c r="W103" s="370">
        <f t="shared" si="16"/>
        <v>-3.3227096579573887</v>
      </c>
      <c r="X103" s="370">
        <f t="shared" si="17"/>
        <v>3.218878088608141</v>
      </c>
      <c r="Y103" s="370">
        <f t="shared" si="18"/>
        <v>-0.6680159178547399</v>
      </c>
      <c r="Z103" s="370">
        <f t="shared" si="23"/>
        <v>-3.7560438285377034</v>
      </c>
      <c r="AA103" s="370">
        <f t="shared" si="19"/>
        <v>-0.82650285578742699</v>
      </c>
      <c r="AB103" s="370">
        <f t="shared" si="24"/>
        <v>-4.1528769820120521</v>
      </c>
      <c r="AC103" s="370">
        <f t="shared" si="20"/>
        <v>-9.23435745410276</v>
      </c>
      <c r="AD103" s="370">
        <f t="shared" si="21"/>
        <v>0.73833966628273884</v>
      </c>
      <c r="AE103" s="369">
        <f t="shared" si="25"/>
        <v>-3.0998072273907238</v>
      </c>
      <c r="AF103" s="370">
        <f t="shared" si="22"/>
        <v>-0.81486449955939255</v>
      </c>
      <c r="AG103" s="370">
        <f t="shared" si="26"/>
        <v>4.9886678128106485</v>
      </c>
      <c r="AH103" s="370">
        <f t="shared" si="27"/>
        <v>-3.4446201769230136</v>
      </c>
    </row>
    <row r="104" spans="1:34">
      <c r="A104" s="224" t="s">
        <v>44</v>
      </c>
      <c r="W104" s="370">
        <f t="shared" si="16"/>
        <v>2.6069097750855215</v>
      </c>
      <c r="X104" s="370">
        <f t="shared" si="17"/>
        <v>-2.6606230350609281</v>
      </c>
      <c r="Y104" s="370">
        <f t="shared" si="18"/>
        <v>-0.63778895324592821</v>
      </c>
      <c r="Z104" s="370">
        <f t="shared" si="23"/>
        <v>-5.6775809177040735</v>
      </c>
      <c r="AA104" s="370">
        <f t="shared" si="19"/>
        <v>9.4432409769842685E-2</v>
      </c>
      <c r="AB104" s="370">
        <f t="shared" si="24"/>
        <v>-5.540664370111906</v>
      </c>
      <c r="AC104" s="370">
        <f t="shared" si="20"/>
        <v>5.4145618954554715</v>
      </c>
      <c r="AD104" s="370">
        <f t="shared" si="21"/>
        <v>0.86397886077214447</v>
      </c>
      <c r="AE104" s="369">
        <f t="shared" si="25"/>
        <v>-5.6713440334811516</v>
      </c>
      <c r="AF104" s="370">
        <f t="shared" si="22"/>
        <v>-0.7336217777688252</v>
      </c>
      <c r="AG104" s="370">
        <f t="shared" si="26"/>
        <v>-2.6845661654497044</v>
      </c>
      <c r="AH104" s="370">
        <f t="shared" si="27"/>
        <v>8.1721340854274143</v>
      </c>
    </row>
    <row r="105" spans="1:34">
      <c r="A105" s="226" t="s">
        <v>45</v>
      </c>
      <c r="W105" s="370">
        <f t="shared" si="16"/>
        <v>0.42611179267045712</v>
      </c>
      <c r="X105" s="370">
        <f t="shared" si="17"/>
        <v>-0.35395343238561477</v>
      </c>
      <c r="Y105" s="370">
        <f t="shared" si="18"/>
        <v>-0.1239305548961282</v>
      </c>
      <c r="Z105" s="370">
        <f t="shared" si="23"/>
        <v>1.892274553902781</v>
      </c>
      <c r="AA105" s="370">
        <f t="shared" si="19"/>
        <v>0.62068113294542626</v>
      </c>
      <c r="AB105" s="370">
        <f t="shared" si="24"/>
        <v>-1.8055599971217788</v>
      </c>
      <c r="AC105" s="370">
        <f t="shared" si="20"/>
        <v>-1.9098977793236438</v>
      </c>
      <c r="AD105" s="370">
        <f t="shared" si="21"/>
        <v>-5.7375232150163435E-2</v>
      </c>
      <c r="AE105" s="369">
        <f t="shared" si="25"/>
        <v>-4.9292062067405926E-2</v>
      </c>
      <c r="AF105" s="370">
        <f t="shared" si="22"/>
        <v>-0.67268973642589913</v>
      </c>
      <c r="AG105" s="370">
        <f t="shared" si="26"/>
        <v>-3.3240023303047339</v>
      </c>
      <c r="AH105" s="370">
        <f t="shared" si="27"/>
        <v>6.1518289963229993</v>
      </c>
    </row>
    <row r="106" spans="1:34">
      <c r="A106" s="224" t="s">
        <v>46</v>
      </c>
      <c r="W106" s="370">
        <f t="shared" si="16"/>
        <v>1.0827569995754478</v>
      </c>
      <c r="X106" s="370">
        <f t="shared" si="17"/>
        <v>-1.2388078457311196</v>
      </c>
      <c r="Y106" s="370">
        <f t="shared" si="18"/>
        <v>-6.3476625678504622E-2</v>
      </c>
      <c r="Z106" s="370">
        <f t="shared" si="23"/>
        <v>0.72393673191844332</v>
      </c>
      <c r="AA106" s="370">
        <f t="shared" si="19"/>
        <v>0.4306468717986861</v>
      </c>
      <c r="AB106" s="370">
        <f t="shared" si="24"/>
        <v>-0.85086673902485932</v>
      </c>
      <c r="AC106" s="370">
        <f t="shared" si="20"/>
        <v>-9.23435745410276</v>
      </c>
      <c r="AD106" s="370">
        <f t="shared" si="21"/>
        <v>0.59176060604509895</v>
      </c>
      <c r="AE106" s="369">
        <f t="shared" si="25"/>
        <v>3.1066506974870043</v>
      </c>
      <c r="AF106" s="370">
        <f t="shared" si="22"/>
        <v>-0.4289615710541968</v>
      </c>
      <c r="AG106" s="370">
        <f t="shared" si="26"/>
        <v>-2.8444252066634617</v>
      </c>
      <c r="AH106" s="370">
        <f t="shared" si="27"/>
        <v>7.1619815408752068</v>
      </c>
    </row>
    <row r="107" spans="1:34">
      <c r="A107" s="226" t="s">
        <v>47</v>
      </c>
      <c r="W107" s="370">
        <f t="shared" si="16"/>
        <v>-1.7971416988117428</v>
      </c>
      <c r="X107" s="370">
        <f t="shared" si="17"/>
        <v>1.747153698282033</v>
      </c>
      <c r="Y107" s="370">
        <f t="shared" si="18"/>
        <v>0.14811212658317768</v>
      </c>
      <c r="Z107" s="370">
        <f t="shared" si="23"/>
        <v>-4.384836753563996</v>
      </c>
      <c r="AA107" s="370">
        <f t="shared" si="19"/>
        <v>-2.1713607039028071</v>
      </c>
      <c r="AB107" s="370">
        <f t="shared" si="24"/>
        <v>-4.3777667312598068</v>
      </c>
      <c r="AC107" s="370">
        <f t="shared" si="20"/>
        <v>-9.23435745410276</v>
      </c>
      <c r="AD107" s="370">
        <f t="shared" si="21"/>
        <v>-0.85309013058306571</v>
      </c>
      <c r="AE107" s="369">
        <f t="shared" si="25"/>
        <v>-4.7699022430793834</v>
      </c>
      <c r="AF107" s="370">
        <f t="shared" si="22"/>
        <v>0.62719381222318149</v>
      </c>
      <c r="AG107" s="370">
        <f t="shared" si="26"/>
        <v>-4.1232975363735207</v>
      </c>
      <c r="AH107" s="370">
        <f t="shared" si="27"/>
        <v>-3.9496964491991085</v>
      </c>
    </row>
    <row r="108" spans="1:34">
      <c r="A108" s="224" t="s">
        <v>48</v>
      </c>
      <c r="W108" s="370">
        <f t="shared" si="16"/>
        <v>0.66244745981082997</v>
      </c>
      <c r="X108" s="370">
        <f t="shared" si="17"/>
        <v>-0.55160744602467471</v>
      </c>
      <c r="Y108" s="370">
        <f t="shared" si="18"/>
        <v>-3.022696460881053E-3</v>
      </c>
      <c r="Z108" s="370">
        <f t="shared" si="23"/>
        <v>-0.4633324899591591</v>
      </c>
      <c r="AA108" s="370">
        <f t="shared" si="19"/>
        <v>1.6000884788555385</v>
      </c>
      <c r="AB108" s="370">
        <f t="shared" si="24"/>
        <v>-1.8645633291824801</v>
      </c>
      <c r="AC108" s="370">
        <f t="shared" si="20"/>
        <v>5.4145618954554715</v>
      </c>
      <c r="AD108" s="370">
        <f t="shared" si="21"/>
        <v>0.6127004717933332</v>
      </c>
      <c r="AE108" s="369">
        <f t="shared" si="25"/>
        <v>-1.6617604981882541</v>
      </c>
      <c r="AF108" s="370">
        <f t="shared" si="22"/>
        <v>-0.46958293194948064</v>
      </c>
      <c r="AG108" s="370">
        <f t="shared" si="26"/>
        <v>9.6245800080096124</v>
      </c>
      <c r="AH108" s="370">
        <f t="shared" si="27"/>
        <v>3.6264476349424726</v>
      </c>
    </row>
    <row r="109" spans="1:34" ht="16.5" thickBot="1">
      <c r="A109" s="227" t="s">
        <v>49</v>
      </c>
      <c r="W109" s="370">
        <f t="shared" si="16"/>
        <v>-2.8769268127524921</v>
      </c>
      <c r="X109" s="370">
        <f t="shared" si="17"/>
        <v>2.6667663746898134</v>
      </c>
      <c r="Y109" s="370">
        <f t="shared" si="18"/>
        <v>-0.42620020098424588</v>
      </c>
      <c r="Z109" s="370">
        <f t="shared" si="23"/>
        <v>-5.7708856743208781</v>
      </c>
      <c r="AA109" s="370">
        <f t="shared" si="19"/>
        <v>-0.54876047411142614</v>
      </c>
      <c r="AB109" s="370">
        <f t="shared" si="24"/>
        <v>-5.4352321865936037</v>
      </c>
      <c r="AC109" s="370">
        <f t="shared" si="20"/>
        <v>5.4145618954554715</v>
      </c>
      <c r="AD109" s="370">
        <f t="shared" si="21"/>
        <v>1.0314977867580186</v>
      </c>
      <c r="AE109" s="369">
        <f t="shared" si="25"/>
        <v>-5.7095705013214042</v>
      </c>
      <c r="AF109" s="370">
        <f t="shared" si="22"/>
        <v>-0.69300041687354141</v>
      </c>
      <c r="AG109" s="370">
        <f t="shared" si="26"/>
        <v>8.8785711490120782</v>
      </c>
      <c r="AH109" s="370">
        <f t="shared" si="27"/>
        <v>-7.9903066274079553</v>
      </c>
    </row>
    <row r="110" spans="1:34" ht="18.75">
      <c r="W110" s="429" t="s">
        <v>596</v>
      </c>
      <c r="X110" s="429"/>
      <c r="Y110" s="429"/>
      <c r="Z110" s="429"/>
      <c r="AA110" s="429"/>
      <c r="AB110" s="429"/>
      <c r="AC110" s="429"/>
      <c r="AD110" s="429"/>
      <c r="AE110" s="429"/>
      <c r="AF110" s="429"/>
      <c r="AG110" s="429"/>
      <c r="AH110" s="429"/>
    </row>
    <row r="111" spans="1:34">
      <c r="A111" s="224" t="s">
        <v>1</v>
      </c>
      <c r="W111" s="370">
        <f>NORMSDIST(W60)</f>
        <v>8.2976822107157705E-2</v>
      </c>
      <c r="X111" s="370">
        <f t="shared" ref="X111:AH111" si="28">NORMSDIST(X60)</f>
        <v>0.93595730610103633</v>
      </c>
      <c r="Y111" s="370">
        <f t="shared" si="28"/>
        <v>0.6404645826253309</v>
      </c>
      <c r="Z111" s="370">
        <f t="shared" si="28"/>
        <v>6.8331604824424477E-2</v>
      </c>
      <c r="AA111" s="370">
        <f t="shared" si="28"/>
        <v>0.45611750156890096</v>
      </c>
      <c r="AB111" s="370">
        <f t="shared" si="28"/>
        <v>0.2456873673236773</v>
      </c>
      <c r="AC111" s="370">
        <f t="shared" si="28"/>
        <v>0.99999996928052581</v>
      </c>
      <c r="AD111" s="370">
        <f t="shared" si="28"/>
        <v>0.15873531330824664</v>
      </c>
      <c r="AE111" s="370">
        <f t="shared" si="28"/>
        <v>0.35947099904664659</v>
      </c>
      <c r="AF111" s="370">
        <f t="shared" si="28"/>
        <v>0.65681139706745739</v>
      </c>
      <c r="AG111" s="370">
        <f t="shared" si="28"/>
        <v>0.82611035084960582</v>
      </c>
      <c r="AH111" s="370">
        <f t="shared" si="28"/>
        <v>3.5273999125668501E-7</v>
      </c>
    </row>
    <row r="112" spans="1:34">
      <c r="A112" s="226" t="s">
        <v>0</v>
      </c>
      <c r="W112" s="370">
        <f t="shared" ref="W112:AB160" si="29">NORMSDIST(W61)</f>
        <v>0.14949464215347738</v>
      </c>
      <c r="X112" s="370">
        <f t="shared" si="29"/>
        <v>0.76093988636332355</v>
      </c>
      <c r="Y112" s="370">
        <f t="shared" si="29"/>
        <v>0.58260649433572498</v>
      </c>
      <c r="Z112" s="370">
        <f t="shared" si="29"/>
        <v>7.9974123525220409E-9</v>
      </c>
      <c r="AA112" s="370">
        <f t="shared" si="29"/>
        <v>0.26702006369480319</v>
      </c>
      <c r="AB112" s="370">
        <f t="shared" si="29"/>
        <v>2.2620223112118237E-6</v>
      </c>
      <c r="AC112" s="370">
        <f t="shared" ref="AC112:AH112" si="30">NORMSDIST(AC61)</f>
        <v>6.7640339524672982E-6</v>
      </c>
      <c r="AD112" s="370">
        <f t="shared" si="30"/>
        <v>0.82836865711966612</v>
      </c>
      <c r="AE112" s="370">
        <f t="shared" si="30"/>
        <v>3.1810593753101128E-8</v>
      </c>
      <c r="AF112" s="370">
        <f t="shared" si="30"/>
        <v>0.25707833599857427</v>
      </c>
      <c r="AG112" s="370">
        <f t="shared" si="30"/>
        <v>1.8629695446267384E-7</v>
      </c>
      <c r="AH112" s="370">
        <f t="shared" si="30"/>
        <v>7.7177640923176485E-2</v>
      </c>
    </row>
    <row r="113" spans="1:34">
      <c r="A113" s="224" t="s">
        <v>3</v>
      </c>
      <c r="W113" s="370">
        <f t="shared" si="29"/>
        <v>0.30032137566176809</v>
      </c>
      <c r="X113" s="370">
        <f t="shared" si="29"/>
        <v>0.69954057921049451</v>
      </c>
      <c r="Y113" s="370">
        <f t="shared" si="29"/>
        <v>0.6404645826253309</v>
      </c>
      <c r="Z113" s="370">
        <f t="shared" si="29"/>
        <v>0.59004611622465486</v>
      </c>
      <c r="AA113" s="370">
        <f t="shared" si="29"/>
        <v>0.1617475314836038</v>
      </c>
      <c r="AB113" s="370">
        <f t="shared" si="29"/>
        <v>0.8288681931641777</v>
      </c>
      <c r="AC113" s="370">
        <f t="shared" ref="AC113:AH113" si="31">NORMSDIST(AC62)</f>
        <v>0.84610875649683803</v>
      </c>
      <c r="AD113" s="370">
        <f t="shared" si="31"/>
        <v>0.28776290695685214</v>
      </c>
      <c r="AE113" s="370">
        <f t="shared" si="31"/>
        <v>0.97182083573513622</v>
      </c>
      <c r="AF113" s="370">
        <f t="shared" si="31"/>
        <v>0.8294932696454006</v>
      </c>
      <c r="AG113" s="370">
        <f t="shared" si="31"/>
        <v>1.7934191210878903E-2</v>
      </c>
      <c r="AH113" s="370">
        <f t="shared" si="31"/>
        <v>1.1238779621091236E-19</v>
      </c>
    </row>
    <row r="114" spans="1:34">
      <c r="A114" s="226" t="s">
        <v>2</v>
      </c>
      <c r="W114" s="370">
        <f t="shared" si="29"/>
        <v>5.5381789898957062E-2</v>
      </c>
      <c r="X114" s="370">
        <f t="shared" si="29"/>
        <v>0.93633072019206032</v>
      </c>
      <c r="Y114" s="370">
        <f t="shared" si="29"/>
        <v>0.54692067485393592</v>
      </c>
      <c r="Z114" s="370">
        <f t="shared" si="29"/>
        <v>3.676546138848153E-4</v>
      </c>
      <c r="AA114" s="370">
        <f t="shared" si="29"/>
        <v>8.575474315896689E-2</v>
      </c>
      <c r="AB114" s="370">
        <f t="shared" si="29"/>
        <v>7.5407724703922836E-3</v>
      </c>
      <c r="AC114" s="370">
        <f t="shared" ref="AC114:AH114" si="32">NORMSDIST(AC63)</f>
        <v>6.7640339524672982E-6</v>
      </c>
      <c r="AD114" s="370">
        <f t="shared" si="32"/>
        <v>0.17441796537626397</v>
      </c>
      <c r="AE114" s="370">
        <f t="shared" si="32"/>
        <v>9.4935340461148997E-3</v>
      </c>
      <c r="AF114" s="370">
        <f t="shared" si="32"/>
        <v>0.8242940133634391</v>
      </c>
      <c r="AG114" s="370">
        <f t="shared" si="32"/>
        <v>0.99999999331979117</v>
      </c>
      <c r="AH114" s="370">
        <f t="shared" si="32"/>
        <v>1.1862567514569175E-9</v>
      </c>
    </row>
    <row r="115" spans="1:34">
      <c r="A115" s="224" t="s">
        <v>4</v>
      </c>
      <c r="W115" s="370">
        <f t="shared" si="29"/>
        <v>0.9554135664072706</v>
      </c>
      <c r="X115" s="370">
        <f t="shared" si="29"/>
        <v>3.6077711231542881E-2</v>
      </c>
      <c r="Y115" s="370">
        <f t="shared" si="29"/>
        <v>0.68460269775872162</v>
      </c>
      <c r="Z115" s="370">
        <f t="shared" si="29"/>
        <v>1</v>
      </c>
      <c r="AA115" s="370">
        <f t="shared" si="29"/>
        <v>0.22560096010893929</v>
      </c>
      <c r="AB115" s="370">
        <f t="shared" si="29"/>
        <v>1</v>
      </c>
      <c r="AC115" s="370">
        <f t="shared" ref="AC115:AH115" si="33">NORMSDIST(AC64)</f>
        <v>0.98458447525229253</v>
      </c>
      <c r="AD115" s="370">
        <f t="shared" si="33"/>
        <v>9.4462283224716115E-2</v>
      </c>
      <c r="AE115" s="370">
        <f t="shared" si="33"/>
        <v>1</v>
      </c>
      <c r="AF115" s="370">
        <f t="shared" si="33"/>
        <v>0.64175543698364279</v>
      </c>
      <c r="AG115" s="370">
        <f t="shared" si="33"/>
        <v>2.6875486094382461E-6</v>
      </c>
      <c r="AH115" s="370">
        <f t="shared" si="33"/>
        <v>0.99998198168984409</v>
      </c>
    </row>
    <row r="116" spans="1:34">
      <c r="A116" s="226" t="s">
        <v>5</v>
      </c>
      <c r="W116" s="370">
        <f t="shared" si="29"/>
        <v>0.67980447589881376</v>
      </c>
      <c r="X116" s="370">
        <f t="shared" si="29"/>
        <v>0.30036549837522741</v>
      </c>
      <c r="Y116" s="370">
        <f t="shared" si="29"/>
        <v>0.43874276812562774</v>
      </c>
      <c r="Z116" s="370">
        <f t="shared" si="29"/>
        <v>0.11765672854891168</v>
      </c>
      <c r="AA116" s="370">
        <f t="shared" si="29"/>
        <v>0.87124832212543624</v>
      </c>
      <c r="AB116" s="370">
        <f t="shared" si="29"/>
        <v>3.5892294144392038E-2</v>
      </c>
      <c r="AC116" s="370">
        <f t="shared" ref="AC116:AH116" si="34">NORMSDIST(AC65)</f>
        <v>0.96014163666318486</v>
      </c>
      <c r="AD116" s="370">
        <f t="shared" si="34"/>
        <v>0.69427372920307517</v>
      </c>
      <c r="AE116" s="370">
        <f t="shared" si="34"/>
        <v>0.12579579783061412</v>
      </c>
      <c r="AF116" s="370">
        <f t="shared" si="34"/>
        <v>0.32661763618676598</v>
      </c>
      <c r="AG116" s="370">
        <f t="shared" si="34"/>
        <v>0.9999999999983018</v>
      </c>
      <c r="AH116" s="370">
        <f t="shared" si="34"/>
        <v>3.5273999125668501E-7</v>
      </c>
    </row>
    <row r="117" spans="1:34">
      <c r="A117" s="224" t="s">
        <v>6</v>
      </c>
      <c r="W117" s="370">
        <f t="shared" si="29"/>
        <v>0.9196302086514806</v>
      </c>
      <c r="X117" s="370">
        <f t="shared" si="29"/>
        <v>0.1000220562336701</v>
      </c>
      <c r="Y117" s="370">
        <f t="shared" si="29"/>
        <v>0.59436695869994538</v>
      </c>
      <c r="Z117" s="370">
        <f t="shared" si="29"/>
        <v>3.8829782819985131E-3</v>
      </c>
      <c r="AA117" s="370">
        <f t="shared" si="29"/>
        <v>0.50268258306772462</v>
      </c>
      <c r="AB117" s="370">
        <f t="shared" si="29"/>
        <v>2.8930102902449472E-4</v>
      </c>
      <c r="AC117" s="370">
        <f t="shared" ref="AC117:AH117" si="35">NORMSDIST(AC66)</f>
        <v>0.99999996928052581</v>
      </c>
      <c r="AD117" s="370">
        <f t="shared" si="35"/>
        <v>0.64110802879812134</v>
      </c>
      <c r="AE117" s="370">
        <f t="shared" si="35"/>
        <v>1.4548144287534286E-4</v>
      </c>
      <c r="AF117" s="370">
        <f t="shared" si="35"/>
        <v>0.23782663599197681</v>
      </c>
      <c r="AG117" s="370">
        <f t="shared" si="35"/>
        <v>9.3272644654352344E-4</v>
      </c>
      <c r="AH117" s="370">
        <f t="shared" si="35"/>
        <v>1</v>
      </c>
    </row>
    <row r="118" spans="1:34">
      <c r="A118" s="226" t="s">
        <v>7</v>
      </c>
      <c r="W118" s="370">
        <f t="shared" si="29"/>
        <v>0.93061988230159254</v>
      </c>
      <c r="X118" s="370">
        <f t="shared" si="29"/>
        <v>8.2746372932716528E-2</v>
      </c>
      <c r="Y118" s="370">
        <f t="shared" si="29"/>
        <v>0.54692067485393592</v>
      </c>
      <c r="Z118" s="370">
        <f t="shared" si="29"/>
        <v>3.1303811930946301E-8</v>
      </c>
      <c r="AA118" s="370">
        <f t="shared" si="29"/>
        <v>0.75147960571539718</v>
      </c>
      <c r="AB118" s="370">
        <f t="shared" si="29"/>
        <v>1.8804323504711441E-6</v>
      </c>
      <c r="AC118" s="370">
        <f t="shared" ref="AC118:AH118" si="36">NORMSDIST(AC67)</f>
        <v>0.99999996928052581</v>
      </c>
      <c r="AD118" s="370">
        <f t="shared" si="36"/>
        <v>0.54385229186576201</v>
      </c>
      <c r="AE118" s="370">
        <f t="shared" si="36"/>
        <v>1.2938863995865805E-7</v>
      </c>
      <c r="AF118" s="370">
        <f t="shared" si="36"/>
        <v>0.46665542815662342</v>
      </c>
      <c r="AG118" s="370">
        <f t="shared" si="36"/>
        <v>1.4490654865378049E-37</v>
      </c>
      <c r="AH118" s="370">
        <f t="shared" si="36"/>
        <v>0.99999999999999123</v>
      </c>
    </row>
    <row r="119" spans="1:34">
      <c r="A119" s="224" t="s">
        <v>8</v>
      </c>
      <c r="W119" s="370">
        <f t="shared" si="29"/>
        <v>0.59785490202257963</v>
      </c>
      <c r="X119" s="370">
        <f t="shared" si="29"/>
        <v>0.45725714402877016</v>
      </c>
      <c r="Y119" s="370">
        <f t="shared" si="29"/>
        <v>0.54692067485393592</v>
      </c>
      <c r="Z119" s="370">
        <f t="shared" si="29"/>
        <v>1</v>
      </c>
      <c r="AA119" s="370">
        <f t="shared" si="29"/>
        <v>0.39318855854452872</v>
      </c>
      <c r="AB119" s="370">
        <f t="shared" si="29"/>
        <v>1</v>
      </c>
      <c r="AC119" s="370">
        <f t="shared" ref="AC119:AH119" si="37">NORMSDIST(AC68)</f>
        <v>0.70249458091985539</v>
      </c>
      <c r="AD119" s="370">
        <f t="shared" si="37"/>
        <v>0.3708535722897755</v>
      </c>
      <c r="AE119" s="370">
        <f t="shared" si="37"/>
        <v>1</v>
      </c>
      <c r="AF119" s="370">
        <f t="shared" si="37"/>
        <v>0.57156456827857549</v>
      </c>
      <c r="AG119" s="370">
        <f t="shared" si="37"/>
        <v>5.9153388116642429E-13</v>
      </c>
      <c r="AH119" s="370">
        <f t="shared" si="37"/>
        <v>1.1238779621091236E-19</v>
      </c>
    </row>
    <row r="120" spans="1:34">
      <c r="A120" s="226" t="s">
        <v>9</v>
      </c>
      <c r="W120" s="370">
        <f t="shared" si="29"/>
        <v>0.34810221925902207</v>
      </c>
      <c r="X120" s="370">
        <f t="shared" si="29"/>
        <v>0.68466638427978355</v>
      </c>
      <c r="Y120" s="370">
        <f t="shared" si="29"/>
        <v>0.72625201919982196</v>
      </c>
      <c r="Z120" s="370">
        <f t="shared" si="29"/>
        <v>0.9996095224589282</v>
      </c>
      <c r="AA120" s="370">
        <f t="shared" si="29"/>
        <v>0.45611750156890096</v>
      </c>
      <c r="AB120" s="370">
        <f t="shared" si="29"/>
        <v>0.9990709693587857</v>
      </c>
      <c r="AC120" s="370">
        <f t="shared" ref="AC120:AH120" si="38">NORMSDIST(AC69)</f>
        <v>3.6936057252145716E-4</v>
      </c>
      <c r="AD120" s="370">
        <f t="shared" si="38"/>
        <v>0.26672388179761397</v>
      </c>
      <c r="AE120" s="370">
        <f t="shared" si="38"/>
        <v>0.99999999710232934</v>
      </c>
      <c r="AF120" s="370">
        <f t="shared" si="38"/>
        <v>0.76066289423768185</v>
      </c>
      <c r="AG120" s="370">
        <f t="shared" si="38"/>
        <v>8.2937920517849149E-14</v>
      </c>
      <c r="AH120" s="370">
        <f t="shared" si="38"/>
        <v>2.8593117839841357E-4</v>
      </c>
    </row>
    <row r="121" spans="1:34">
      <c r="A121" s="224" t="s">
        <v>10</v>
      </c>
      <c r="W121" s="370">
        <f t="shared" si="29"/>
        <v>0.99923820619119852</v>
      </c>
      <c r="X121" s="370">
        <f t="shared" si="29"/>
        <v>9.5526302664169886E-4</v>
      </c>
      <c r="Y121" s="370">
        <f t="shared" si="29"/>
        <v>0.33498098552733235</v>
      </c>
      <c r="Z121" s="370">
        <f t="shared" si="29"/>
        <v>3.204421146247044E-7</v>
      </c>
      <c r="AA121" s="370">
        <f t="shared" si="29"/>
        <v>5.306056919805005E-2</v>
      </c>
      <c r="AB121" s="370">
        <f t="shared" si="29"/>
        <v>5.583748757269053E-7</v>
      </c>
      <c r="AC121" s="370">
        <f t="shared" ref="AC121:AH121" si="39">NORMSDIST(AC70)</f>
        <v>2.8073188030608494E-2</v>
      </c>
      <c r="AD121" s="370">
        <f t="shared" si="39"/>
        <v>0.76984596603120792</v>
      </c>
      <c r="AE121" s="370">
        <f t="shared" si="39"/>
        <v>1.8159019458833787E-6</v>
      </c>
      <c r="AF121" s="370">
        <f t="shared" si="39"/>
        <v>0.35642560778851456</v>
      </c>
      <c r="AG121" s="370">
        <f t="shared" si="39"/>
        <v>1.2354427833537655E-13</v>
      </c>
      <c r="AH121" s="370">
        <f t="shared" si="39"/>
        <v>4.7381547253065443E-11</v>
      </c>
    </row>
    <row r="122" spans="1:34">
      <c r="A122" s="226" t="s">
        <v>11</v>
      </c>
      <c r="W122" s="370">
        <f t="shared" si="29"/>
        <v>1.2914515871769446E-2</v>
      </c>
      <c r="X122" s="370">
        <f t="shared" si="29"/>
        <v>0.97846504140911017</v>
      </c>
      <c r="Y122" s="370">
        <f t="shared" si="29"/>
        <v>0.38007175374842789</v>
      </c>
      <c r="Z122" s="370">
        <f t="shared" si="29"/>
        <v>7.1201652062211978E-7</v>
      </c>
      <c r="AA122" s="370">
        <f t="shared" si="29"/>
        <v>0.57226377894567304</v>
      </c>
      <c r="AB122" s="370">
        <f t="shared" ref="AB122:AH122" si="40">NORMSDIST(AB71)</f>
        <v>5.3494509623144101E-7</v>
      </c>
      <c r="AC122" s="370">
        <f t="shared" si="40"/>
        <v>0.99999996928052581</v>
      </c>
      <c r="AD122" s="370">
        <f t="shared" si="40"/>
        <v>0.62534235920644032</v>
      </c>
      <c r="AE122" s="370">
        <f t="shared" si="40"/>
        <v>1.7796449538537494E-7</v>
      </c>
      <c r="AF122" s="370">
        <f t="shared" si="40"/>
        <v>0.52332273174417798</v>
      </c>
      <c r="AG122" s="370">
        <f t="shared" si="40"/>
        <v>8.285571939097823E-34</v>
      </c>
      <c r="AH122" s="370">
        <f t="shared" si="40"/>
        <v>0.99985632647102451</v>
      </c>
    </row>
    <row r="123" spans="1:34">
      <c r="A123" s="224" t="s">
        <v>12</v>
      </c>
      <c r="W123" s="370">
        <f t="shared" si="29"/>
        <v>0.90713853615572437</v>
      </c>
      <c r="X123" s="370">
        <f t="shared" si="29"/>
        <v>9.8411844908763188E-2</v>
      </c>
      <c r="Y123" s="370">
        <f t="shared" si="29"/>
        <v>0.6176241855351704</v>
      </c>
      <c r="Z123" s="370">
        <f t="shared" si="29"/>
        <v>0.99999999998973488</v>
      </c>
      <c r="AA123" s="370">
        <f t="shared" si="29"/>
        <v>0.43301947478721181</v>
      </c>
      <c r="AB123" s="370">
        <f t="shared" ref="AB123:AH123" si="41">NORMSDIST(AB72)</f>
        <v>0.9999999995278146</v>
      </c>
      <c r="AC123" s="370">
        <f t="shared" si="41"/>
        <v>0.19391856056431409</v>
      </c>
      <c r="AD123" s="370">
        <f t="shared" si="41"/>
        <v>0.46046791779132068</v>
      </c>
      <c r="AE123" s="370">
        <f t="shared" si="41"/>
        <v>0.99999279084442694</v>
      </c>
      <c r="AF123" s="370">
        <f t="shared" si="41"/>
        <v>0.44250859342064242</v>
      </c>
      <c r="AG123" s="370">
        <f t="shared" si="41"/>
        <v>1</v>
      </c>
      <c r="AH123" s="370">
        <f t="shared" si="41"/>
        <v>3.9125182932361034E-5</v>
      </c>
    </row>
    <row r="124" spans="1:34">
      <c r="A124" s="226" t="s">
        <v>13</v>
      </c>
      <c r="W124" s="370">
        <f t="shared" si="29"/>
        <v>0.27099628003390541</v>
      </c>
      <c r="X124" s="370">
        <f t="shared" si="29"/>
        <v>0.72614773626645346</v>
      </c>
      <c r="Y124" s="370">
        <f t="shared" si="29"/>
        <v>0.51085159426119797</v>
      </c>
      <c r="Z124" s="370">
        <f t="shared" si="29"/>
        <v>0.58425420257417326</v>
      </c>
      <c r="AA124" s="370">
        <f t="shared" si="29"/>
        <v>0.31196491934869808</v>
      </c>
      <c r="AB124" s="370">
        <f t="shared" ref="AB124:AH124" si="42">NORMSDIST(AB73)</f>
        <v>0.48219351120016229</v>
      </c>
      <c r="AC124" s="370">
        <f t="shared" si="42"/>
        <v>0.99999996928052581</v>
      </c>
      <c r="AD124" s="370">
        <f t="shared" si="42"/>
        <v>0.47712314618716734</v>
      </c>
      <c r="AE124" s="370">
        <f t="shared" si="42"/>
        <v>0.71092596039160516</v>
      </c>
      <c r="AF124" s="370">
        <f t="shared" si="42"/>
        <v>0.49902766626175138</v>
      </c>
      <c r="AG124" s="370">
        <f t="shared" si="42"/>
        <v>7.0591696167199176E-11</v>
      </c>
      <c r="AH124" s="370">
        <f t="shared" si="42"/>
        <v>0.94587870318874712</v>
      </c>
    </row>
    <row r="125" spans="1:34">
      <c r="A125" s="224" t="s">
        <v>14</v>
      </c>
      <c r="W125" s="370">
        <f t="shared" si="29"/>
        <v>0.70663199578907054</v>
      </c>
      <c r="X125" s="370">
        <f t="shared" si="29"/>
        <v>0.30493514752096418</v>
      </c>
      <c r="Y125" s="370">
        <f t="shared" si="29"/>
        <v>0.34606238611090484</v>
      </c>
      <c r="Z125" s="370">
        <f t="shared" si="29"/>
        <v>6.6116266150638881E-4</v>
      </c>
      <c r="AA125" s="370">
        <f t="shared" si="29"/>
        <v>0.83796573922454254</v>
      </c>
      <c r="AB125" s="370">
        <f t="shared" ref="AB125:AH125" si="43">NORMSDIST(AB74)</f>
        <v>1.0957920027375009E-4</v>
      </c>
      <c r="AC125" s="370">
        <f t="shared" si="43"/>
        <v>2.8073188030608494E-2</v>
      </c>
      <c r="AD125" s="370">
        <f t="shared" si="43"/>
        <v>0.77615732062305698</v>
      </c>
      <c r="AE125" s="370">
        <f t="shared" si="43"/>
        <v>9.2889532816720267E-5</v>
      </c>
      <c r="AF125" s="370">
        <f t="shared" si="43"/>
        <v>0.23158964215258687</v>
      </c>
      <c r="AG125" s="370">
        <f t="shared" si="43"/>
        <v>1</v>
      </c>
      <c r="AH125" s="370">
        <f t="shared" si="43"/>
        <v>0.99985632647102451</v>
      </c>
    </row>
    <row r="126" spans="1:34">
      <c r="A126" s="226" t="s">
        <v>15</v>
      </c>
      <c r="W126" s="370">
        <f t="shared" si="29"/>
        <v>7.6474247545515101E-2</v>
      </c>
      <c r="X126" s="370">
        <f t="shared" si="29"/>
        <v>0.91868366069901242</v>
      </c>
      <c r="Y126" s="370">
        <f t="shared" si="29"/>
        <v>0.39163300516835675</v>
      </c>
      <c r="Z126" s="370">
        <f t="shared" si="29"/>
        <v>2.4927102553475998E-4</v>
      </c>
      <c r="AA126" s="370">
        <f t="shared" si="29"/>
        <v>0.53761716422239281</v>
      </c>
      <c r="AB126" s="370">
        <f t="shared" ref="AB126:AH126" si="44">NORMSDIST(AB75)</f>
        <v>4.111037992260804E-4</v>
      </c>
      <c r="AC126" s="370">
        <f t="shared" si="44"/>
        <v>0.99999996928052581</v>
      </c>
      <c r="AD126" s="370">
        <f t="shared" si="44"/>
        <v>0.7229945469072635</v>
      </c>
      <c r="AE126" s="370">
        <f t="shared" si="44"/>
        <v>9.3296853906878272E-4</v>
      </c>
      <c r="AF126" s="370">
        <f t="shared" si="44"/>
        <v>0.47473620742029565</v>
      </c>
      <c r="AG126" s="370">
        <f t="shared" si="44"/>
        <v>1</v>
      </c>
      <c r="AH126" s="370">
        <f t="shared" si="44"/>
        <v>0.98262324596008355</v>
      </c>
    </row>
    <row r="127" spans="1:34">
      <c r="A127" s="224" t="s">
        <v>16</v>
      </c>
      <c r="W127" s="370">
        <f t="shared" si="29"/>
        <v>7.1133105506980876E-2</v>
      </c>
      <c r="X127" s="370">
        <f t="shared" si="29"/>
        <v>0.9345124222525375</v>
      </c>
      <c r="Y127" s="370">
        <f t="shared" si="29"/>
        <v>0.68460269775872162</v>
      </c>
      <c r="Z127" s="370">
        <f t="shared" si="29"/>
        <v>2.8843947497557414E-2</v>
      </c>
      <c r="AA127" s="370">
        <f t="shared" si="29"/>
        <v>0.31196491934869808</v>
      </c>
      <c r="AB127" s="370">
        <f t="shared" ref="AB127:AH127" si="45">NORMSDIST(AB76)</f>
        <v>2.3777114372809788E-4</v>
      </c>
      <c r="AC127" s="370">
        <f t="shared" si="45"/>
        <v>0.99999996928052581</v>
      </c>
      <c r="AD127" s="370">
        <f t="shared" si="45"/>
        <v>0.13930910148753589</v>
      </c>
      <c r="AE127" s="370">
        <f t="shared" si="45"/>
        <v>7.2503587394718389E-3</v>
      </c>
      <c r="AF127" s="370">
        <f t="shared" si="45"/>
        <v>0.78514244545359702</v>
      </c>
      <c r="AG127" s="370">
        <f t="shared" si="45"/>
        <v>0.99999999999999944</v>
      </c>
      <c r="AH127" s="370">
        <f t="shared" si="45"/>
        <v>1.1238779621091236E-19</v>
      </c>
    </row>
    <row r="128" spans="1:34">
      <c r="A128" s="226" t="s">
        <v>17</v>
      </c>
      <c r="W128" s="370">
        <f t="shared" si="29"/>
        <v>0.1420504341054023</v>
      </c>
      <c r="X128" s="370">
        <f t="shared" si="29"/>
        <v>0.87101300571742324</v>
      </c>
      <c r="Y128" s="370">
        <f t="shared" si="29"/>
        <v>0.45068513006196698</v>
      </c>
      <c r="Z128" s="370">
        <f t="shared" si="29"/>
        <v>3.1620390341779867E-2</v>
      </c>
      <c r="AA128" s="370">
        <f t="shared" si="29"/>
        <v>0.70297386896094516</v>
      </c>
      <c r="AB128" s="370">
        <f t="shared" ref="AB128:AH128" si="46">NORMSDIST(AB77)</f>
        <v>0.53010505186958268</v>
      </c>
      <c r="AC128" s="370">
        <f t="shared" si="46"/>
        <v>6.7640339524672982E-6</v>
      </c>
      <c r="AD128" s="370">
        <f t="shared" si="46"/>
        <v>0.16385686922193907</v>
      </c>
      <c r="AE128" s="370">
        <f t="shared" si="46"/>
        <v>0.41003957339538027</v>
      </c>
      <c r="AF128" s="370">
        <f t="shared" si="46"/>
        <v>0.90276115902422571</v>
      </c>
      <c r="AG128" s="370">
        <f t="shared" si="46"/>
        <v>0.99971273699570629</v>
      </c>
      <c r="AH128" s="370">
        <f t="shared" si="46"/>
        <v>9.9510735259757164E-22</v>
      </c>
    </row>
    <row r="129" spans="1:34">
      <c r="A129" s="224" t="s">
        <v>18</v>
      </c>
      <c r="W129" s="370">
        <f t="shared" si="29"/>
        <v>0.87477779772082642</v>
      </c>
      <c r="X129" s="370">
        <f t="shared" si="29"/>
        <v>0.10655470685310807</v>
      </c>
      <c r="Y129" s="370">
        <f t="shared" si="29"/>
        <v>0.46267230909604312</v>
      </c>
      <c r="Z129" s="370">
        <f t="shared" si="29"/>
        <v>3.9210536903326734E-7</v>
      </c>
      <c r="AA129" s="370">
        <f t="shared" si="29"/>
        <v>0.80762770134742456</v>
      </c>
      <c r="AB129" s="370">
        <f t="shared" ref="AB129:AH129" si="47">NORMSDIST(AB78)</f>
        <v>5.5186192872464142E-8</v>
      </c>
      <c r="AC129" s="370">
        <f t="shared" si="47"/>
        <v>0.70249458091985539</v>
      </c>
      <c r="AD129" s="370">
        <f t="shared" si="47"/>
        <v>0.75692958005570654</v>
      </c>
      <c r="AE129" s="370">
        <f t="shared" si="47"/>
        <v>1.9164313324414954E-7</v>
      </c>
      <c r="AF129" s="370">
        <f t="shared" si="47"/>
        <v>0.39493627122673014</v>
      </c>
      <c r="AG129" s="370">
        <f t="shared" si="47"/>
        <v>1.8131310459617019E-29</v>
      </c>
      <c r="AH129" s="370">
        <f t="shared" si="47"/>
        <v>1</v>
      </c>
    </row>
    <row r="130" spans="1:34">
      <c r="A130" s="226" t="s">
        <v>19</v>
      </c>
      <c r="W130" s="370">
        <f t="shared" si="29"/>
        <v>0.97476302292331118</v>
      </c>
      <c r="X130" s="370">
        <f t="shared" si="29"/>
        <v>2.475908937281163E-2</v>
      </c>
      <c r="Y130" s="370">
        <f t="shared" si="29"/>
        <v>0.53492582732877225</v>
      </c>
      <c r="Z130" s="370">
        <f t="shared" si="29"/>
        <v>0.36988236043645484</v>
      </c>
      <c r="AA130" s="370">
        <f t="shared" si="29"/>
        <v>0.63966248314724605</v>
      </c>
      <c r="AB130" s="370">
        <f t="shared" ref="AB130:AH130" si="48">NORMSDIST(AB79)</f>
        <v>0.85728314615506873</v>
      </c>
      <c r="AC130" s="370">
        <f t="shared" si="48"/>
        <v>2.8073188030608494E-2</v>
      </c>
      <c r="AD130" s="370">
        <f t="shared" si="48"/>
        <v>0.60936432115666861</v>
      </c>
      <c r="AE130" s="370">
        <f t="shared" si="48"/>
        <v>0.30636485556727477</v>
      </c>
      <c r="AF130" s="370">
        <f t="shared" si="48"/>
        <v>0.19057032544206223</v>
      </c>
      <c r="AG130" s="370">
        <f t="shared" si="48"/>
        <v>5.2673390635541565E-9</v>
      </c>
      <c r="AH130" s="370">
        <f t="shared" si="48"/>
        <v>0.99999822906713809</v>
      </c>
    </row>
    <row r="131" spans="1:34">
      <c r="A131" s="224" t="s">
        <v>20</v>
      </c>
      <c r="W131" s="370">
        <f t="shared" si="29"/>
        <v>0.96179868997686968</v>
      </c>
      <c r="X131" s="370">
        <f t="shared" si="29"/>
        <v>4.136490501308554E-2</v>
      </c>
      <c r="Y131" s="370">
        <f t="shared" si="29"/>
        <v>0.47469348585337384</v>
      </c>
      <c r="Z131" s="370">
        <f t="shared" si="29"/>
        <v>0.73982375961112623</v>
      </c>
      <c r="AA131" s="370">
        <f t="shared" si="29"/>
        <v>0.88313078776642462</v>
      </c>
      <c r="AB131" s="370">
        <f t="shared" ref="AB131:AH131" si="49">NORMSDIST(AB80)</f>
        <v>0.8330143622925178</v>
      </c>
      <c r="AC131" s="370">
        <f t="shared" si="49"/>
        <v>2.8073188030608494E-2</v>
      </c>
      <c r="AD131" s="370">
        <f t="shared" si="49"/>
        <v>0.67190571905901109</v>
      </c>
      <c r="AE131" s="370">
        <f t="shared" si="49"/>
        <v>0.10640142587647979</v>
      </c>
      <c r="AF131" s="370">
        <f t="shared" si="49"/>
        <v>0.28395361535169261</v>
      </c>
      <c r="AG131" s="370">
        <f t="shared" si="49"/>
        <v>2.3194107447871207E-2</v>
      </c>
      <c r="AH131" s="370">
        <f t="shared" si="49"/>
        <v>1</v>
      </c>
    </row>
    <row r="132" spans="1:34">
      <c r="A132" s="226" t="s">
        <v>21</v>
      </c>
      <c r="W132" s="370">
        <f t="shared" si="29"/>
        <v>0.79777065325291996</v>
      </c>
      <c r="X132" s="370">
        <f t="shared" si="29"/>
        <v>0.23060770841331296</v>
      </c>
      <c r="Y132" s="370">
        <f t="shared" si="29"/>
        <v>0.71609833539118128</v>
      </c>
      <c r="Z132" s="370">
        <f t="shared" si="29"/>
        <v>0.99992410393580389</v>
      </c>
      <c r="AA132" s="370">
        <f t="shared" si="29"/>
        <v>0.72776357779684764</v>
      </c>
      <c r="AB132" s="370">
        <f t="shared" ref="AB132:AH132" si="50">NORMSDIST(AB81)</f>
        <v>0.99999976990942852</v>
      </c>
      <c r="AC132" s="370">
        <f t="shared" si="50"/>
        <v>0.70249458091985539</v>
      </c>
      <c r="AD132" s="370">
        <f t="shared" si="50"/>
        <v>0.5850551455767441</v>
      </c>
      <c r="AE132" s="370">
        <f t="shared" si="50"/>
        <v>0.98172773646371636</v>
      </c>
      <c r="AF132" s="370">
        <f t="shared" si="50"/>
        <v>0.5233227317441782</v>
      </c>
      <c r="AG132" s="370">
        <f t="shared" si="50"/>
        <v>1</v>
      </c>
      <c r="AH132" s="370">
        <f t="shared" si="50"/>
        <v>3.5710876470527775E-14</v>
      </c>
    </row>
    <row r="133" spans="1:34">
      <c r="A133" s="224" t="s">
        <v>22</v>
      </c>
      <c r="W133" s="370">
        <f t="shared" si="29"/>
        <v>0.73792916058451341</v>
      </c>
      <c r="X133" s="370">
        <f t="shared" si="29"/>
        <v>0.24738329601243003</v>
      </c>
      <c r="Y133" s="370">
        <f t="shared" si="29"/>
        <v>0.34606238611090484</v>
      </c>
      <c r="Z133" s="370">
        <f t="shared" si="29"/>
        <v>0.19353349605808942</v>
      </c>
      <c r="AA133" s="370">
        <f t="shared" si="29"/>
        <v>0.93841658087944768</v>
      </c>
      <c r="AB133" s="370">
        <f t="shared" ref="AB133:AH133" si="51">NORMSDIST(AB82)</f>
        <v>4.0017838053510273E-3</v>
      </c>
      <c r="AC133" s="370">
        <f t="shared" si="51"/>
        <v>0.99999996928052581</v>
      </c>
      <c r="AD133" s="370">
        <f t="shared" si="51"/>
        <v>0.83364711102611988</v>
      </c>
      <c r="AE133" s="370">
        <f t="shared" si="51"/>
        <v>7.1558594884863824E-2</v>
      </c>
      <c r="AF133" s="370">
        <f t="shared" si="51"/>
        <v>0.24415464494638217</v>
      </c>
      <c r="AG133" s="370">
        <f t="shared" si="51"/>
        <v>1</v>
      </c>
      <c r="AH133" s="370">
        <f t="shared" si="51"/>
        <v>0.99999999999999989</v>
      </c>
    </row>
    <row r="134" spans="1:34">
      <c r="A134" s="226" t="s">
        <v>23</v>
      </c>
      <c r="W134" s="370">
        <f t="shared" si="29"/>
        <v>0.26865741907756108</v>
      </c>
      <c r="X134" s="370">
        <f t="shared" si="29"/>
        <v>0.78166120315854992</v>
      </c>
      <c r="Y134" s="370">
        <f t="shared" si="29"/>
        <v>0.74600494407514928</v>
      </c>
      <c r="Z134" s="370">
        <f t="shared" si="29"/>
        <v>3.1387153940225221E-4</v>
      </c>
      <c r="AA134" s="370">
        <f t="shared" si="29"/>
        <v>0.9583321097336015</v>
      </c>
      <c r="AB134" s="370">
        <f t="shared" ref="AB134:AH134" si="52">NORMSDIST(AB83)</f>
        <v>9.2774805553684823E-5</v>
      </c>
      <c r="AC134" s="370">
        <f t="shared" si="52"/>
        <v>0.99999996928052581</v>
      </c>
      <c r="AD134" s="370">
        <f t="shared" si="52"/>
        <v>8.7605769595767102E-2</v>
      </c>
      <c r="AE134" s="370">
        <f t="shared" si="52"/>
        <v>5.8451608000874083E-4</v>
      </c>
      <c r="AF134" s="370">
        <f t="shared" si="52"/>
        <v>0.90620748787623118</v>
      </c>
      <c r="AG134" s="370">
        <f t="shared" si="52"/>
        <v>0.99999464991441245</v>
      </c>
      <c r="AH134" s="370">
        <f t="shared" si="52"/>
        <v>2.371907594278766E-36</v>
      </c>
    </row>
    <row r="135" spans="1:34">
      <c r="A135" s="224" t="s">
        <v>24</v>
      </c>
      <c r="W135" s="370">
        <f t="shared" si="29"/>
        <v>0.29200577085274515</v>
      </c>
      <c r="X135" s="370">
        <f t="shared" si="29"/>
        <v>0.70713754490429337</v>
      </c>
      <c r="Y135" s="370">
        <f t="shared" si="29"/>
        <v>0.58260649433572498</v>
      </c>
      <c r="Z135" s="370">
        <f t="shared" si="29"/>
        <v>0.40718064556650546</v>
      </c>
      <c r="AA135" s="370">
        <f t="shared" si="29"/>
        <v>0.57226377894567304</v>
      </c>
      <c r="AB135" s="370">
        <f t="shared" ref="AB135:AH135" si="53">NORMSDIST(AB84)</f>
        <v>0.72929255855740394</v>
      </c>
      <c r="AC135" s="370">
        <f t="shared" si="53"/>
        <v>1.2992042085840386E-20</v>
      </c>
      <c r="AD135" s="370">
        <f t="shared" si="53"/>
        <v>0.49381843701064804</v>
      </c>
      <c r="AE135" s="370">
        <f t="shared" si="53"/>
        <v>0.73575785862406362</v>
      </c>
      <c r="AF135" s="370">
        <f t="shared" si="53"/>
        <v>0.55556629450288231</v>
      </c>
      <c r="AG135" s="370">
        <f t="shared" si="53"/>
        <v>1</v>
      </c>
      <c r="AH135" s="370">
        <f t="shared" si="53"/>
        <v>0.86456609285307895</v>
      </c>
    </row>
    <row r="136" spans="1:34">
      <c r="A136" s="226" t="s">
        <v>25</v>
      </c>
      <c r="W136" s="370">
        <f t="shared" si="29"/>
        <v>0.17922760031571303</v>
      </c>
      <c r="X136" s="370">
        <f t="shared" si="29"/>
        <v>0.78232254500713128</v>
      </c>
      <c r="Y136" s="370">
        <f t="shared" si="29"/>
        <v>0.35727720745216873</v>
      </c>
      <c r="Z136" s="370">
        <f t="shared" si="29"/>
        <v>5.4881572342402015E-8</v>
      </c>
      <c r="AA136" s="370">
        <f t="shared" si="29"/>
        <v>0.67193583188459205</v>
      </c>
      <c r="AB136" s="370">
        <f t="shared" ref="AB136:AH136" si="54">NORMSDIST(AB85)</f>
        <v>1.667500855791084E-7</v>
      </c>
      <c r="AC136" s="370">
        <f t="shared" si="54"/>
        <v>1.2992042085840386E-20</v>
      </c>
      <c r="AD136" s="370">
        <f t="shared" si="54"/>
        <v>0.79448975948846523</v>
      </c>
      <c r="AE136" s="370">
        <f t="shared" si="54"/>
        <v>8.1061854269343892E-8</v>
      </c>
      <c r="AF136" s="370">
        <f t="shared" si="54"/>
        <v>0.55556629450288231</v>
      </c>
      <c r="AG136" s="370">
        <f t="shared" si="54"/>
        <v>0.59722968302880708</v>
      </c>
      <c r="AH136" s="370">
        <f t="shared" si="54"/>
        <v>0.33937753569930507</v>
      </c>
    </row>
    <row r="137" spans="1:34">
      <c r="A137" s="224" t="s">
        <v>26</v>
      </c>
      <c r="W137" s="370">
        <f t="shared" si="29"/>
        <v>7.6068430543335966E-2</v>
      </c>
      <c r="X137" s="370">
        <f t="shared" si="29"/>
        <v>0.9217104017888812</v>
      </c>
      <c r="Y137" s="370">
        <f t="shared" si="29"/>
        <v>0.25206171586795956</v>
      </c>
      <c r="Z137" s="370">
        <f t="shared" si="29"/>
        <v>3.4888365497379633E-6</v>
      </c>
      <c r="AA137" s="370">
        <f t="shared" si="29"/>
        <v>0.43877572114586016</v>
      </c>
      <c r="AB137" s="370">
        <f t="shared" ref="AB137:AH137" si="55">NORMSDIST(AB86)</f>
        <v>2.8123659986537647E-6</v>
      </c>
      <c r="AC137" s="370">
        <f t="shared" si="55"/>
        <v>1.2992042085840386E-20</v>
      </c>
      <c r="AD137" s="370">
        <f t="shared" si="55"/>
        <v>0.72996279474029158</v>
      </c>
      <c r="AE137" s="370">
        <f t="shared" si="55"/>
        <v>5.1417301344776907E-6</v>
      </c>
      <c r="AF137" s="370">
        <f t="shared" si="55"/>
        <v>0.27711047351465462</v>
      </c>
      <c r="AG137" s="370">
        <f t="shared" si="55"/>
        <v>0.99999999999999023</v>
      </c>
      <c r="AH137" s="370">
        <f t="shared" si="55"/>
        <v>0.72440904683395002</v>
      </c>
    </row>
    <row r="138" spans="1:34">
      <c r="A138" s="226" t="s">
        <v>27</v>
      </c>
      <c r="W138" s="370">
        <f t="shared" si="29"/>
        <v>0.72439028357303259</v>
      </c>
      <c r="X138" s="370">
        <f t="shared" si="29"/>
        <v>0.28050870550245088</v>
      </c>
      <c r="Y138" s="370">
        <f t="shared" si="29"/>
        <v>0.71609833539118128</v>
      </c>
      <c r="Z138" s="370">
        <f t="shared" si="29"/>
        <v>1.6466145479153237E-4</v>
      </c>
      <c r="AA138" s="370">
        <f t="shared" si="29"/>
        <v>0.24354624034653766</v>
      </c>
      <c r="AB138" s="370">
        <f t="shared" ref="AB138:AH138" si="56">NORMSDIST(AB87)</f>
        <v>4.8873535822550038E-2</v>
      </c>
      <c r="AC138" s="370">
        <f t="shared" si="56"/>
        <v>2.8073188030608494E-2</v>
      </c>
      <c r="AD138" s="370">
        <f t="shared" si="56"/>
        <v>0.26672388179761397</v>
      </c>
      <c r="AE138" s="370">
        <f t="shared" si="56"/>
        <v>4.3480383975052882E-4</v>
      </c>
      <c r="AF138" s="370">
        <f t="shared" si="56"/>
        <v>0.72125455541547634</v>
      </c>
      <c r="AG138" s="370">
        <f t="shared" si="56"/>
        <v>1.8351845870767742E-13</v>
      </c>
      <c r="AH138" s="370">
        <f t="shared" si="56"/>
        <v>0.33937753569930507</v>
      </c>
    </row>
    <row r="139" spans="1:34">
      <c r="A139" s="224" t="s">
        <v>28</v>
      </c>
      <c r="W139" s="370">
        <f t="shared" si="29"/>
        <v>0.7061447712484481</v>
      </c>
      <c r="X139" s="370">
        <f t="shared" si="29"/>
        <v>0.31621575905021293</v>
      </c>
      <c r="Y139" s="370">
        <f t="shared" si="29"/>
        <v>0.33498098552733235</v>
      </c>
      <c r="Z139" s="370">
        <f t="shared" si="29"/>
        <v>3.5576897380393564E-7</v>
      </c>
      <c r="AA139" s="370">
        <f t="shared" si="29"/>
        <v>0.83796573922454254</v>
      </c>
      <c r="AB139" s="370">
        <f t="shared" ref="AB139:AH139" si="57">NORMSDIST(AB88)</f>
        <v>2.3859164763153555E-7</v>
      </c>
      <c r="AC139" s="370">
        <f t="shared" si="57"/>
        <v>0.96014163666318486</v>
      </c>
      <c r="AD139" s="370">
        <f t="shared" si="57"/>
        <v>0.82298440713541177</v>
      </c>
      <c r="AE139" s="370">
        <f t="shared" si="57"/>
        <v>1.4678310069128968E-7</v>
      </c>
      <c r="AF139" s="370">
        <f t="shared" si="57"/>
        <v>0.11890930167511873</v>
      </c>
      <c r="AG139" s="370">
        <f t="shared" si="57"/>
        <v>0.10641252635003266</v>
      </c>
      <c r="AH139" s="370">
        <f t="shared" si="57"/>
        <v>1</v>
      </c>
    </row>
    <row r="140" spans="1:34">
      <c r="A140" s="226" t="s">
        <v>29</v>
      </c>
      <c r="W140" s="370">
        <f t="shared" si="29"/>
        <v>0.92356640811968582</v>
      </c>
      <c r="X140" s="370">
        <f t="shared" si="29"/>
        <v>9.4575745501012609E-2</v>
      </c>
      <c r="Y140" s="370">
        <f t="shared" si="29"/>
        <v>0.58260649433572498</v>
      </c>
      <c r="Z140" s="370">
        <f t="shared" si="29"/>
        <v>0.9970410950274663</v>
      </c>
      <c r="AA140" s="370">
        <f t="shared" si="29"/>
        <v>0.45611750156890096</v>
      </c>
      <c r="AB140" s="370">
        <f t="shared" ref="AB140:AH140" si="58">NORMSDIST(AB89)</f>
        <v>0.68587964854328831</v>
      </c>
      <c r="AC140" s="370">
        <f t="shared" si="58"/>
        <v>0.32815776529334528</v>
      </c>
      <c r="AD140" s="370">
        <f t="shared" si="58"/>
        <v>0.54385229186576201</v>
      </c>
      <c r="AE140" s="370">
        <f t="shared" si="58"/>
        <v>0.43628870830024752</v>
      </c>
      <c r="AF140" s="370">
        <f t="shared" si="58"/>
        <v>0.23782663599197681</v>
      </c>
      <c r="AG140" s="370">
        <f t="shared" si="58"/>
        <v>1.0907826776216914E-4</v>
      </c>
      <c r="AH140" s="370">
        <f t="shared" si="58"/>
        <v>0.99999999999999989</v>
      </c>
    </row>
    <row r="141" spans="1:34">
      <c r="A141" s="224" t="s">
        <v>30</v>
      </c>
      <c r="W141" s="370">
        <f t="shared" si="29"/>
        <v>0.75335656049277799</v>
      </c>
      <c r="X141" s="370">
        <f t="shared" si="29"/>
        <v>0.16309164598743814</v>
      </c>
      <c r="Y141" s="370">
        <f t="shared" si="29"/>
        <v>0.59436695869994538</v>
      </c>
      <c r="Z141" s="370">
        <f t="shared" si="29"/>
        <v>1.0771853070536947E-5</v>
      </c>
      <c r="AA141" s="370">
        <f t="shared" si="29"/>
        <v>0.43877572114586016</v>
      </c>
      <c r="AB141" s="370">
        <f t="shared" ref="AB141:AH141" si="59">NORMSDIST(AB90)</f>
        <v>4.2279889466647833E-3</v>
      </c>
      <c r="AC141" s="370">
        <f t="shared" si="59"/>
        <v>0.99999996928052581</v>
      </c>
      <c r="AD141" s="370">
        <f t="shared" si="59"/>
        <v>0.19680466204378336</v>
      </c>
      <c r="AE141" s="370">
        <f t="shared" si="59"/>
        <v>3.3875910048099814E-4</v>
      </c>
      <c r="AF141" s="370">
        <f t="shared" si="59"/>
        <v>0.93059571438559019</v>
      </c>
      <c r="AG141" s="370">
        <f t="shared" si="59"/>
        <v>0.97115588979259437</v>
      </c>
      <c r="AH141" s="370">
        <f t="shared" si="59"/>
        <v>3.5710876470527775E-14</v>
      </c>
    </row>
    <row r="142" spans="1:34">
      <c r="A142" s="226" t="s">
        <v>31</v>
      </c>
      <c r="W142" s="370">
        <f t="shared" si="29"/>
        <v>0.98427060584223769</v>
      </c>
      <c r="X142" s="370">
        <f t="shared" si="29"/>
        <v>1.9358562095872237E-2</v>
      </c>
      <c r="Y142" s="370">
        <f t="shared" si="29"/>
        <v>0.59436695869994538</v>
      </c>
      <c r="Z142" s="370">
        <f t="shared" si="29"/>
        <v>1</v>
      </c>
      <c r="AA142" s="370">
        <f t="shared" si="29"/>
        <v>0.28163323629147352</v>
      </c>
      <c r="AB142" s="370">
        <f t="shared" ref="AB142:AH142" si="60">NORMSDIST(AB91)</f>
        <v>1</v>
      </c>
      <c r="AC142" s="370">
        <f t="shared" si="60"/>
        <v>0.53493533923348568</v>
      </c>
      <c r="AD142" s="370">
        <f t="shared" si="60"/>
        <v>0.32447092552463169</v>
      </c>
      <c r="AE142" s="370">
        <f t="shared" si="60"/>
        <v>0.99999999998886646</v>
      </c>
      <c r="AF142" s="370">
        <f t="shared" si="60"/>
        <v>0.64175543698364279</v>
      </c>
      <c r="AG142" s="370">
        <f t="shared" si="60"/>
        <v>5.7001233881392774E-12</v>
      </c>
      <c r="AH142" s="370">
        <f t="shared" si="60"/>
        <v>1</v>
      </c>
    </row>
    <row r="143" spans="1:34">
      <c r="A143" s="224" t="s">
        <v>32</v>
      </c>
      <c r="W143" s="370">
        <f t="shared" si="29"/>
        <v>0.51134645924860278</v>
      </c>
      <c r="X143" s="370">
        <f t="shared" si="29"/>
        <v>0.53421334373206286</v>
      </c>
      <c r="Y143" s="370">
        <f t="shared" si="29"/>
        <v>0.58260649433572498</v>
      </c>
      <c r="Z143" s="370">
        <f t="shared" si="29"/>
        <v>0.99974528741736002</v>
      </c>
      <c r="AA143" s="370">
        <f t="shared" si="29"/>
        <v>0.819389651321067</v>
      </c>
      <c r="AB143" s="370">
        <f t="shared" ref="AB143:AH143" si="61">NORMSDIST(AB92)</f>
        <v>0.99234638166420353</v>
      </c>
      <c r="AC143" s="370">
        <f t="shared" si="61"/>
        <v>1.2992042085840386E-20</v>
      </c>
      <c r="AD143" s="370">
        <f t="shared" si="61"/>
        <v>0.29494613751101606</v>
      </c>
      <c r="AE143" s="370">
        <f t="shared" si="61"/>
        <v>0.9999994632275454</v>
      </c>
      <c r="AF143" s="370">
        <f t="shared" si="61"/>
        <v>0.72125455541547634</v>
      </c>
      <c r="AG143" s="370">
        <f t="shared" si="61"/>
        <v>1.4689289949520301E-9</v>
      </c>
      <c r="AH143" s="370">
        <f t="shared" si="61"/>
        <v>4.1750460375203082E-42</v>
      </c>
    </row>
    <row r="144" spans="1:34">
      <c r="A144" s="226" t="s">
        <v>33</v>
      </c>
      <c r="W144" s="370">
        <f t="shared" si="29"/>
        <v>9.0346847482486933E-2</v>
      </c>
      <c r="X144" s="370">
        <f t="shared" si="29"/>
        <v>0.88632585480702364</v>
      </c>
      <c r="Y144" s="370">
        <f t="shared" si="29"/>
        <v>0.18145565420242613</v>
      </c>
      <c r="Z144" s="370">
        <f t="shared" si="29"/>
        <v>8.7880742300598654E-9</v>
      </c>
      <c r="AA144" s="370">
        <f t="shared" si="29"/>
        <v>0.57226377894567304</v>
      </c>
      <c r="AB144" s="370">
        <f t="shared" ref="AB144:AH144" si="62">NORMSDIST(AB93)</f>
        <v>7.5353697903017603E-8</v>
      </c>
      <c r="AC144" s="370">
        <f t="shared" si="62"/>
        <v>0.99999996928052581</v>
      </c>
      <c r="AD144" s="370">
        <f t="shared" si="62"/>
        <v>0.75032729739333459</v>
      </c>
      <c r="AE144" s="370">
        <f t="shared" si="62"/>
        <v>9.2381489534400556E-9</v>
      </c>
      <c r="AF144" s="370">
        <f t="shared" si="62"/>
        <v>0.22544488965900925</v>
      </c>
      <c r="AG144" s="370">
        <f t="shared" si="62"/>
        <v>1</v>
      </c>
      <c r="AH144" s="370">
        <f t="shared" si="62"/>
        <v>4.1991056576085066E-6</v>
      </c>
    </row>
    <row r="145" spans="1:34">
      <c r="A145" s="224" t="s">
        <v>34</v>
      </c>
      <c r="W145" s="370">
        <f t="shared" si="29"/>
        <v>0.63458856690888255</v>
      </c>
      <c r="X145" s="370">
        <f t="shared" si="29"/>
        <v>0.37875529502677602</v>
      </c>
      <c r="Y145" s="370">
        <f t="shared" si="29"/>
        <v>0.48673774809353809</v>
      </c>
      <c r="Z145" s="370">
        <f t="shared" si="29"/>
        <v>0.99999997918944583</v>
      </c>
      <c r="AA145" s="370">
        <f t="shared" si="29"/>
        <v>0.52599117418700958</v>
      </c>
      <c r="AB145" s="370">
        <f t="shared" ref="AB145:AH145" si="63">NORMSDIST(AB94)</f>
        <v>0.98884403379446528</v>
      </c>
      <c r="AC145" s="370">
        <f t="shared" si="63"/>
        <v>0.99999996928052581</v>
      </c>
      <c r="AD145" s="370">
        <f t="shared" si="63"/>
        <v>0.56041577017685251</v>
      </c>
      <c r="AE145" s="370">
        <f t="shared" si="63"/>
        <v>0.99999999886985946</v>
      </c>
      <c r="AF145" s="370">
        <f t="shared" si="63"/>
        <v>0.54753138545614854</v>
      </c>
      <c r="AG145" s="370">
        <f t="shared" si="63"/>
        <v>0.99128801086933338</v>
      </c>
      <c r="AH145" s="370">
        <f t="shared" si="63"/>
        <v>0.98262324596008355</v>
      </c>
    </row>
    <row r="146" spans="1:34">
      <c r="A146" s="226" t="s">
        <v>35</v>
      </c>
      <c r="W146" s="370">
        <f t="shared" si="29"/>
        <v>1.737273163066537E-2</v>
      </c>
      <c r="X146" s="370">
        <f t="shared" si="29"/>
        <v>0.99185301243958757</v>
      </c>
      <c r="Y146" s="370">
        <f t="shared" si="29"/>
        <v>0.35727720745216873</v>
      </c>
      <c r="Z146" s="370">
        <f t="shared" si="29"/>
        <v>5.3677051640580557E-3</v>
      </c>
      <c r="AA146" s="370">
        <f t="shared" si="29"/>
        <v>6.6945665451685399E-2</v>
      </c>
      <c r="AB146" s="370">
        <f t="shared" ref="AB146:AH146" si="64">NORMSDIST(AB95)</f>
        <v>5.3049802986452239E-2</v>
      </c>
      <c r="AC146" s="370">
        <f t="shared" si="64"/>
        <v>0.70249458091985539</v>
      </c>
      <c r="AD146" s="370">
        <f t="shared" si="64"/>
        <v>0.39482162947531363</v>
      </c>
      <c r="AE146" s="370">
        <f t="shared" si="64"/>
        <v>4.9622158320845426E-2</v>
      </c>
      <c r="AF146" s="370">
        <f t="shared" si="64"/>
        <v>0.5953351620341254</v>
      </c>
      <c r="AG146" s="370">
        <f t="shared" si="64"/>
        <v>0.99999992602778676</v>
      </c>
      <c r="AH146" s="370">
        <f t="shared" si="64"/>
        <v>1.6434784922116428E-3</v>
      </c>
    </row>
    <row r="147" spans="1:34">
      <c r="A147" s="224" t="s">
        <v>36</v>
      </c>
      <c r="W147" s="370">
        <f t="shared" si="29"/>
        <v>0.80565303630720786</v>
      </c>
      <c r="X147" s="370">
        <f t="shared" si="29"/>
        <v>0.14009142403898819</v>
      </c>
      <c r="Y147" s="370">
        <f t="shared" si="29"/>
        <v>0.62910124613848284</v>
      </c>
      <c r="Z147" s="370">
        <f t="shared" si="29"/>
        <v>1.0887517188742228E-2</v>
      </c>
      <c r="AA147" s="370">
        <f t="shared" si="29"/>
        <v>0.76516229222693355</v>
      </c>
      <c r="AB147" s="370">
        <f t="shared" ref="AB147:AH147" si="65">NORMSDIST(AB96)</f>
        <v>4.6664129292056167E-4</v>
      </c>
      <c r="AC147" s="370">
        <f t="shared" si="65"/>
        <v>0.99999996928052581</v>
      </c>
      <c r="AD147" s="370">
        <f t="shared" si="65"/>
        <v>0.67943570104321904</v>
      </c>
      <c r="AE147" s="370">
        <f t="shared" si="65"/>
        <v>4.4955904834181028E-2</v>
      </c>
      <c r="AF147" s="370">
        <f t="shared" si="65"/>
        <v>0.5152295427181981</v>
      </c>
      <c r="AG147" s="370">
        <f t="shared" si="65"/>
        <v>3.0920901603784783E-3</v>
      </c>
      <c r="AH147" s="370">
        <f t="shared" si="65"/>
        <v>0.72440904683395002</v>
      </c>
    </row>
    <row r="148" spans="1:34">
      <c r="A148" s="226" t="s">
        <v>37</v>
      </c>
      <c r="W148" s="370">
        <f t="shared" si="29"/>
        <v>0.70516920095601787</v>
      </c>
      <c r="X148" s="370">
        <f t="shared" si="29"/>
        <v>0.32494307767061126</v>
      </c>
      <c r="Y148" s="370">
        <f t="shared" si="29"/>
        <v>0.48673774809353809</v>
      </c>
      <c r="Z148" s="370">
        <f t="shared" si="29"/>
        <v>0.99999999999838396</v>
      </c>
      <c r="AA148" s="370">
        <f t="shared" si="29"/>
        <v>0.43877572114586016</v>
      </c>
      <c r="AB148" s="370">
        <f t="shared" ref="AB148:AH148" si="66">NORMSDIST(AB97)</f>
        <v>0.9999982359927575</v>
      </c>
      <c r="AC148" s="370">
        <f t="shared" si="66"/>
        <v>6.7640339524672982E-6</v>
      </c>
      <c r="AD148" s="370">
        <f t="shared" si="66"/>
        <v>0.5850551455767441</v>
      </c>
      <c r="AE148" s="370">
        <f t="shared" si="66"/>
        <v>0.99946381269679729</v>
      </c>
      <c r="AF148" s="370">
        <f t="shared" si="66"/>
        <v>0.41065718991197064</v>
      </c>
      <c r="AG148" s="370">
        <f t="shared" si="66"/>
        <v>2.0297928949632286E-9</v>
      </c>
      <c r="AH148" s="370">
        <f t="shared" si="66"/>
        <v>0.9999999999860173</v>
      </c>
    </row>
    <row r="149" spans="1:34">
      <c r="A149" s="224" t="s">
        <v>38</v>
      </c>
      <c r="W149" s="370">
        <f t="shared" si="29"/>
        <v>0.98026407224276324</v>
      </c>
      <c r="X149" s="370">
        <f t="shared" si="29"/>
        <v>1.9862206951631489E-2</v>
      </c>
      <c r="Y149" s="370">
        <f t="shared" si="29"/>
        <v>0.71609833539118128</v>
      </c>
      <c r="Z149" s="370">
        <f t="shared" si="29"/>
        <v>7.877472161955752E-8</v>
      </c>
      <c r="AA149" s="370">
        <f t="shared" si="29"/>
        <v>0.49101986924240787</v>
      </c>
      <c r="AB149" s="370">
        <f t="shared" ref="AB149:AH149" si="67">NORMSDIST(AB98)</f>
        <v>1.9881525924857684E-7</v>
      </c>
      <c r="AC149" s="370">
        <f t="shared" si="67"/>
        <v>2.8073188030608494E-2</v>
      </c>
      <c r="AD149" s="370">
        <f t="shared" si="67"/>
        <v>0.32447092552463169</v>
      </c>
      <c r="AE149" s="370">
        <f t="shared" si="67"/>
        <v>7.6841405373492289E-8</v>
      </c>
      <c r="AF149" s="370">
        <f t="shared" si="67"/>
        <v>0.4505383335469032</v>
      </c>
      <c r="AG149" s="370">
        <f t="shared" si="67"/>
        <v>3.487747177850716E-11</v>
      </c>
      <c r="AH149" s="370">
        <f t="shared" si="67"/>
        <v>0.9999999999860173</v>
      </c>
    </row>
    <row r="150" spans="1:34">
      <c r="A150" s="226" t="s">
        <v>39</v>
      </c>
      <c r="W150" s="370">
        <f t="shared" si="29"/>
        <v>0.28284078352253905</v>
      </c>
      <c r="X150" s="370">
        <f t="shared" si="29"/>
        <v>0.75026523510010201</v>
      </c>
      <c r="Y150" s="370">
        <f t="shared" si="29"/>
        <v>0.48673774809353809</v>
      </c>
      <c r="Z150" s="370">
        <f t="shared" si="29"/>
        <v>5.5489577239932183E-2</v>
      </c>
      <c r="AA150" s="370">
        <f t="shared" si="29"/>
        <v>0.61756228660669887</v>
      </c>
      <c r="AB150" s="370">
        <f t="shared" ref="AB150:AH150" si="68">NORMSDIST(AB99)</f>
        <v>0.55828722011141718</v>
      </c>
      <c r="AC150" s="370">
        <f t="shared" si="68"/>
        <v>0.99999996928052581</v>
      </c>
      <c r="AD150" s="370">
        <f t="shared" si="68"/>
        <v>0.24649177248810028</v>
      </c>
      <c r="AE150" s="370">
        <f t="shared" si="68"/>
        <v>0.51459483146980245</v>
      </c>
      <c r="AF150" s="370">
        <f t="shared" si="68"/>
        <v>0.73473390058855892</v>
      </c>
      <c r="AG150" s="370">
        <f t="shared" si="68"/>
        <v>9.6505268315516556E-17</v>
      </c>
      <c r="AH150" s="370">
        <f t="shared" si="68"/>
        <v>3.5273999125668501E-7</v>
      </c>
    </row>
    <row r="151" spans="1:34">
      <c r="A151" s="224" t="s">
        <v>40</v>
      </c>
      <c r="W151" s="370">
        <f t="shared" si="29"/>
        <v>0.12067271221691439</v>
      </c>
      <c r="X151" s="370">
        <f t="shared" si="29"/>
        <v>0.87410341208538211</v>
      </c>
      <c r="Y151" s="370">
        <f t="shared" si="29"/>
        <v>0.2618055357355461</v>
      </c>
      <c r="Z151" s="370">
        <f t="shared" si="29"/>
        <v>1.7408109433734478E-8</v>
      </c>
      <c r="AA151" s="370">
        <f t="shared" si="29"/>
        <v>0.40447452329699207</v>
      </c>
      <c r="AB151" s="370">
        <f t="shared" ref="AB151:AH151" si="69">NORMSDIST(AB100)</f>
        <v>1.9113131465654722E-7</v>
      </c>
      <c r="AC151" s="370">
        <f t="shared" si="69"/>
        <v>2.8073188030608494E-2</v>
      </c>
      <c r="AD151" s="370">
        <f t="shared" si="69"/>
        <v>0.73684221517598691</v>
      </c>
      <c r="AE151" s="370">
        <f t="shared" si="69"/>
        <v>1.1432537910291032E-8</v>
      </c>
      <c r="AF151" s="370">
        <f t="shared" si="69"/>
        <v>0.3716795944116138</v>
      </c>
      <c r="AG151" s="370">
        <f t="shared" si="69"/>
        <v>1</v>
      </c>
      <c r="AH151" s="370">
        <f t="shared" si="69"/>
        <v>0.99555551502804318</v>
      </c>
    </row>
    <row r="152" spans="1:34">
      <c r="A152" s="226" t="s">
        <v>41</v>
      </c>
      <c r="W152" s="370">
        <f t="shared" si="29"/>
        <v>9.8683265370644049E-2</v>
      </c>
      <c r="X152" s="370">
        <f t="shared" si="29"/>
        <v>0.91353170137188777</v>
      </c>
      <c r="Y152" s="370">
        <f t="shared" si="29"/>
        <v>0.65170504788785721</v>
      </c>
      <c r="Z152" s="370">
        <f t="shared" si="29"/>
        <v>0.5826713515366686</v>
      </c>
      <c r="AA152" s="370">
        <f t="shared" si="29"/>
        <v>0.15468684088394219</v>
      </c>
      <c r="AB152" s="370">
        <f t="shared" ref="AB152:AH152" si="70">NORMSDIST(AB101)</f>
        <v>0.99980946745110566</v>
      </c>
      <c r="AC152" s="370">
        <f t="shared" si="70"/>
        <v>0.99999996928052581</v>
      </c>
      <c r="AD152" s="370">
        <f t="shared" si="70"/>
        <v>0.21468489584835496</v>
      </c>
      <c r="AE152" s="370">
        <f t="shared" si="70"/>
        <v>0.89265308063554683</v>
      </c>
      <c r="AF152" s="370">
        <f t="shared" si="70"/>
        <v>0.76692184706561017</v>
      </c>
      <c r="AG152" s="370">
        <f t="shared" si="70"/>
        <v>0.99999999986991595</v>
      </c>
      <c r="AH152" s="370">
        <f t="shared" si="70"/>
        <v>9.9510735259757164E-22</v>
      </c>
    </row>
    <row r="153" spans="1:34">
      <c r="A153" s="224" t="s">
        <v>42</v>
      </c>
      <c r="W153" s="370">
        <f t="shared" si="29"/>
        <v>0.16797875467257503</v>
      </c>
      <c r="X153" s="370">
        <f t="shared" si="29"/>
        <v>0.85039030699497076</v>
      </c>
      <c r="Y153" s="370">
        <f t="shared" si="29"/>
        <v>0.41503513356267879</v>
      </c>
      <c r="Z153" s="370">
        <f t="shared" si="29"/>
        <v>1</v>
      </c>
      <c r="AA153" s="370">
        <f t="shared" si="29"/>
        <v>9.7784447658666729E-2</v>
      </c>
      <c r="AB153" s="370">
        <f t="shared" ref="AB153:AH153" si="71">NORMSDIST(AB102)</f>
        <v>1</v>
      </c>
      <c r="AC153" s="370">
        <f t="shared" si="71"/>
        <v>6.7640339524672982E-6</v>
      </c>
      <c r="AD153" s="370">
        <f t="shared" si="71"/>
        <v>7.2097470261451371E-2</v>
      </c>
      <c r="AE153" s="370">
        <f t="shared" si="71"/>
        <v>1</v>
      </c>
      <c r="AF153" s="370">
        <f t="shared" si="71"/>
        <v>0.72803576335591536</v>
      </c>
      <c r="AG153" s="370">
        <f t="shared" si="71"/>
        <v>1.5033228718909624E-16</v>
      </c>
      <c r="AH153" s="370">
        <f t="shared" si="71"/>
        <v>7.4568568142373516E-3</v>
      </c>
    </row>
    <row r="154" spans="1:34">
      <c r="A154" s="226" t="s">
        <v>43</v>
      </c>
      <c r="W154" s="370">
        <f t="shared" si="29"/>
        <v>4.4573825214746604E-4</v>
      </c>
      <c r="X154" s="370">
        <f t="shared" si="29"/>
        <v>0.99935653406677794</v>
      </c>
      <c r="Y154" s="370">
        <f t="shared" si="29"/>
        <v>0.25206171586795956</v>
      </c>
      <c r="Z154" s="370">
        <f t="shared" si="29"/>
        <v>8.6310237883573969E-5</v>
      </c>
      <c r="AA154" s="370">
        <f t="shared" si="29"/>
        <v>0.20425944937339821</v>
      </c>
      <c r="AB154" s="370">
        <f t="shared" ref="AB154:AH154" si="72">NORMSDIST(AB103)</f>
        <v>1.6416062908683606E-5</v>
      </c>
      <c r="AC154" s="370">
        <f t="shared" si="72"/>
        <v>1.2992042085840386E-20</v>
      </c>
      <c r="AD154" s="370">
        <f t="shared" si="72"/>
        <v>0.76984596603120792</v>
      </c>
      <c r="AE154" s="370">
        <f t="shared" si="72"/>
        <v>9.6823315465415915E-4</v>
      </c>
      <c r="AF154" s="370">
        <f t="shared" si="72"/>
        <v>0.20757493792761478</v>
      </c>
      <c r="AG154" s="370">
        <f t="shared" si="72"/>
        <v>0.99999969601457095</v>
      </c>
      <c r="AH154" s="370">
        <f t="shared" si="72"/>
        <v>2.8593117839841357E-4</v>
      </c>
    </row>
    <row r="155" spans="1:34">
      <c r="A155" s="224" t="s">
        <v>44</v>
      </c>
      <c r="W155" s="370">
        <f t="shared" si="29"/>
        <v>0.9954318284535757</v>
      </c>
      <c r="X155" s="370">
        <f t="shared" si="29"/>
        <v>3.8998112699234143E-3</v>
      </c>
      <c r="Y155" s="370">
        <f t="shared" si="29"/>
        <v>0.2618055357355461</v>
      </c>
      <c r="Z155" s="370">
        <f t="shared" si="29"/>
        <v>6.8306454121478533E-9</v>
      </c>
      <c r="AA155" s="370">
        <f t="shared" si="29"/>
        <v>0.53761716422239281</v>
      </c>
      <c r="AB155" s="370">
        <f t="shared" ref="AB155:AH155" si="73">NORMSDIST(AB104)</f>
        <v>1.5066312640680658E-8</v>
      </c>
      <c r="AC155" s="370">
        <f t="shared" si="73"/>
        <v>0.99999996928052581</v>
      </c>
      <c r="AD155" s="370">
        <f t="shared" si="73"/>
        <v>0.80620024836815374</v>
      </c>
      <c r="AE155" s="370">
        <f t="shared" si="73"/>
        <v>7.0840776324321767E-9</v>
      </c>
      <c r="AF155" s="370">
        <f t="shared" si="73"/>
        <v>0.23158964215258687</v>
      </c>
      <c r="AG155" s="370">
        <f t="shared" si="73"/>
        <v>3.631200341988093E-3</v>
      </c>
      <c r="AH155" s="370">
        <f t="shared" si="73"/>
        <v>0.99999999999999989</v>
      </c>
    </row>
    <row r="156" spans="1:34">
      <c r="A156" s="226" t="s">
        <v>45</v>
      </c>
      <c r="W156" s="370">
        <f t="shared" si="29"/>
        <v>0.6649868062103832</v>
      </c>
      <c r="X156" s="370">
        <f t="shared" si="29"/>
        <v>0.3616868912233473</v>
      </c>
      <c r="Y156" s="370">
        <f t="shared" si="29"/>
        <v>0.45068513006196698</v>
      </c>
      <c r="Z156" s="370">
        <f t="shared" si="29"/>
        <v>0.97077279526109106</v>
      </c>
      <c r="AA156" s="370">
        <f t="shared" si="29"/>
        <v>0.73259527721722439</v>
      </c>
      <c r="AB156" s="370">
        <f t="shared" ref="AB156:AH156" si="74">NORMSDIST(AB105)</f>
        <v>3.5493547963269062E-2</v>
      </c>
      <c r="AC156" s="370">
        <f t="shared" si="74"/>
        <v>2.8073188030608494E-2</v>
      </c>
      <c r="AD156" s="370">
        <f t="shared" si="74"/>
        <v>0.47712314618716734</v>
      </c>
      <c r="AE156" s="370">
        <f t="shared" si="74"/>
        <v>0.48034327269118765</v>
      </c>
      <c r="AF156" s="370">
        <f t="shared" si="74"/>
        <v>0.25057234926939098</v>
      </c>
      <c r="AG156" s="370">
        <f t="shared" si="74"/>
        <v>4.4367727219254423E-4</v>
      </c>
      <c r="AH156" s="370">
        <f t="shared" si="74"/>
        <v>0.99999999961702779</v>
      </c>
    </row>
    <row r="157" spans="1:34">
      <c r="A157" s="224" t="s">
        <v>46</v>
      </c>
      <c r="W157" s="370">
        <f t="shared" si="29"/>
        <v>0.8605418517474227</v>
      </c>
      <c r="X157" s="370">
        <f t="shared" si="29"/>
        <v>0.10770833383163167</v>
      </c>
      <c r="Y157" s="370">
        <f t="shared" si="29"/>
        <v>0.47469348585337384</v>
      </c>
      <c r="Z157" s="370">
        <f t="shared" si="29"/>
        <v>0.76544771102922204</v>
      </c>
      <c r="AA157" s="370">
        <f t="shared" si="29"/>
        <v>0.66663742274045867</v>
      </c>
      <c r="AB157" s="370">
        <f t="shared" ref="AB157:AH157" si="75">NORMSDIST(AB106)</f>
        <v>0.1974216915356917</v>
      </c>
      <c r="AC157" s="370">
        <f t="shared" si="75"/>
        <v>1.2992042085840386E-20</v>
      </c>
      <c r="AD157" s="370">
        <f t="shared" si="75"/>
        <v>0.7229945469072635</v>
      </c>
      <c r="AE157" s="370">
        <f t="shared" si="75"/>
        <v>0.99905390081499212</v>
      </c>
      <c r="AF157" s="370">
        <f t="shared" si="75"/>
        <v>0.3339755955947904</v>
      </c>
      <c r="AG157" s="370">
        <f t="shared" si="75"/>
        <v>2.2245814979364974E-3</v>
      </c>
      <c r="AH157" s="370">
        <f t="shared" si="75"/>
        <v>0.99999999999960243</v>
      </c>
    </row>
    <row r="158" spans="1:34">
      <c r="A158" s="226" t="s">
        <v>47</v>
      </c>
      <c r="W158" s="370">
        <f t="shared" si="29"/>
        <v>3.6156563644989211E-2</v>
      </c>
      <c r="X158" s="370">
        <f t="shared" si="29"/>
        <v>0.95969465957276323</v>
      </c>
      <c r="Y158" s="370">
        <f t="shared" si="29"/>
        <v>0.55887286031417238</v>
      </c>
      <c r="Z158" s="370">
        <f t="shared" si="29"/>
        <v>5.8036395633322904E-6</v>
      </c>
      <c r="AA158" s="370">
        <f t="shared" si="29"/>
        <v>1.4951958456809923E-2</v>
      </c>
      <c r="AB158" s="370">
        <f t="shared" ref="AB158:AH158" si="76">NORMSDIST(AB107)</f>
        <v>5.9950789187798924E-6</v>
      </c>
      <c r="AC158" s="370">
        <f t="shared" si="76"/>
        <v>1.2992042085840386E-20</v>
      </c>
      <c r="AD158" s="370">
        <f t="shared" si="76"/>
        <v>0.19680466204378336</v>
      </c>
      <c r="AE158" s="370">
        <f t="shared" si="76"/>
        <v>9.2157672160550525E-7</v>
      </c>
      <c r="AF158" s="370">
        <f t="shared" si="76"/>
        <v>0.73473390058855892</v>
      </c>
      <c r="AG158" s="370">
        <f t="shared" si="76"/>
        <v>1.8674337556626972E-5</v>
      </c>
      <c r="AH158" s="370">
        <f t="shared" si="76"/>
        <v>3.9125182932361034E-5</v>
      </c>
    </row>
    <row r="159" spans="1:34">
      <c r="A159" s="224" t="s">
        <v>48</v>
      </c>
      <c r="W159" s="370">
        <f t="shared" si="29"/>
        <v>0.74615775189368239</v>
      </c>
      <c r="X159" s="370">
        <f t="shared" si="29"/>
        <v>0.29060866690219678</v>
      </c>
      <c r="Y159" s="370">
        <f t="shared" si="29"/>
        <v>0.49879412041722715</v>
      </c>
      <c r="Z159" s="370">
        <f t="shared" si="29"/>
        <v>0.32156303040197326</v>
      </c>
      <c r="AA159" s="370">
        <f t="shared" si="29"/>
        <v>0.9452105217542941</v>
      </c>
      <c r="AB159" s="370">
        <f t="shared" ref="AB159:AH160" si="77">NORMSDIST(AB108)</f>
        <v>3.1121318503682036E-2</v>
      </c>
      <c r="AC159" s="370">
        <f t="shared" si="77"/>
        <v>0.99999996928052581</v>
      </c>
      <c r="AD159" s="370">
        <f t="shared" si="77"/>
        <v>0.72996279474029158</v>
      </c>
      <c r="AE159" s="370">
        <f t="shared" si="77"/>
        <v>4.8280402741518708E-2</v>
      </c>
      <c r="AF159" s="370">
        <f t="shared" si="77"/>
        <v>0.3193265106515682</v>
      </c>
      <c r="AG159" s="370">
        <f t="shared" si="77"/>
        <v>1</v>
      </c>
      <c r="AH159" s="370">
        <f t="shared" si="77"/>
        <v>0.99985632647102451</v>
      </c>
    </row>
    <row r="160" spans="1:34" ht="16.5" thickBot="1">
      <c r="A160" s="227" t="s">
        <v>49</v>
      </c>
      <c r="W160" s="370">
        <f t="shared" si="29"/>
        <v>2.0078436007278416E-3</v>
      </c>
      <c r="X160" s="370">
        <f t="shared" si="29"/>
        <v>0.99617075555259949</v>
      </c>
      <c r="Y160" s="370">
        <f t="shared" si="29"/>
        <v>0.33498098552733235</v>
      </c>
      <c r="Z160" s="370">
        <f t="shared" si="29"/>
        <v>3.9427981616505042E-9</v>
      </c>
      <c r="AA160" s="370">
        <f t="shared" si="29"/>
        <v>0.2915849193985075</v>
      </c>
      <c r="AB160" s="370">
        <f t="shared" ref="AB160" si="78">NORMSDIST(AB109)</f>
        <v>2.736256192057443E-8</v>
      </c>
      <c r="AC160" s="370">
        <f t="shared" si="77"/>
        <v>0.99999996928052581</v>
      </c>
      <c r="AD160" s="370">
        <f t="shared" si="77"/>
        <v>0.84884627721467709</v>
      </c>
      <c r="AE160" s="370">
        <f t="shared" si="77"/>
        <v>5.6630816397098669E-9</v>
      </c>
      <c r="AF160" s="370">
        <f t="shared" si="77"/>
        <v>0.24415464494638217</v>
      </c>
      <c r="AG160" s="370">
        <f t="shared" si="77"/>
        <v>1</v>
      </c>
      <c r="AH160" s="370">
        <f t="shared" si="77"/>
        <v>6.7301771639297942E-16</v>
      </c>
    </row>
    <row r="161" spans="1:34" ht="18.75">
      <c r="W161" s="430">
        <v>309</v>
      </c>
      <c r="X161" s="430"/>
      <c r="Y161" s="430"/>
      <c r="Z161" s="430"/>
      <c r="AA161" s="430"/>
      <c r="AB161" s="430"/>
      <c r="AC161" s="430"/>
      <c r="AD161" s="430"/>
      <c r="AE161" s="430"/>
      <c r="AF161" s="430"/>
      <c r="AG161" s="430"/>
      <c r="AH161" s="430"/>
    </row>
    <row r="162" spans="1:34">
      <c r="A162" s="224" t="s">
        <v>1</v>
      </c>
      <c r="W162" s="370">
        <f>1-W111</f>
        <v>0.91702317789284227</v>
      </c>
      <c r="X162" s="370">
        <f t="shared" ref="X162:AH162" si="79">1-X111</f>
        <v>6.4042693898963665E-2</v>
      </c>
      <c r="Y162" s="370">
        <f t="shared" si="79"/>
        <v>0.3595354173746691</v>
      </c>
      <c r="Z162" s="370">
        <f t="shared" si="79"/>
        <v>0.93166839517557554</v>
      </c>
      <c r="AA162" s="370">
        <f t="shared" si="79"/>
        <v>0.54388249843109904</v>
      </c>
      <c r="AB162" s="370">
        <f t="shared" si="79"/>
        <v>0.75431263267632276</v>
      </c>
      <c r="AC162" s="370">
        <f t="shared" si="79"/>
        <v>3.0719474186646778E-8</v>
      </c>
      <c r="AD162" s="370">
        <f t="shared" si="79"/>
        <v>0.84126468669175336</v>
      </c>
      <c r="AE162" s="370">
        <f t="shared" si="79"/>
        <v>0.64052900095335341</v>
      </c>
      <c r="AF162" s="370">
        <f t="shared" si="79"/>
        <v>0.34318860293254261</v>
      </c>
      <c r="AG162" s="370">
        <f t="shared" si="79"/>
        <v>0.17388964915039418</v>
      </c>
      <c r="AH162" s="370">
        <f t="shared" si="79"/>
        <v>0.99999964726000878</v>
      </c>
    </row>
    <row r="163" spans="1:34">
      <c r="A163" s="226" t="s">
        <v>0</v>
      </c>
      <c r="W163" s="370">
        <f t="shared" ref="W163:AB211" si="80">1-W112</f>
        <v>0.85050535784652259</v>
      </c>
      <c r="X163" s="370">
        <f t="shared" si="80"/>
        <v>0.23906011363667645</v>
      </c>
      <c r="Y163" s="370">
        <f t="shared" si="80"/>
        <v>0.41739350566427502</v>
      </c>
      <c r="Z163" s="370">
        <f t="shared" si="80"/>
        <v>0.9999999920025876</v>
      </c>
      <c r="AA163" s="370">
        <f t="shared" si="80"/>
        <v>0.73297993630519676</v>
      </c>
      <c r="AB163" s="370">
        <f t="shared" si="80"/>
        <v>0.99999773797768876</v>
      </c>
      <c r="AC163" s="370">
        <f t="shared" ref="AC163:AH163" si="81">1-AC112</f>
        <v>0.9999932359660475</v>
      </c>
      <c r="AD163" s="370">
        <f t="shared" si="81"/>
        <v>0.17163134288033388</v>
      </c>
      <c r="AE163" s="370">
        <f t="shared" si="81"/>
        <v>0.99999996818940629</v>
      </c>
      <c r="AF163" s="370">
        <f t="shared" si="81"/>
        <v>0.74292166400142579</v>
      </c>
      <c r="AG163" s="370">
        <f t="shared" si="81"/>
        <v>0.99999981370304558</v>
      </c>
      <c r="AH163" s="370">
        <f t="shared" si="81"/>
        <v>0.92282235907682353</v>
      </c>
    </row>
    <row r="164" spans="1:34">
      <c r="A164" s="224" t="s">
        <v>3</v>
      </c>
      <c r="W164" s="370">
        <f t="shared" si="80"/>
        <v>0.69967862433823191</v>
      </c>
      <c r="X164" s="370">
        <f t="shared" si="80"/>
        <v>0.30045942078950549</v>
      </c>
      <c r="Y164" s="370">
        <f t="shared" si="80"/>
        <v>0.3595354173746691</v>
      </c>
      <c r="Z164" s="370">
        <f t="shared" si="80"/>
        <v>0.40995388377534514</v>
      </c>
      <c r="AA164" s="370">
        <f t="shared" si="80"/>
        <v>0.83825246851639623</v>
      </c>
      <c r="AB164" s="370">
        <f t="shared" si="80"/>
        <v>0.1711318068358223</v>
      </c>
      <c r="AC164" s="370">
        <f t="shared" ref="AC164:AH164" si="82">1-AC113</f>
        <v>0.15389124350316197</v>
      </c>
      <c r="AD164" s="370">
        <f t="shared" si="82"/>
        <v>0.71223709304314786</v>
      </c>
      <c r="AE164" s="370">
        <f t="shared" si="82"/>
        <v>2.8179164264863776E-2</v>
      </c>
      <c r="AF164" s="370">
        <f t="shared" si="82"/>
        <v>0.1705067303545994</v>
      </c>
      <c r="AG164" s="370">
        <f t="shared" si="82"/>
        <v>0.98206580878912109</v>
      </c>
      <c r="AH164" s="370">
        <f t="shared" si="82"/>
        <v>1</v>
      </c>
    </row>
    <row r="165" spans="1:34">
      <c r="A165" s="226" t="s">
        <v>2</v>
      </c>
      <c r="W165" s="370">
        <f t="shared" si="80"/>
        <v>0.94461821010104297</v>
      </c>
      <c r="X165" s="370">
        <f t="shared" si="80"/>
        <v>6.3669279807939683E-2</v>
      </c>
      <c r="Y165" s="370">
        <f t="shared" si="80"/>
        <v>0.45307932514606408</v>
      </c>
      <c r="Z165" s="370">
        <f t="shared" si="80"/>
        <v>0.99963234538611523</v>
      </c>
      <c r="AA165" s="370">
        <f t="shared" si="80"/>
        <v>0.91424525684103308</v>
      </c>
      <c r="AB165" s="370">
        <f t="shared" si="80"/>
        <v>0.99245922752960769</v>
      </c>
      <c r="AC165" s="370">
        <f t="shared" ref="AC165:AH165" si="83">1-AC114</f>
        <v>0.9999932359660475</v>
      </c>
      <c r="AD165" s="370">
        <f t="shared" si="83"/>
        <v>0.82558203462373603</v>
      </c>
      <c r="AE165" s="370">
        <f t="shared" si="83"/>
        <v>0.99050646595388514</v>
      </c>
      <c r="AF165" s="370">
        <f t="shared" si="83"/>
        <v>0.1757059866365609</v>
      </c>
      <c r="AG165" s="370">
        <f t="shared" si="83"/>
        <v>6.680208830545098E-9</v>
      </c>
      <c r="AH165" s="370">
        <f t="shared" si="83"/>
        <v>0.99999999881374324</v>
      </c>
    </row>
    <row r="166" spans="1:34">
      <c r="A166" s="224" t="s">
        <v>4</v>
      </c>
      <c r="W166" s="370">
        <f t="shared" si="80"/>
        <v>4.4586433592729402E-2</v>
      </c>
      <c r="X166" s="370">
        <f t="shared" si="80"/>
        <v>0.96392228876845709</v>
      </c>
      <c r="Y166" s="370">
        <f t="shared" si="80"/>
        <v>0.31539730224127838</v>
      </c>
      <c r="Z166" s="370">
        <f t="shared" si="80"/>
        <v>0</v>
      </c>
      <c r="AA166" s="370">
        <f t="shared" si="80"/>
        <v>0.77439903989106074</v>
      </c>
      <c r="AB166" s="370">
        <f t="shared" si="80"/>
        <v>0</v>
      </c>
      <c r="AC166" s="370">
        <f t="shared" ref="AC166:AH166" si="84">1-AC115</f>
        <v>1.5415524747707465E-2</v>
      </c>
      <c r="AD166" s="370">
        <f t="shared" si="84"/>
        <v>0.90553771677528383</v>
      </c>
      <c r="AE166" s="370">
        <f t="shared" si="84"/>
        <v>0</v>
      </c>
      <c r="AF166" s="370">
        <f t="shared" si="84"/>
        <v>0.35824456301635721</v>
      </c>
      <c r="AG166" s="370">
        <f t="shared" si="84"/>
        <v>0.99999731245139056</v>
      </c>
      <c r="AH166" s="370">
        <f t="shared" si="84"/>
        <v>1.8018310155909489E-5</v>
      </c>
    </row>
    <row r="167" spans="1:34">
      <c r="A167" s="226" t="s">
        <v>5</v>
      </c>
      <c r="W167" s="370">
        <f t="shared" si="80"/>
        <v>0.32019552410118624</v>
      </c>
      <c r="X167" s="370">
        <f t="shared" si="80"/>
        <v>0.69963450162477259</v>
      </c>
      <c r="Y167" s="370">
        <f t="shared" si="80"/>
        <v>0.56125723187437226</v>
      </c>
      <c r="Z167" s="370">
        <f t="shared" si="80"/>
        <v>0.88234327145108837</v>
      </c>
      <c r="AA167" s="370">
        <f t="shared" si="80"/>
        <v>0.12875167787456376</v>
      </c>
      <c r="AB167" s="370">
        <f t="shared" si="80"/>
        <v>0.96410770585560801</v>
      </c>
      <c r="AC167" s="370">
        <f t="shared" ref="AC167:AH167" si="85">1-AC116</f>
        <v>3.9858363336815139E-2</v>
      </c>
      <c r="AD167" s="370">
        <f t="shared" si="85"/>
        <v>0.30572627079692483</v>
      </c>
      <c r="AE167" s="370">
        <f t="shared" si="85"/>
        <v>0.87420420216938588</v>
      </c>
      <c r="AF167" s="370">
        <f t="shared" si="85"/>
        <v>0.67338236381323402</v>
      </c>
      <c r="AG167" s="370">
        <f t="shared" si="85"/>
        <v>1.6981971384666394E-12</v>
      </c>
      <c r="AH167" s="370">
        <f t="shared" si="85"/>
        <v>0.99999964726000878</v>
      </c>
    </row>
    <row r="168" spans="1:34">
      <c r="A168" s="224" t="s">
        <v>6</v>
      </c>
      <c r="W168" s="370">
        <f t="shared" si="80"/>
        <v>8.0369791348519404E-2</v>
      </c>
      <c r="X168" s="370">
        <f t="shared" si="80"/>
        <v>0.89997794376632989</v>
      </c>
      <c r="Y168" s="370">
        <f t="shared" si="80"/>
        <v>0.40563304130005462</v>
      </c>
      <c r="Z168" s="370">
        <f t="shared" si="80"/>
        <v>0.99611702171800154</v>
      </c>
      <c r="AA168" s="370">
        <f t="shared" si="80"/>
        <v>0.49731741693227538</v>
      </c>
      <c r="AB168" s="370">
        <f t="shared" si="80"/>
        <v>0.99971069897097553</v>
      </c>
      <c r="AC168" s="370">
        <f t="shared" ref="AC168:AH168" si="86">1-AC117</f>
        <v>3.0719474186646778E-8</v>
      </c>
      <c r="AD168" s="370">
        <f t="shared" si="86"/>
        <v>0.35889197120187866</v>
      </c>
      <c r="AE168" s="370">
        <f t="shared" si="86"/>
        <v>0.99985451855712471</v>
      </c>
      <c r="AF168" s="370">
        <f t="shared" si="86"/>
        <v>0.76217336400802316</v>
      </c>
      <c r="AG168" s="370">
        <f t="shared" si="86"/>
        <v>0.99906727355345648</v>
      </c>
      <c r="AH168" s="370">
        <f t="shared" si="86"/>
        <v>0</v>
      </c>
    </row>
    <row r="169" spans="1:34">
      <c r="A169" s="226" t="s">
        <v>7</v>
      </c>
      <c r="W169" s="370">
        <f t="shared" si="80"/>
        <v>6.9380117698407462E-2</v>
      </c>
      <c r="X169" s="370">
        <f t="shared" si="80"/>
        <v>0.91725362706728353</v>
      </c>
      <c r="Y169" s="370">
        <f t="shared" si="80"/>
        <v>0.45307932514606408</v>
      </c>
      <c r="Z169" s="370">
        <f t="shared" si="80"/>
        <v>0.99999996869618812</v>
      </c>
      <c r="AA169" s="370">
        <f t="shared" si="80"/>
        <v>0.24852039428460282</v>
      </c>
      <c r="AB169" s="370">
        <f t="shared" si="80"/>
        <v>0.9999981195676495</v>
      </c>
      <c r="AC169" s="370">
        <f t="shared" ref="AC169:AH169" si="87">1-AC118</f>
        <v>3.0719474186646778E-8</v>
      </c>
      <c r="AD169" s="370">
        <f t="shared" si="87"/>
        <v>0.45614770813423799</v>
      </c>
      <c r="AE169" s="370">
        <f t="shared" si="87"/>
        <v>0.99999987061136009</v>
      </c>
      <c r="AF169" s="370">
        <f t="shared" si="87"/>
        <v>0.53334457184337658</v>
      </c>
      <c r="AG169" s="370">
        <f t="shared" si="87"/>
        <v>1</v>
      </c>
      <c r="AH169" s="370">
        <f t="shared" si="87"/>
        <v>8.7707618945387367E-15</v>
      </c>
    </row>
    <row r="170" spans="1:34">
      <c r="A170" s="224" t="s">
        <v>8</v>
      </c>
      <c r="W170" s="370">
        <f t="shared" si="80"/>
        <v>0.40214509797742037</v>
      </c>
      <c r="X170" s="370">
        <f t="shared" si="80"/>
        <v>0.54274285597122984</v>
      </c>
      <c r="Y170" s="370">
        <f t="shared" si="80"/>
        <v>0.45307932514606408</v>
      </c>
      <c r="Z170" s="370">
        <f t="shared" si="80"/>
        <v>0</v>
      </c>
      <c r="AA170" s="370">
        <f t="shared" si="80"/>
        <v>0.60681144145547128</v>
      </c>
      <c r="AB170" s="370">
        <f t="shared" si="80"/>
        <v>0</v>
      </c>
      <c r="AC170" s="370">
        <f t="shared" ref="AC170:AH170" si="88">1-AC119</f>
        <v>0.29750541908014461</v>
      </c>
      <c r="AD170" s="370">
        <f t="shared" si="88"/>
        <v>0.62914642771022455</v>
      </c>
      <c r="AE170" s="370">
        <f t="shared" si="88"/>
        <v>0</v>
      </c>
      <c r="AF170" s="370">
        <f t="shared" si="88"/>
        <v>0.42843543172142451</v>
      </c>
      <c r="AG170" s="370">
        <f t="shared" si="88"/>
        <v>0.99999999999940847</v>
      </c>
      <c r="AH170" s="370">
        <f t="shared" si="88"/>
        <v>1</v>
      </c>
    </row>
    <row r="171" spans="1:34">
      <c r="A171" s="226" t="s">
        <v>9</v>
      </c>
      <c r="W171" s="370">
        <f t="shared" si="80"/>
        <v>0.65189778074097793</v>
      </c>
      <c r="X171" s="370">
        <f t="shared" si="80"/>
        <v>0.31533361572021645</v>
      </c>
      <c r="Y171" s="370">
        <f t="shared" si="80"/>
        <v>0.27374798080017804</v>
      </c>
      <c r="Z171" s="370">
        <f t="shared" si="80"/>
        <v>3.9047754107179866E-4</v>
      </c>
      <c r="AA171" s="370">
        <f t="shared" si="80"/>
        <v>0.54388249843109904</v>
      </c>
      <c r="AB171" s="370">
        <f t="shared" si="80"/>
        <v>9.2903064121430123E-4</v>
      </c>
      <c r="AC171" s="370">
        <f t="shared" ref="AC171:AH171" si="89">1-AC120</f>
        <v>0.99963063942747854</v>
      </c>
      <c r="AD171" s="370">
        <f t="shared" si="89"/>
        <v>0.73327611820238603</v>
      </c>
      <c r="AE171" s="370">
        <f t="shared" si="89"/>
        <v>2.8976706589745049E-9</v>
      </c>
      <c r="AF171" s="370">
        <f t="shared" si="89"/>
        <v>0.23933710576231815</v>
      </c>
      <c r="AG171" s="370">
        <f t="shared" si="89"/>
        <v>0.99999999999991707</v>
      </c>
      <c r="AH171" s="370">
        <f t="shared" si="89"/>
        <v>0.99971406882160163</v>
      </c>
    </row>
    <row r="172" spans="1:34">
      <c r="A172" s="224" t="s">
        <v>10</v>
      </c>
      <c r="W172" s="370">
        <f t="shared" si="80"/>
        <v>7.6179380880148084E-4</v>
      </c>
      <c r="X172" s="370">
        <f t="shared" si="80"/>
        <v>0.99904473697335827</v>
      </c>
      <c r="Y172" s="370">
        <f t="shared" si="80"/>
        <v>0.66501901447266765</v>
      </c>
      <c r="Z172" s="370">
        <f t="shared" si="80"/>
        <v>0.99999967955788538</v>
      </c>
      <c r="AA172" s="370">
        <f t="shared" si="80"/>
        <v>0.94693943080194998</v>
      </c>
      <c r="AB172" s="370">
        <f t="shared" si="80"/>
        <v>0.99999944162512422</v>
      </c>
      <c r="AC172" s="370">
        <f t="shared" ref="AC172:AH172" si="90">1-AC121</f>
        <v>0.97192681196939146</v>
      </c>
      <c r="AD172" s="370">
        <f t="shared" si="90"/>
        <v>0.23015403396879208</v>
      </c>
      <c r="AE172" s="370">
        <f t="shared" si="90"/>
        <v>0.99999818409805408</v>
      </c>
      <c r="AF172" s="370">
        <f t="shared" si="90"/>
        <v>0.64357439221148538</v>
      </c>
      <c r="AG172" s="370">
        <f t="shared" si="90"/>
        <v>0.99999999999987643</v>
      </c>
      <c r="AH172" s="370">
        <f t="shared" si="90"/>
        <v>0.99999999995261846</v>
      </c>
    </row>
    <row r="173" spans="1:34">
      <c r="A173" s="226" t="s">
        <v>11</v>
      </c>
      <c r="W173" s="370">
        <f t="shared" si="80"/>
        <v>0.98708548412823061</v>
      </c>
      <c r="X173" s="370">
        <f t="shared" si="80"/>
        <v>2.153495859088983E-2</v>
      </c>
      <c r="Y173" s="370">
        <f t="shared" si="80"/>
        <v>0.61992824625157206</v>
      </c>
      <c r="Z173" s="370">
        <f t="shared" si="80"/>
        <v>0.99999928798347937</v>
      </c>
      <c r="AA173" s="370">
        <f t="shared" si="80"/>
        <v>0.42773622105432696</v>
      </c>
      <c r="AB173" s="370">
        <f t="shared" ref="AB173:AH173" si="91">1-AB122</f>
        <v>0.99999946505490378</v>
      </c>
      <c r="AC173" s="370">
        <f t="shared" si="91"/>
        <v>3.0719474186646778E-8</v>
      </c>
      <c r="AD173" s="370">
        <f t="shared" si="91"/>
        <v>0.37465764079355968</v>
      </c>
      <c r="AE173" s="370">
        <f t="shared" si="91"/>
        <v>0.99999982203550464</v>
      </c>
      <c r="AF173" s="370">
        <f t="shared" si="91"/>
        <v>0.47667726825582202</v>
      </c>
      <c r="AG173" s="370">
        <f t="shared" si="91"/>
        <v>1</v>
      </c>
      <c r="AH173" s="370">
        <f t="shared" si="91"/>
        <v>1.4367352897548535E-4</v>
      </c>
    </row>
    <row r="174" spans="1:34">
      <c r="A174" s="224" t="s">
        <v>12</v>
      </c>
      <c r="W174" s="370">
        <f t="shared" si="80"/>
        <v>9.2861463844275627E-2</v>
      </c>
      <c r="X174" s="370">
        <f t="shared" si="80"/>
        <v>0.9015881550912368</v>
      </c>
      <c r="Y174" s="370">
        <f t="shared" si="80"/>
        <v>0.3823758144648296</v>
      </c>
      <c r="Z174" s="370">
        <f t="shared" si="80"/>
        <v>1.0265122085684197E-11</v>
      </c>
      <c r="AA174" s="370">
        <f t="shared" si="80"/>
        <v>0.56698052521278819</v>
      </c>
      <c r="AB174" s="370">
        <f t="shared" ref="AB174:AH174" si="92">1-AB123</f>
        <v>4.7218540188964653E-10</v>
      </c>
      <c r="AC174" s="370">
        <f t="shared" si="92"/>
        <v>0.80608143943568589</v>
      </c>
      <c r="AD174" s="370">
        <f t="shared" si="92"/>
        <v>0.53953208220867932</v>
      </c>
      <c r="AE174" s="370">
        <f t="shared" si="92"/>
        <v>7.2091555730624535E-6</v>
      </c>
      <c r="AF174" s="370">
        <f t="shared" si="92"/>
        <v>0.55749140657935758</v>
      </c>
      <c r="AG174" s="370">
        <f t="shared" si="92"/>
        <v>0</v>
      </c>
      <c r="AH174" s="370">
        <f t="shared" si="92"/>
        <v>0.99996087481706764</v>
      </c>
    </row>
    <row r="175" spans="1:34">
      <c r="A175" s="226" t="s">
        <v>13</v>
      </c>
      <c r="W175" s="370">
        <f t="shared" si="80"/>
        <v>0.72900371996609459</v>
      </c>
      <c r="X175" s="370">
        <f t="shared" si="80"/>
        <v>0.27385226373354654</v>
      </c>
      <c r="Y175" s="370">
        <f t="shared" si="80"/>
        <v>0.48914840573880203</v>
      </c>
      <c r="Z175" s="370">
        <f t="shared" si="80"/>
        <v>0.41574579742582674</v>
      </c>
      <c r="AA175" s="370">
        <f t="shared" si="80"/>
        <v>0.68803508065130192</v>
      </c>
      <c r="AB175" s="370">
        <f t="shared" ref="AB175:AH175" si="93">1-AB124</f>
        <v>0.51780648879983771</v>
      </c>
      <c r="AC175" s="370">
        <f t="shared" si="93"/>
        <v>3.0719474186646778E-8</v>
      </c>
      <c r="AD175" s="370">
        <f t="shared" si="93"/>
        <v>0.52287685381283266</v>
      </c>
      <c r="AE175" s="370">
        <f t="shared" si="93"/>
        <v>0.28907403960839484</v>
      </c>
      <c r="AF175" s="370">
        <f t="shared" si="93"/>
        <v>0.50097233373824857</v>
      </c>
      <c r="AG175" s="370">
        <f t="shared" si="93"/>
        <v>0.99999999992940836</v>
      </c>
      <c r="AH175" s="370">
        <f t="shared" si="93"/>
        <v>5.4121296811252884E-2</v>
      </c>
    </row>
    <row r="176" spans="1:34">
      <c r="A176" s="224" t="s">
        <v>14</v>
      </c>
      <c r="W176" s="370">
        <f t="shared" si="80"/>
        <v>0.29336800421092946</v>
      </c>
      <c r="X176" s="370">
        <f t="shared" si="80"/>
        <v>0.69506485247903582</v>
      </c>
      <c r="Y176" s="370">
        <f t="shared" si="80"/>
        <v>0.6539376138890951</v>
      </c>
      <c r="Z176" s="370">
        <f t="shared" si="80"/>
        <v>0.9993388373384936</v>
      </c>
      <c r="AA176" s="370">
        <f t="shared" si="80"/>
        <v>0.16203426077545746</v>
      </c>
      <c r="AB176" s="370">
        <f t="shared" ref="AB176:AH176" si="94">1-AB125</f>
        <v>0.99989042079972623</v>
      </c>
      <c r="AC176" s="370">
        <f t="shared" si="94"/>
        <v>0.97192681196939146</v>
      </c>
      <c r="AD176" s="370">
        <f t="shared" si="94"/>
        <v>0.22384267937694302</v>
      </c>
      <c r="AE176" s="370">
        <f t="shared" si="94"/>
        <v>0.99990711046718328</v>
      </c>
      <c r="AF176" s="370">
        <f t="shared" si="94"/>
        <v>0.76841035784741307</v>
      </c>
      <c r="AG176" s="370">
        <f t="shared" si="94"/>
        <v>0</v>
      </c>
      <c r="AH176" s="370">
        <f t="shared" si="94"/>
        <v>1.4367352897548535E-4</v>
      </c>
    </row>
    <row r="177" spans="1:34">
      <c r="A177" s="226" t="s">
        <v>15</v>
      </c>
      <c r="W177" s="370">
        <f t="shared" si="80"/>
        <v>0.92352575245448487</v>
      </c>
      <c r="X177" s="370">
        <f t="shared" si="80"/>
        <v>8.1316339300987583E-2</v>
      </c>
      <c r="Y177" s="370">
        <f t="shared" si="80"/>
        <v>0.60836699483164325</v>
      </c>
      <c r="Z177" s="370">
        <f t="shared" si="80"/>
        <v>0.99975072897446526</v>
      </c>
      <c r="AA177" s="370">
        <f t="shared" si="80"/>
        <v>0.46238283577760719</v>
      </c>
      <c r="AB177" s="370">
        <f t="shared" ref="AB177:AH177" si="95">1-AB126</f>
        <v>0.99958889620077396</v>
      </c>
      <c r="AC177" s="370">
        <f t="shared" si="95"/>
        <v>3.0719474186646778E-8</v>
      </c>
      <c r="AD177" s="370">
        <f t="shared" si="95"/>
        <v>0.2770054530927365</v>
      </c>
      <c r="AE177" s="370">
        <f t="shared" si="95"/>
        <v>0.99906703146093123</v>
      </c>
      <c r="AF177" s="370">
        <f t="shared" si="95"/>
        <v>0.52526379257970435</v>
      </c>
      <c r="AG177" s="370">
        <f t="shared" si="95"/>
        <v>0</v>
      </c>
      <c r="AH177" s="370">
        <f t="shared" si="95"/>
        <v>1.7376754039916453E-2</v>
      </c>
    </row>
    <row r="178" spans="1:34">
      <c r="A178" s="224" t="s">
        <v>16</v>
      </c>
      <c r="W178" s="370">
        <f t="shared" si="80"/>
        <v>0.92886689449301918</v>
      </c>
      <c r="X178" s="370">
        <f t="shared" si="80"/>
        <v>6.54875777474625E-2</v>
      </c>
      <c r="Y178" s="370">
        <f t="shared" si="80"/>
        <v>0.31539730224127838</v>
      </c>
      <c r="Z178" s="370">
        <f t="shared" si="80"/>
        <v>0.97115605250244263</v>
      </c>
      <c r="AA178" s="370">
        <f t="shared" si="80"/>
        <v>0.68803508065130192</v>
      </c>
      <c r="AB178" s="370">
        <f t="shared" ref="AB178:AH178" si="96">1-AB127</f>
        <v>0.99976222885627186</v>
      </c>
      <c r="AC178" s="370">
        <f t="shared" si="96"/>
        <v>3.0719474186646778E-8</v>
      </c>
      <c r="AD178" s="370">
        <f t="shared" si="96"/>
        <v>0.86069089851246416</v>
      </c>
      <c r="AE178" s="370">
        <f t="shared" si="96"/>
        <v>0.99274964126052812</v>
      </c>
      <c r="AF178" s="370">
        <f t="shared" si="96"/>
        <v>0.21485755454640298</v>
      </c>
      <c r="AG178" s="370">
        <f t="shared" si="96"/>
        <v>0</v>
      </c>
      <c r="AH178" s="370">
        <f t="shared" si="96"/>
        <v>1</v>
      </c>
    </row>
    <row r="179" spans="1:34">
      <c r="A179" s="226" t="s">
        <v>17</v>
      </c>
      <c r="W179" s="370">
        <f t="shared" si="80"/>
        <v>0.8579495658945977</v>
      </c>
      <c r="X179" s="370">
        <f t="shared" si="80"/>
        <v>0.12898699428257676</v>
      </c>
      <c r="Y179" s="370">
        <f t="shared" si="80"/>
        <v>0.54931486993803302</v>
      </c>
      <c r="Z179" s="370">
        <f t="shared" si="80"/>
        <v>0.96837960965822012</v>
      </c>
      <c r="AA179" s="370">
        <f t="shared" si="80"/>
        <v>0.29702613103905484</v>
      </c>
      <c r="AB179" s="370">
        <f t="shared" ref="AB179:AH179" si="97">1-AB128</f>
        <v>0.46989494813041732</v>
      </c>
      <c r="AC179" s="370">
        <f t="shared" si="97"/>
        <v>0.9999932359660475</v>
      </c>
      <c r="AD179" s="370">
        <f t="shared" si="97"/>
        <v>0.83614313077806091</v>
      </c>
      <c r="AE179" s="370">
        <f t="shared" si="97"/>
        <v>0.58996042660461967</v>
      </c>
      <c r="AF179" s="370">
        <f t="shared" si="97"/>
        <v>9.7238840975774288E-2</v>
      </c>
      <c r="AG179" s="370">
        <f t="shared" si="97"/>
        <v>2.872630042937141E-4</v>
      </c>
      <c r="AH179" s="370">
        <f t="shared" si="97"/>
        <v>1</v>
      </c>
    </row>
    <row r="180" spans="1:34">
      <c r="A180" s="224" t="s">
        <v>18</v>
      </c>
      <c r="W180" s="370">
        <f t="shared" si="80"/>
        <v>0.12522220227917358</v>
      </c>
      <c r="X180" s="370">
        <f t="shared" si="80"/>
        <v>0.89344529314689192</v>
      </c>
      <c r="Y180" s="370">
        <f t="shared" si="80"/>
        <v>0.53732769090395682</v>
      </c>
      <c r="Z180" s="370">
        <f t="shared" si="80"/>
        <v>0.99999960789463094</v>
      </c>
      <c r="AA180" s="370">
        <f t="shared" si="80"/>
        <v>0.19237229865257544</v>
      </c>
      <c r="AB180" s="370">
        <f t="shared" ref="AB180:AH180" si="98">1-AB129</f>
        <v>0.99999994481380716</v>
      </c>
      <c r="AC180" s="370">
        <f t="shared" si="98"/>
        <v>0.29750541908014461</v>
      </c>
      <c r="AD180" s="370">
        <f t="shared" si="98"/>
        <v>0.24307041994429346</v>
      </c>
      <c r="AE180" s="370">
        <f t="shared" si="98"/>
        <v>0.99999980835686675</v>
      </c>
      <c r="AF180" s="370">
        <f t="shared" si="98"/>
        <v>0.60506372877326986</v>
      </c>
      <c r="AG180" s="370">
        <f t="shared" si="98"/>
        <v>1</v>
      </c>
      <c r="AH180" s="370">
        <f t="shared" si="98"/>
        <v>0</v>
      </c>
    </row>
    <row r="181" spans="1:34">
      <c r="A181" s="226" t="s">
        <v>19</v>
      </c>
      <c r="W181" s="370">
        <f t="shared" si="80"/>
        <v>2.5236977076688816E-2</v>
      </c>
      <c r="X181" s="370">
        <f t="shared" si="80"/>
        <v>0.97524091062718832</v>
      </c>
      <c r="Y181" s="370">
        <f t="shared" si="80"/>
        <v>0.46507417267122775</v>
      </c>
      <c r="Z181" s="370">
        <f t="shared" si="80"/>
        <v>0.63011763956354516</v>
      </c>
      <c r="AA181" s="370">
        <f t="shared" si="80"/>
        <v>0.36033751685275395</v>
      </c>
      <c r="AB181" s="370">
        <f t="shared" ref="AB181:AH181" si="99">1-AB130</f>
        <v>0.14271685384493127</v>
      </c>
      <c r="AC181" s="370">
        <f t="shared" si="99"/>
        <v>0.97192681196939146</v>
      </c>
      <c r="AD181" s="370">
        <f t="shared" si="99"/>
        <v>0.39063567884333139</v>
      </c>
      <c r="AE181" s="370">
        <f t="shared" si="99"/>
        <v>0.69363514443272523</v>
      </c>
      <c r="AF181" s="370">
        <f t="shared" si="99"/>
        <v>0.80942967455793779</v>
      </c>
      <c r="AG181" s="370">
        <f t="shared" si="99"/>
        <v>0.99999999473266099</v>
      </c>
      <c r="AH181" s="370">
        <f t="shared" si="99"/>
        <v>1.7709328619108788E-6</v>
      </c>
    </row>
    <row r="182" spans="1:34">
      <c r="A182" s="224" t="s">
        <v>20</v>
      </c>
      <c r="W182" s="370">
        <f t="shared" si="80"/>
        <v>3.8201310023130319E-2</v>
      </c>
      <c r="X182" s="370">
        <f t="shared" si="80"/>
        <v>0.95863509498691446</v>
      </c>
      <c r="Y182" s="370">
        <f t="shared" si="80"/>
        <v>0.52530651414662621</v>
      </c>
      <c r="Z182" s="370">
        <f t="shared" si="80"/>
        <v>0.26017624038887377</v>
      </c>
      <c r="AA182" s="370">
        <f t="shared" si="80"/>
        <v>0.11686921223357538</v>
      </c>
      <c r="AB182" s="370">
        <f t="shared" ref="AB182:AH182" si="100">1-AB131</f>
        <v>0.1669856377074822</v>
      </c>
      <c r="AC182" s="370">
        <f t="shared" si="100"/>
        <v>0.97192681196939146</v>
      </c>
      <c r="AD182" s="370">
        <f t="shared" si="100"/>
        <v>0.32809428094098891</v>
      </c>
      <c r="AE182" s="370">
        <f t="shared" si="100"/>
        <v>0.89359857412352017</v>
      </c>
      <c r="AF182" s="370">
        <f t="shared" si="100"/>
        <v>0.71604638464830739</v>
      </c>
      <c r="AG182" s="370">
        <f t="shared" si="100"/>
        <v>0.9768058925521288</v>
      </c>
      <c r="AH182" s="370">
        <f t="shared" si="100"/>
        <v>0</v>
      </c>
    </row>
    <row r="183" spans="1:34">
      <c r="A183" s="226" t="s">
        <v>21</v>
      </c>
      <c r="W183" s="370">
        <f t="shared" si="80"/>
        <v>0.20222934674708004</v>
      </c>
      <c r="X183" s="370">
        <f t="shared" si="80"/>
        <v>0.76939229158668709</v>
      </c>
      <c r="Y183" s="370">
        <f t="shared" si="80"/>
        <v>0.28390166460881872</v>
      </c>
      <c r="Z183" s="370">
        <f t="shared" si="80"/>
        <v>7.5896064196112611E-5</v>
      </c>
      <c r="AA183" s="370">
        <f t="shared" si="80"/>
        <v>0.27223642220315236</v>
      </c>
      <c r="AB183" s="370">
        <f t="shared" ref="AB183:AH183" si="101">1-AB132</f>
        <v>2.3009057148470902E-7</v>
      </c>
      <c r="AC183" s="370">
        <f t="shared" si="101"/>
        <v>0.29750541908014461</v>
      </c>
      <c r="AD183" s="370">
        <f t="shared" si="101"/>
        <v>0.4149448544232559</v>
      </c>
      <c r="AE183" s="370">
        <f t="shared" si="101"/>
        <v>1.8272263536283639E-2</v>
      </c>
      <c r="AF183" s="370">
        <f t="shared" si="101"/>
        <v>0.4766772682558218</v>
      </c>
      <c r="AG183" s="370">
        <f t="shared" si="101"/>
        <v>0</v>
      </c>
      <c r="AH183" s="370">
        <f t="shared" si="101"/>
        <v>0.99999999999996425</v>
      </c>
    </row>
    <row r="184" spans="1:34">
      <c r="A184" s="224" t="s">
        <v>22</v>
      </c>
      <c r="W184" s="370">
        <f t="shared" si="80"/>
        <v>0.26207083941548659</v>
      </c>
      <c r="X184" s="370">
        <f t="shared" si="80"/>
        <v>0.75261670398756997</v>
      </c>
      <c r="Y184" s="370">
        <f t="shared" si="80"/>
        <v>0.6539376138890951</v>
      </c>
      <c r="Z184" s="370">
        <f t="shared" si="80"/>
        <v>0.80646650394191055</v>
      </c>
      <c r="AA184" s="370">
        <f t="shared" si="80"/>
        <v>6.1583419120552318E-2</v>
      </c>
      <c r="AB184" s="370">
        <f t="shared" ref="AB184:AH184" si="102">1-AB133</f>
        <v>0.99599821619464901</v>
      </c>
      <c r="AC184" s="370">
        <f t="shared" si="102"/>
        <v>3.0719474186646778E-8</v>
      </c>
      <c r="AD184" s="370">
        <f t="shared" si="102"/>
        <v>0.16635288897388012</v>
      </c>
      <c r="AE184" s="370">
        <f t="shared" si="102"/>
        <v>0.92844140511513618</v>
      </c>
      <c r="AF184" s="370">
        <f t="shared" si="102"/>
        <v>0.75584535505361783</v>
      </c>
      <c r="AG184" s="370">
        <f t="shared" si="102"/>
        <v>0</v>
      </c>
      <c r="AH184" s="370">
        <f t="shared" si="102"/>
        <v>0</v>
      </c>
    </row>
    <row r="185" spans="1:34">
      <c r="A185" s="226" t="s">
        <v>23</v>
      </c>
      <c r="W185" s="370">
        <f t="shared" si="80"/>
        <v>0.73134258092243898</v>
      </c>
      <c r="X185" s="370">
        <f t="shared" si="80"/>
        <v>0.21833879684145008</v>
      </c>
      <c r="Y185" s="370">
        <f t="shared" si="80"/>
        <v>0.25399505592485072</v>
      </c>
      <c r="Z185" s="370">
        <f t="shared" si="80"/>
        <v>0.99968612846059779</v>
      </c>
      <c r="AA185" s="370">
        <f t="shared" si="80"/>
        <v>4.16678902663985E-2</v>
      </c>
      <c r="AB185" s="370">
        <f t="shared" ref="AB185:AH185" si="103">1-AB134</f>
        <v>0.9999072251944463</v>
      </c>
      <c r="AC185" s="370">
        <f t="shared" si="103"/>
        <v>3.0719474186646778E-8</v>
      </c>
      <c r="AD185" s="370">
        <f t="shared" si="103"/>
        <v>0.91239423040423295</v>
      </c>
      <c r="AE185" s="370">
        <f t="shared" si="103"/>
        <v>0.99941548391999124</v>
      </c>
      <c r="AF185" s="370">
        <f t="shared" si="103"/>
        <v>9.3792512123768823E-2</v>
      </c>
      <c r="AG185" s="370">
        <f t="shared" si="103"/>
        <v>5.3500855875521225E-6</v>
      </c>
      <c r="AH185" s="370">
        <f t="shared" si="103"/>
        <v>1</v>
      </c>
    </row>
    <row r="186" spans="1:34">
      <c r="A186" s="224" t="s">
        <v>24</v>
      </c>
      <c r="W186" s="370">
        <f t="shared" si="80"/>
        <v>0.70799422914725485</v>
      </c>
      <c r="X186" s="370">
        <f t="shared" si="80"/>
        <v>0.29286245509570663</v>
      </c>
      <c r="Y186" s="370">
        <f t="shared" si="80"/>
        <v>0.41739350566427502</v>
      </c>
      <c r="Z186" s="370">
        <f t="shared" si="80"/>
        <v>0.59281935443349454</v>
      </c>
      <c r="AA186" s="370">
        <f t="shared" si="80"/>
        <v>0.42773622105432696</v>
      </c>
      <c r="AB186" s="370">
        <f t="shared" ref="AB186:AH186" si="104">1-AB135</f>
        <v>0.27070744144259606</v>
      </c>
      <c r="AC186" s="370">
        <f t="shared" si="104"/>
        <v>1</v>
      </c>
      <c r="AD186" s="370">
        <f t="shared" si="104"/>
        <v>0.50618156298935202</v>
      </c>
      <c r="AE186" s="370">
        <f t="shared" si="104"/>
        <v>0.26424214137593638</v>
      </c>
      <c r="AF186" s="370">
        <f t="shared" si="104"/>
        <v>0.44443370549711769</v>
      </c>
      <c r="AG186" s="370">
        <f t="shared" si="104"/>
        <v>0</v>
      </c>
      <c r="AH186" s="370">
        <f t="shared" si="104"/>
        <v>0.13543390714692105</v>
      </c>
    </row>
    <row r="187" spans="1:34">
      <c r="A187" s="226" t="s">
        <v>25</v>
      </c>
      <c r="W187" s="370">
        <f t="shared" si="80"/>
        <v>0.82077239968428695</v>
      </c>
      <c r="X187" s="370">
        <f t="shared" si="80"/>
        <v>0.21767745499286872</v>
      </c>
      <c r="Y187" s="370">
        <f t="shared" si="80"/>
        <v>0.64272279254783127</v>
      </c>
      <c r="Z187" s="370">
        <f t="shared" si="80"/>
        <v>0.9999999451184276</v>
      </c>
      <c r="AA187" s="370">
        <f t="shared" si="80"/>
        <v>0.32806416811540795</v>
      </c>
      <c r="AB187" s="370">
        <f t="shared" ref="AB187:AH187" si="105">1-AB136</f>
        <v>0.99999983324991437</v>
      </c>
      <c r="AC187" s="370">
        <f t="shared" si="105"/>
        <v>1</v>
      </c>
      <c r="AD187" s="370">
        <f t="shared" si="105"/>
        <v>0.20551024051153477</v>
      </c>
      <c r="AE187" s="370">
        <f t="shared" si="105"/>
        <v>0.99999991893814577</v>
      </c>
      <c r="AF187" s="370">
        <f t="shared" si="105"/>
        <v>0.44443370549711769</v>
      </c>
      <c r="AG187" s="370">
        <f t="shared" si="105"/>
        <v>0.40277031697119292</v>
      </c>
      <c r="AH187" s="370">
        <f t="shared" si="105"/>
        <v>0.66062246430069493</v>
      </c>
    </row>
    <row r="188" spans="1:34">
      <c r="A188" s="224" t="s">
        <v>26</v>
      </c>
      <c r="W188" s="370">
        <f t="shared" si="80"/>
        <v>0.92393156945666399</v>
      </c>
      <c r="X188" s="370">
        <f t="shared" si="80"/>
        <v>7.8289598211118805E-2</v>
      </c>
      <c r="Y188" s="370">
        <f t="shared" si="80"/>
        <v>0.74793828413204044</v>
      </c>
      <c r="Z188" s="370">
        <f t="shared" si="80"/>
        <v>0.99999651116345023</v>
      </c>
      <c r="AA188" s="370">
        <f t="shared" si="80"/>
        <v>0.56122427885413984</v>
      </c>
      <c r="AB188" s="370">
        <f t="shared" ref="AB188:AH188" si="106">1-AB137</f>
        <v>0.99999718763400136</v>
      </c>
      <c r="AC188" s="370">
        <f t="shared" si="106"/>
        <v>1</v>
      </c>
      <c r="AD188" s="370">
        <f t="shared" si="106"/>
        <v>0.27003720525970842</v>
      </c>
      <c r="AE188" s="370">
        <f t="shared" si="106"/>
        <v>0.99999485826986556</v>
      </c>
      <c r="AF188" s="370">
        <f t="shared" si="106"/>
        <v>0.72288952648534543</v>
      </c>
      <c r="AG188" s="370">
        <f t="shared" si="106"/>
        <v>9.7699626167013776E-15</v>
      </c>
      <c r="AH188" s="370">
        <f t="shared" si="106"/>
        <v>0.27559095316604998</v>
      </c>
    </row>
    <row r="189" spans="1:34">
      <c r="A189" s="226" t="s">
        <v>27</v>
      </c>
      <c r="W189" s="370">
        <f t="shared" si="80"/>
        <v>0.27560971642696741</v>
      </c>
      <c r="X189" s="370">
        <f t="shared" si="80"/>
        <v>0.71949129449754912</v>
      </c>
      <c r="Y189" s="370">
        <f t="shared" si="80"/>
        <v>0.28390166460881872</v>
      </c>
      <c r="Z189" s="370">
        <f t="shared" si="80"/>
        <v>0.99983533854520845</v>
      </c>
      <c r="AA189" s="370">
        <f t="shared" si="80"/>
        <v>0.7564537596534624</v>
      </c>
      <c r="AB189" s="370">
        <f t="shared" ref="AB189:AH189" si="107">1-AB138</f>
        <v>0.95112646417744995</v>
      </c>
      <c r="AC189" s="370">
        <f t="shared" si="107"/>
        <v>0.97192681196939146</v>
      </c>
      <c r="AD189" s="370">
        <f t="shared" si="107"/>
        <v>0.73327611820238603</v>
      </c>
      <c r="AE189" s="370">
        <f t="shared" si="107"/>
        <v>0.99956519616024953</v>
      </c>
      <c r="AF189" s="370">
        <f t="shared" si="107"/>
        <v>0.27874544458452366</v>
      </c>
      <c r="AG189" s="370">
        <f t="shared" si="107"/>
        <v>0.99999999999981648</v>
      </c>
      <c r="AH189" s="370">
        <f t="shared" si="107"/>
        <v>0.66062246430069493</v>
      </c>
    </row>
    <row r="190" spans="1:34">
      <c r="A190" s="224" t="s">
        <v>28</v>
      </c>
      <c r="W190" s="370">
        <f t="shared" si="80"/>
        <v>0.2938552287515519</v>
      </c>
      <c r="X190" s="370">
        <f t="shared" si="80"/>
        <v>0.68378424094978707</v>
      </c>
      <c r="Y190" s="370">
        <f t="shared" si="80"/>
        <v>0.66501901447266765</v>
      </c>
      <c r="Z190" s="370">
        <f t="shared" si="80"/>
        <v>0.99999964423102616</v>
      </c>
      <c r="AA190" s="370">
        <f t="shared" si="80"/>
        <v>0.16203426077545746</v>
      </c>
      <c r="AB190" s="370">
        <f t="shared" ref="AB190:AH190" si="108">1-AB139</f>
        <v>0.99999976140835234</v>
      </c>
      <c r="AC190" s="370">
        <f t="shared" si="108"/>
        <v>3.9858363336815139E-2</v>
      </c>
      <c r="AD190" s="370">
        <f t="shared" si="108"/>
        <v>0.17701559286458823</v>
      </c>
      <c r="AE190" s="370">
        <f t="shared" si="108"/>
        <v>0.99999985321689933</v>
      </c>
      <c r="AF190" s="370">
        <f t="shared" si="108"/>
        <v>0.88109069832488129</v>
      </c>
      <c r="AG190" s="370">
        <f t="shared" si="108"/>
        <v>0.89358747364996738</v>
      </c>
      <c r="AH190" s="370">
        <f t="shared" si="108"/>
        <v>0</v>
      </c>
    </row>
    <row r="191" spans="1:34">
      <c r="A191" s="226" t="s">
        <v>29</v>
      </c>
      <c r="W191" s="370">
        <f t="shared" si="80"/>
        <v>7.6433591880314178E-2</v>
      </c>
      <c r="X191" s="370">
        <f t="shared" si="80"/>
        <v>0.90542425449898745</v>
      </c>
      <c r="Y191" s="370">
        <f t="shared" si="80"/>
        <v>0.41739350566427502</v>
      </c>
      <c r="Z191" s="370">
        <f t="shared" si="80"/>
        <v>2.9589049725337047E-3</v>
      </c>
      <c r="AA191" s="370">
        <f t="shared" si="80"/>
        <v>0.54388249843109904</v>
      </c>
      <c r="AB191" s="370">
        <f t="shared" ref="AB191:AH191" si="109">1-AB140</f>
        <v>0.31412035145671169</v>
      </c>
      <c r="AC191" s="370">
        <f t="shared" si="109"/>
        <v>0.67184223470665472</v>
      </c>
      <c r="AD191" s="370">
        <f t="shared" si="109"/>
        <v>0.45614770813423799</v>
      </c>
      <c r="AE191" s="370">
        <f t="shared" si="109"/>
        <v>0.56371129169975243</v>
      </c>
      <c r="AF191" s="370">
        <f t="shared" si="109"/>
        <v>0.76217336400802316</v>
      </c>
      <c r="AG191" s="370">
        <f t="shared" si="109"/>
        <v>0.99989092173223781</v>
      </c>
      <c r="AH191" s="370">
        <f t="shared" si="109"/>
        <v>0</v>
      </c>
    </row>
    <row r="192" spans="1:34">
      <c r="A192" s="224" t="s">
        <v>30</v>
      </c>
      <c r="W192" s="370">
        <f t="shared" si="80"/>
        <v>0.24664343950722201</v>
      </c>
      <c r="X192" s="370">
        <f t="shared" si="80"/>
        <v>0.83690835401256192</v>
      </c>
      <c r="Y192" s="370">
        <f t="shared" si="80"/>
        <v>0.40563304130005462</v>
      </c>
      <c r="Z192" s="370">
        <f t="shared" si="80"/>
        <v>0.99998922814692948</v>
      </c>
      <c r="AA192" s="370">
        <f t="shared" si="80"/>
        <v>0.56122427885413984</v>
      </c>
      <c r="AB192" s="370">
        <f t="shared" ref="AB192:AH192" si="110">1-AB141</f>
        <v>0.99577201105333524</v>
      </c>
      <c r="AC192" s="370">
        <f t="shared" si="110"/>
        <v>3.0719474186646778E-8</v>
      </c>
      <c r="AD192" s="370">
        <f t="shared" si="110"/>
        <v>0.80319533795621667</v>
      </c>
      <c r="AE192" s="370">
        <f t="shared" si="110"/>
        <v>0.99966124089951902</v>
      </c>
      <c r="AF192" s="370">
        <f t="shared" si="110"/>
        <v>6.9404285614409811E-2</v>
      </c>
      <c r="AG192" s="370">
        <f t="shared" si="110"/>
        <v>2.8844110207405627E-2</v>
      </c>
      <c r="AH192" s="370">
        <f t="shared" si="110"/>
        <v>0.99999999999996425</v>
      </c>
    </row>
    <row r="193" spans="1:34">
      <c r="A193" s="226" t="s">
        <v>31</v>
      </c>
      <c r="W193" s="370">
        <f t="shared" si="80"/>
        <v>1.5729394157762311E-2</v>
      </c>
      <c r="X193" s="370">
        <f t="shared" si="80"/>
        <v>0.98064143790412772</v>
      </c>
      <c r="Y193" s="370">
        <f t="shared" si="80"/>
        <v>0.40563304130005462</v>
      </c>
      <c r="Z193" s="370">
        <f t="shared" si="80"/>
        <v>0</v>
      </c>
      <c r="AA193" s="370">
        <f t="shared" si="80"/>
        <v>0.71836676370852648</v>
      </c>
      <c r="AB193" s="370">
        <f t="shared" ref="AB193:AH193" si="111">1-AB142</f>
        <v>0</v>
      </c>
      <c r="AC193" s="370">
        <f t="shared" si="111"/>
        <v>0.46506466076651432</v>
      </c>
      <c r="AD193" s="370">
        <f t="shared" si="111"/>
        <v>0.67552907447536836</v>
      </c>
      <c r="AE193" s="370">
        <f t="shared" si="111"/>
        <v>1.1133538535545995E-11</v>
      </c>
      <c r="AF193" s="370">
        <f t="shared" si="111"/>
        <v>0.35824456301635721</v>
      </c>
      <c r="AG193" s="370">
        <f t="shared" si="111"/>
        <v>0.99999999999429989</v>
      </c>
      <c r="AH193" s="370">
        <f t="shared" si="111"/>
        <v>0</v>
      </c>
    </row>
    <row r="194" spans="1:34">
      <c r="A194" s="224" t="s">
        <v>32</v>
      </c>
      <c r="W194" s="370">
        <f t="shared" si="80"/>
        <v>0.48865354075139722</v>
      </c>
      <c r="X194" s="370">
        <f t="shared" si="80"/>
        <v>0.46578665626793714</v>
      </c>
      <c r="Y194" s="370">
        <f t="shared" si="80"/>
        <v>0.41739350566427502</v>
      </c>
      <c r="Z194" s="370">
        <f t="shared" si="80"/>
        <v>2.5471258263998209E-4</v>
      </c>
      <c r="AA194" s="370">
        <f t="shared" si="80"/>
        <v>0.180610348678933</v>
      </c>
      <c r="AB194" s="370">
        <f t="shared" ref="AB194:AH194" si="112">1-AB143</f>
        <v>7.6536183357964749E-3</v>
      </c>
      <c r="AC194" s="370">
        <f t="shared" si="112"/>
        <v>1</v>
      </c>
      <c r="AD194" s="370">
        <f t="shared" si="112"/>
        <v>0.70505386248898394</v>
      </c>
      <c r="AE194" s="370">
        <f t="shared" si="112"/>
        <v>5.367724545957131E-7</v>
      </c>
      <c r="AF194" s="370">
        <f t="shared" si="112"/>
        <v>0.27874544458452366</v>
      </c>
      <c r="AG194" s="370">
        <f t="shared" si="112"/>
        <v>0.99999999853107102</v>
      </c>
      <c r="AH194" s="370">
        <f t="shared" si="112"/>
        <v>1</v>
      </c>
    </row>
    <row r="195" spans="1:34">
      <c r="A195" s="226" t="s">
        <v>33</v>
      </c>
      <c r="W195" s="370">
        <f t="shared" si="80"/>
        <v>0.90965315251751311</v>
      </c>
      <c r="X195" s="370">
        <f t="shared" si="80"/>
        <v>0.11367414519297636</v>
      </c>
      <c r="Y195" s="370">
        <f t="shared" si="80"/>
        <v>0.81854434579757385</v>
      </c>
      <c r="Z195" s="370">
        <f t="shared" si="80"/>
        <v>0.99999999121192573</v>
      </c>
      <c r="AA195" s="370">
        <f t="shared" si="80"/>
        <v>0.42773622105432696</v>
      </c>
      <c r="AB195" s="370">
        <f t="shared" ref="AB195:AH195" si="113">1-AB144</f>
        <v>0.99999992464630205</v>
      </c>
      <c r="AC195" s="370">
        <f t="shared" si="113"/>
        <v>3.0719474186646778E-8</v>
      </c>
      <c r="AD195" s="370">
        <f t="shared" si="113"/>
        <v>0.24967270260666541</v>
      </c>
      <c r="AE195" s="370">
        <f t="shared" si="113"/>
        <v>0.99999999076185109</v>
      </c>
      <c r="AF195" s="370">
        <f t="shared" si="113"/>
        <v>0.77455511034099078</v>
      </c>
      <c r="AG195" s="370">
        <f t="shared" si="113"/>
        <v>0</v>
      </c>
      <c r="AH195" s="370">
        <f t="shared" si="113"/>
        <v>0.99999580089434237</v>
      </c>
    </row>
    <row r="196" spans="1:34">
      <c r="A196" s="224" t="s">
        <v>34</v>
      </c>
      <c r="W196" s="370">
        <f t="shared" si="80"/>
        <v>0.36541143309111745</v>
      </c>
      <c r="X196" s="370">
        <f t="shared" si="80"/>
        <v>0.62124470497322393</v>
      </c>
      <c r="Y196" s="370">
        <f t="shared" si="80"/>
        <v>0.51326225190646191</v>
      </c>
      <c r="Z196" s="370">
        <f t="shared" si="80"/>
        <v>2.0810554168804174E-8</v>
      </c>
      <c r="AA196" s="370">
        <f t="shared" si="80"/>
        <v>0.47400882581299042</v>
      </c>
      <c r="AB196" s="370">
        <f t="shared" ref="AB196:AH196" si="114">1-AB145</f>
        <v>1.1155966205534718E-2</v>
      </c>
      <c r="AC196" s="370">
        <f t="shared" si="114"/>
        <v>3.0719474186646778E-8</v>
      </c>
      <c r="AD196" s="370">
        <f t="shared" si="114"/>
        <v>0.43958422982314749</v>
      </c>
      <c r="AE196" s="370">
        <f t="shared" si="114"/>
        <v>1.1301405367092343E-9</v>
      </c>
      <c r="AF196" s="370">
        <f t="shared" si="114"/>
        <v>0.45246861454385146</v>
      </c>
      <c r="AG196" s="370">
        <f t="shared" si="114"/>
        <v>8.7119891306666197E-3</v>
      </c>
      <c r="AH196" s="370">
        <f t="shared" si="114"/>
        <v>1.7376754039916453E-2</v>
      </c>
    </row>
    <row r="197" spans="1:34">
      <c r="A197" s="226" t="s">
        <v>35</v>
      </c>
      <c r="W197" s="370">
        <f t="shared" si="80"/>
        <v>0.98262726836933467</v>
      </c>
      <c r="X197" s="370">
        <f t="shared" si="80"/>
        <v>8.1469875604124331E-3</v>
      </c>
      <c r="Y197" s="370">
        <f t="shared" si="80"/>
        <v>0.64272279254783127</v>
      </c>
      <c r="Z197" s="370">
        <f t="shared" si="80"/>
        <v>0.99463229483594195</v>
      </c>
      <c r="AA197" s="370">
        <f t="shared" si="80"/>
        <v>0.93305433454831466</v>
      </c>
      <c r="AB197" s="370">
        <f t="shared" ref="AB197:AH197" si="115">1-AB146</f>
        <v>0.94695019701354777</v>
      </c>
      <c r="AC197" s="370">
        <f t="shared" si="115"/>
        <v>0.29750541908014461</v>
      </c>
      <c r="AD197" s="370">
        <f t="shared" si="115"/>
        <v>0.60517837052468637</v>
      </c>
      <c r="AE197" s="370">
        <f t="shared" si="115"/>
        <v>0.95037784167915462</v>
      </c>
      <c r="AF197" s="370">
        <f t="shared" si="115"/>
        <v>0.4046648379658746</v>
      </c>
      <c r="AG197" s="370">
        <f t="shared" si="115"/>
        <v>7.3972213243678198E-8</v>
      </c>
      <c r="AH197" s="370">
        <f t="shared" si="115"/>
        <v>0.99835652150778831</v>
      </c>
    </row>
    <row r="198" spans="1:34">
      <c r="A198" s="224" t="s">
        <v>36</v>
      </c>
      <c r="W198" s="370">
        <f t="shared" si="80"/>
        <v>0.19434696369279214</v>
      </c>
      <c r="X198" s="370">
        <f t="shared" si="80"/>
        <v>0.85990857596101178</v>
      </c>
      <c r="Y198" s="370">
        <f t="shared" si="80"/>
        <v>0.37089875386151716</v>
      </c>
      <c r="Z198" s="370">
        <f t="shared" si="80"/>
        <v>0.98911248281125774</v>
      </c>
      <c r="AA198" s="370">
        <f t="shared" si="80"/>
        <v>0.23483770777306645</v>
      </c>
      <c r="AB198" s="370">
        <f t="shared" ref="AB198:AH198" si="116">1-AB147</f>
        <v>0.99953335870707949</v>
      </c>
      <c r="AC198" s="370">
        <f t="shared" si="116"/>
        <v>3.0719474186646778E-8</v>
      </c>
      <c r="AD198" s="370">
        <f t="shared" si="116"/>
        <v>0.32056429895678096</v>
      </c>
      <c r="AE198" s="370">
        <f t="shared" si="116"/>
        <v>0.95504409516581901</v>
      </c>
      <c r="AF198" s="370">
        <f t="shared" si="116"/>
        <v>0.4847704572818019</v>
      </c>
      <c r="AG198" s="370">
        <f t="shared" si="116"/>
        <v>0.99690790983962152</v>
      </c>
      <c r="AH198" s="370">
        <f t="shared" si="116"/>
        <v>0.27559095316604998</v>
      </c>
    </row>
    <row r="199" spans="1:34">
      <c r="A199" s="226" t="s">
        <v>37</v>
      </c>
      <c r="W199" s="370">
        <f t="shared" si="80"/>
        <v>0.29483079904398213</v>
      </c>
      <c r="X199" s="370">
        <f t="shared" si="80"/>
        <v>0.67505692232938874</v>
      </c>
      <c r="Y199" s="370">
        <f t="shared" si="80"/>
        <v>0.51326225190646191</v>
      </c>
      <c r="Z199" s="370">
        <f t="shared" si="80"/>
        <v>1.6160406346443779E-12</v>
      </c>
      <c r="AA199" s="370">
        <f t="shared" si="80"/>
        <v>0.56122427885413984</v>
      </c>
      <c r="AB199" s="370">
        <f t="shared" ref="AB199:AH199" si="117">1-AB148</f>
        <v>1.7640072424995878E-6</v>
      </c>
      <c r="AC199" s="370">
        <f t="shared" si="117"/>
        <v>0.9999932359660475</v>
      </c>
      <c r="AD199" s="370">
        <f t="shared" si="117"/>
        <v>0.4149448544232559</v>
      </c>
      <c r="AE199" s="370">
        <f t="shared" si="117"/>
        <v>5.3618730320270647E-4</v>
      </c>
      <c r="AF199" s="370">
        <f t="shared" si="117"/>
        <v>0.58934281008802936</v>
      </c>
      <c r="AG199" s="370">
        <f t="shared" si="117"/>
        <v>0.99999999797020711</v>
      </c>
      <c r="AH199" s="370">
        <f t="shared" si="117"/>
        <v>1.3982703883641534E-11</v>
      </c>
    </row>
    <row r="200" spans="1:34">
      <c r="A200" s="224" t="s">
        <v>38</v>
      </c>
      <c r="W200" s="370">
        <f t="shared" si="80"/>
        <v>1.973592775723676E-2</v>
      </c>
      <c r="X200" s="370">
        <f t="shared" si="80"/>
        <v>0.98013779304836857</v>
      </c>
      <c r="Y200" s="370">
        <f t="shared" si="80"/>
        <v>0.28390166460881872</v>
      </c>
      <c r="Z200" s="370">
        <f t="shared" si="80"/>
        <v>0.99999992122527837</v>
      </c>
      <c r="AA200" s="370">
        <f t="shared" si="80"/>
        <v>0.50898013075759208</v>
      </c>
      <c r="AB200" s="370">
        <f t="shared" ref="AB200:AH200" si="118">1-AB149</f>
        <v>0.99999980118474074</v>
      </c>
      <c r="AC200" s="370">
        <f t="shared" si="118"/>
        <v>0.97192681196939146</v>
      </c>
      <c r="AD200" s="370">
        <f t="shared" si="118"/>
        <v>0.67552907447536836</v>
      </c>
      <c r="AE200" s="370">
        <f t="shared" si="118"/>
        <v>0.99999992315859465</v>
      </c>
      <c r="AF200" s="370">
        <f t="shared" si="118"/>
        <v>0.5494616664530968</v>
      </c>
      <c r="AG200" s="370">
        <f t="shared" si="118"/>
        <v>0.99999999996512257</v>
      </c>
      <c r="AH200" s="370">
        <f t="shared" si="118"/>
        <v>1.3982703883641534E-11</v>
      </c>
    </row>
    <row r="201" spans="1:34">
      <c r="A201" s="226" t="s">
        <v>39</v>
      </c>
      <c r="W201" s="370">
        <f t="shared" si="80"/>
        <v>0.71715921647746095</v>
      </c>
      <c r="X201" s="370">
        <f t="shared" si="80"/>
        <v>0.24973476489989799</v>
      </c>
      <c r="Y201" s="370">
        <f t="shared" si="80"/>
        <v>0.51326225190646191</v>
      </c>
      <c r="Z201" s="370">
        <f t="shared" si="80"/>
        <v>0.9445104227600678</v>
      </c>
      <c r="AA201" s="370">
        <f t="shared" si="80"/>
        <v>0.38243771339330113</v>
      </c>
      <c r="AB201" s="370">
        <f t="shared" ref="AB201:AH201" si="119">1-AB150</f>
        <v>0.44171277988858282</v>
      </c>
      <c r="AC201" s="370">
        <f t="shared" si="119"/>
        <v>3.0719474186646778E-8</v>
      </c>
      <c r="AD201" s="370">
        <f t="shared" si="119"/>
        <v>0.75350822751189972</v>
      </c>
      <c r="AE201" s="370">
        <f t="shared" si="119"/>
        <v>0.48540516853019755</v>
      </c>
      <c r="AF201" s="370">
        <f t="shared" si="119"/>
        <v>0.26526609941144108</v>
      </c>
      <c r="AG201" s="370">
        <f t="shared" si="119"/>
        <v>0.99999999999999989</v>
      </c>
      <c r="AH201" s="370">
        <f t="shared" si="119"/>
        <v>0.99999964726000878</v>
      </c>
    </row>
    <row r="202" spans="1:34">
      <c r="A202" s="224" t="s">
        <v>40</v>
      </c>
      <c r="W202" s="370">
        <f t="shared" si="80"/>
        <v>0.87932728778308555</v>
      </c>
      <c r="X202" s="370">
        <f t="shared" si="80"/>
        <v>0.12589658791461789</v>
      </c>
      <c r="Y202" s="370">
        <f t="shared" si="80"/>
        <v>0.7381944642644539</v>
      </c>
      <c r="Z202" s="370">
        <f t="shared" si="80"/>
        <v>0.9999999825918906</v>
      </c>
      <c r="AA202" s="370">
        <f t="shared" si="80"/>
        <v>0.59552547670300793</v>
      </c>
      <c r="AB202" s="370">
        <f t="shared" ref="AB202:AH202" si="120">1-AB151</f>
        <v>0.99999980886868534</v>
      </c>
      <c r="AC202" s="370">
        <f t="shared" si="120"/>
        <v>0.97192681196939146</v>
      </c>
      <c r="AD202" s="370">
        <f t="shared" si="120"/>
        <v>0.26315778482401309</v>
      </c>
      <c r="AE202" s="370">
        <f t="shared" si="120"/>
        <v>0.99999998856746208</v>
      </c>
      <c r="AF202" s="370">
        <f t="shared" si="120"/>
        <v>0.6283204055883862</v>
      </c>
      <c r="AG202" s="370">
        <f t="shared" si="120"/>
        <v>0</v>
      </c>
      <c r="AH202" s="370">
        <f t="shared" si="120"/>
        <v>4.4444849719568191E-3</v>
      </c>
    </row>
    <row r="203" spans="1:34">
      <c r="A203" s="226" t="s">
        <v>41</v>
      </c>
      <c r="W203" s="370">
        <f t="shared" si="80"/>
        <v>0.90131673462935591</v>
      </c>
      <c r="X203" s="370">
        <f t="shared" si="80"/>
        <v>8.6468298628112228E-2</v>
      </c>
      <c r="Y203" s="370">
        <f t="shared" si="80"/>
        <v>0.34829495211214279</v>
      </c>
      <c r="Z203" s="370">
        <f t="shared" si="80"/>
        <v>0.4173286484633314</v>
      </c>
      <c r="AA203" s="370">
        <f t="shared" si="80"/>
        <v>0.84531315911605787</v>
      </c>
      <c r="AB203" s="370">
        <f t="shared" ref="AB203:AH203" si="121">1-AB152</f>
        <v>1.905325488943399E-4</v>
      </c>
      <c r="AC203" s="370">
        <f t="shared" si="121"/>
        <v>3.0719474186646778E-8</v>
      </c>
      <c r="AD203" s="370">
        <f t="shared" si="121"/>
        <v>0.78531510415164507</v>
      </c>
      <c r="AE203" s="370">
        <f t="shared" si="121"/>
        <v>0.10734691936445317</v>
      </c>
      <c r="AF203" s="370">
        <f t="shared" si="121"/>
        <v>0.23307815293438983</v>
      </c>
      <c r="AG203" s="370">
        <f t="shared" si="121"/>
        <v>1.3008405463921235E-10</v>
      </c>
      <c r="AH203" s="370">
        <f t="shared" si="121"/>
        <v>1</v>
      </c>
    </row>
    <row r="204" spans="1:34">
      <c r="A204" s="224" t="s">
        <v>42</v>
      </c>
      <c r="W204" s="370">
        <f t="shared" si="80"/>
        <v>0.83202124532742494</v>
      </c>
      <c r="X204" s="370">
        <f t="shared" si="80"/>
        <v>0.14960969300502924</v>
      </c>
      <c r="Y204" s="370">
        <f t="shared" si="80"/>
        <v>0.58496486643732126</v>
      </c>
      <c r="Z204" s="370">
        <f t="shared" si="80"/>
        <v>0</v>
      </c>
      <c r="AA204" s="370">
        <f t="shared" si="80"/>
        <v>0.90221555234133333</v>
      </c>
      <c r="AB204" s="370">
        <f t="shared" ref="AB204:AH204" si="122">1-AB153</f>
        <v>0</v>
      </c>
      <c r="AC204" s="370">
        <f t="shared" si="122"/>
        <v>0.9999932359660475</v>
      </c>
      <c r="AD204" s="370">
        <f t="shared" si="122"/>
        <v>0.92790252973854859</v>
      </c>
      <c r="AE204" s="370">
        <f t="shared" si="122"/>
        <v>0</v>
      </c>
      <c r="AF204" s="370">
        <f t="shared" si="122"/>
        <v>0.27196423664408464</v>
      </c>
      <c r="AG204" s="370">
        <f t="shared" si="122"/>
        <v>0.99999999999999989</v>
      </c>
      <c r="AH204" s="370">
        <f t="shared" si="122"/>
        <v>0.99254314318576264</v>
      </c>
    </row>
    <row r="205" spans="1:34">
      <c r="A205" s="226" t="s">
        <v>43</v>
      </c>
      <c r="W205" s="370">
        <f t="shared" si="80"/>
        <v>0.99955426174785256</v>
      </c>
      <c r="X205" s="370">
        <f t="shared" si="80"/>
        <v>6.4346593322206491E-4</v>
      </c>
      <c r="Y205" s="370">
        <f t="shared" si="80"/>
        <v>0.74793828413204044</v>
      </c>
      <c r="Z205" s="370">
        <f t="shared" si="80"/>
        <v>0.99991368976211648</v>
      </c>
      <c r="AA205" s="370">
        <f t="shared" si="80"/>
        <v>0.79574055062660176</v>
      </c>
      <c r="AB205" s="370">
        <f t="shared" ref="AB205:AH205" si="123">1-AB154</f>
        <v>0.9999835839370913</v>
      </c>
      <c r="AC205" s="370">
        <f t="shared" si="123"/>
        <v>1</v>
      </c>
      <c r="AD205" s="370">
        <f t="shared" si="123"/>
        <v>0.23015403396879208</v>
      </c>
      <c r="AE205" s="370">
        <f t="shared" si="123"/>
        <v>0.99903176684534589</v>
      </c>
      <c r="AF205" s="370">
        <f t="shared" si="123"/>
        <v>0.79242506207238517</v>
      </c>
      <c r="AG205" s="370">
        <f t="shared" si="123"/>
        <v>3.0398542905096804E-7</v>
      </c>
      <c r="AH205" s="370">
        <f t="shared" si="123"/>
        <v>0.99971406882160163</v>
      </c>
    </row>
    <row r="206" spans="1:34">
      <c r="A206" s="224" t="s">
        <v>44</v>
      </c>
      <c r="W206" s="370">
        <f t="shared" si="80"/>
        <v>4.5681715464243045E-3</v>
      </c>
      <c r="X206" s="370">
        <f t="shared" si="80"/>
        <v>0.99610018873007655</v>
      </c>
      <c r="Y206" s="370">
        <f t="shared" si="80"/>
        <v>0.7381944642644539</v>
      </c>
      <c r="Z206" s="370">
        <f t="shared" si="80"/>
        <v>0.99999999316935462</v>
      </c>
      <c r="AA206" s="370">
        <f t="shared" si="80"/>
        <v>0.46238283577760719</v>
      </c>
      <c r="AB206" s="370">
        <f t="shared" ref="AB206:AH206" si="124">1-AB155</f>
        <v>0.99999998493368736</v>
      </c>
      <c r="AC206" s="370">
        <f t="shared" si="124"/>
        <v>3.0719474186646778E-8</v>
      </c>
      <c r="AD206" s="370">
        <f t="shared" si="124"/>
        <v>0.19379975163184626</v>
      </c>
      <c r="AE206" s="370">
        <f t="shared" si="124"/>
        <v>0.99999999291592234</v>
      </c>
      <c r="AF206" s="370">
        <f t="shared" si="124"/>
        <v>0.76841035784741307</v>
      </c>
      <c r="AG206" s="370">
        <f t="shared" si="124"/>
        <v>0.99636879965801195</v>
      </c>
      <c r="AH206" s="370">
        <f t="shared" si="124"/>
        <v>0</v>
      </c>
    </row>
    <row r="207" spans="1:34">
      <c r="A207" s="226" t="s">
        <v>45</v>
      </c>
      <c r="W207" s="370">
        <f t="shared" si="80"/>
        <v>0.3350131937896168</v>
      </c>
      <c r="X207" s="370">
        <f t="shared" si="80"/>
        <v>0.6383131087766527</v>
      </c>
      <c r="Y207" s="370">
        <f t="shared" si="80"/>
        <v>0.54931486993803302</v>
      </c>
      <c r="Z207" s="370">
        <f t="shared" si="80"/>
        <v>2.9227204738908941E-2</v>
      </c>
      <c r="AA207" s="370">
        <f t="shared" si="80"/>
        <v>0.26740472278277561</v>
      </c>
      <c r="AB207" s="370">
        <f t="shared" ref="AB207:AH207" si="125">1-AB156</f>
        <v>0.96450645203673091</v>
      </c>
      <c r="AC207" s="370">
        <f t="shared" si="125"/>
        <v>0.97192681196939146</v>
      </c>
      <c r="AD207" s="370">
        <f t="shared" si="125"/>
        <v>0.52287685381283266</v>
      </c>
      <c r="AE207" s="370">
        <f t="shared" si="125"/>
        <v>0.51965672730881241</v>
      </c>
      <c r="AF207" s="370">
        <f t="shared" si="125"/>
        <v>0.74942765073060902</v>
      </c>
      <c r="AG207" s="370">
        <f t="shared" si="125"/>
        <v>0.99955632272780748</v>
      </c>
      <c r="AH207" s="370">
        <f t="shared" si="125"/>
        <v>3.8297220950056499E-10</v>
      </c>
    </row>
    <row r="208" spans="1:34">
      <c r="A208" s="224" t="s">
        <v>46</v>
      </c>
      <c r="W208" s="370">
        <f t="shared" si="80"/>
        <v>0.1394581482525773</v>
      </c>
      <c r="X208" s="370">
        <f t="shared" si="80"/>
        <v>0.8922916661683683</v>
      </c>
      <c r="Y208" s="370">
        <f t="shared" si="80"/>
        <v>0.52530651414662621</v>
      </c>
      <c r="Z208" s="370">
        <f t="shared" si="80"/>
        <v>0.23455228897077796</v>
      </c>
      <c r="AA208" s="370">
        <f t="shared" si="80"/>
        <v>0.33336257725954133</v>
      </c>
      <c r="AB208" s="370">
        <f t="shared" ref="AB208:AH208" si="126">1-AB157</f>
        <v>0.80257830846430833</v>
      </c>
      <c r="AC208" s="370">
        <f t="shared" si="126"/>
        <v>1</v>
      </c>
      <c r="AD208" s="370">
        <f t="shared" si="126"/>
        <v>0.2770054530927365</v>
      </c>
      <c r="AE208" s="370">
        <f t="shared" si="126"/>
        <v>9.4609918500787593E-4</v>
      </c>
      <c r="AF208" s="370">
        <f t="shared" si="126"/>
        <v>0.6660244044052096</v>
      </c>
      <c r="AG208" s="370">
        <f t="shared" si="126"/>
        <v>0.99777541850206353</v>
      </c>
      <c r="AH208" s="370">
        <f t="shared" si="126"/>
        <v>3.9757086511826856E-13</v>
      </c>
    </row>
    <row r="209" spans="1:34">
      <c r="A209" s="226" t="s">
        <v>47</v>
      </c>
      <c r="W209" s="370">
        <f t="shared" si="80"/>
        <v>0.9638434363550108</v>
      </c>
      <c r="X209" s="370">
        <f t="shared" si="80"/>
        <v>4.0305340427236769E-2</v>
      </c>
      <c r="Y209" s="370">
        <f t="shared" si="80"/>
        <v>0.44112713968582762</v>
      </c>
      <c r="Z209" s="370">
        <f t="shared" si="80"/>
        <v>0.99999419636043663</v>
      </c>
      <c r="AA209" s="370">
        <f t="shared" si="80"/>
        <v>0.98504804154319003</v>
      </c>
      <c r="AB209" s="370">
        <f t="shared" ref="AB209:AH209" si="127">1-AB158</f>
        <v>0.99999400492108126</v>
      </c>
      <c r="AC209" s="370">
        <f t="shared" si="127"/>
        <v>1</v>
      </c>
      <c r="AD209" s="370">
        <f t="shared" si="127"/>
        <v>0.80319533795621667</v>
      </c>
      <c r="AE209" s="370">
        <f t="shared" si="127"/>
        <v>0.9999990784232784</v>
      </c>
      <c r="AF209" s="370">
        <f t="shared" si="127"/>
        <v>0.26526609941144108</v>
      </c>
      <c r="AG209" s="370">
        <f t="shared" si="127"/>
        <v>0.99998132566244335</v>
      </c>
      <c r="AH209" s="370">
        <f t="shared" si="127"/>
        <v>0.99996087481706764</v>
      </c>
    </row>
    <row r="210" spans="1:34">
      <c r="A210" s="224" t="s">
        <v>48</v>
      </c>
      <c r="W210" s="370">
        <f t="shared" si="80"/>
        <v>0.25384224810631761</v>
      </c>
      <c r="X210" s="370">
        <f t="shared" si="80"/>
        <v>0.70939133309780322</v>
      </c>
      <c r="Y210" s="370">
        <f t="shared" si="80"/>
        <v>0.50120587958277285</v>
      </c>
      <c r="Z210" s="370">
        <f t="shared" si="80"/>
        <v>0.6784369695980268</v>
      </c>
      <c r="AA210" s="370">
        <f t="shared" si="80"/>
        <v>5.4789478245705903E-2</v>
      </c>
      <c r="AB210" s="370">
        <f t="shared" ref="AB210:AH210" si="128">1-AB159</f>
        <v>0.96887868149631795</v>
      </c>
      <c r="AC210" s="370">
        <f t="shared" si="128"/>
        <v>3.0719474186646778E-8</v>
      </c>
      <c r="AD210" s="370">
        <f t="shared" si="128"/>
        <v>0.27003720525970842</v>
      </c>
      <c r="AE210" s="370">
        <f t="shared" si="128"/>
        <v>0.95171959725848132</v>
      </c>
      <c r="AF210" s="370">
        <f t="shared" si="128"/>
        <v>0.68067348934843186</v>
      </c>
      <c r="AG210" s="370">
        <f t="shared" si="128"/>
        <v>0</v>
      </c>
      <c r="AH210" s="370">
        <f t="shared" si="128"/>
        <v>1.4367352897548535E-4</v>
      </c>
    </row>
    <row r="211" spans="1:34" ht="16.5" thickBot="1">
      <c r="A211" s="227" t="s">
        <v>49</v>
      </c>
      <c r="W211" s="370">
        <f t="shared" si="80"/>
        <v>0.99799215639927219</v>
      </c>
      <c r="X211" s="370">
        <f t="shared" si="80"/>
        <v>3.829244447400515E-3</v>
      </c>
      <c r="Y211" s="370">
        <f t="shared" si="80"/>
        <v>0.66501901447266765</v>
      </c>
      <c r="Z211" s="370">
        <f t="shared" si="80"/>
        <v>0.9999999960572018</v>
      </c>
      <c r="AA211" s="370">
        <f t="shared" si="80"/>
        <v>0.7084150806014925</v>
      </c>
      <c r="AB211" s="370">
        <f t="shared" ref="AB211:AH211" si="129">1-AB160</f>
        <v>0.99999997263743812</v>
      </c>
      <c r="AC211" s="370">
        <f t="shared" si="129"/>
        <v>3.0719474186646778E-8</v>
      </c>
      <c r="AD211" s="370">
        <f t="shared" si="129"/>
        <v>0.15115372278532291</v>
      </c>
      <c r="AE211" s="370">
        <f t="shared" si="129"/>
        <v>0.99999999433691833</v>
      </c>
      <c r="AF211" s="370">
        <f t="shared" si="129"/>
        <v>0.75584535505361783</v>
      </c>
      <c r="AG211" s="370">
        <f t="shared" si="129"/>
        <v>0</v>
      </c>
      <c r="AH211" s="370">
        <f t="shared" si="129"/>
        <v>0.99999999999999933</v>
      </c>
    </row>
  </sheetData>
  <mergeCells count="22">
    <mergeCell ref="B1:H1"/>
    <mergeCell ref="I1:O1"/>
    <mergeCell ref="P1:V1"/>
    <mergeCell ref="C56:H57"/>
    <mergeCell ref="C58:H59"/>
    <mergeCell ref="I58:O58"/>
    <mergeCell ref="I57:O57"/>
    <mergeCell ref="I56:O56"/>
    <mergeCell ref="I55:O55"/>
    <mergeCell ref="I59:O59"/>
    <mergeCell ref="W58:AH58"/>
    <mergeCell ref="W110:AH110"/>
    <mergeCell ref="W161:AH161"/>
    <mergeCell ref="W55:AH55"/>
    <mergeCell ref="C62:H63"/>
    <mergeCell ref="C65:H66"/>
    <mergeCell ref="I60:O60"/>
    <mergeCell ref="I61:O61"/>
    <mergeCell ref="I62:O62"/>
    <mergeCell ref="B67:H78"/>
    <mergeCell ref="I63:O73"/>
    <mergeCell ref="P63:V75"/>
  </mergeCells>
  <conditionalFormatting sqref="F2:H3 F60:H61 F64:H64 F79:H1048576">
    <cfRule type="cellIs" dxfId="65" priority="87" operator="lessThan">
      <formula>-0.0000001</formula>
    </cfRule>
    <cfRule type="cellIs" dxfId="64" priority="88" operator="greaterThan">
      <formula>0</formula>
    </cfRule>
  </conditionalFormatting>
  <conditionalFormatting sqref="M2:O3 M74:O1048576">
    <cfRule type="cellIs" dxfId="63" priority="85" operator="lessThan">
      <formula>-0.00000009</formula>
    </cfRule>
    <cfRule type="cellIs" dxfId="62" priority="86" operator="greaterThan">
      <formula>0</formula>
    </cfRule>
  </conditionalFormatting>
  <conditionalFormatting sqref="T2:T3 T56:T62 T76:T1048576">
    <cfRule type="cellIs" dxfId="61" priority="83" operator="lessThan">
      <formula>-0.000009</formula>
    </cfRule>
    <cfRule type="cellIs" dxfId="60" priority="84" operator="greaterThan">
      <formula>0</formula>
    </cfRule>
  </conditionalFormatting>
  <conditionalFormatting sqref="C5:C54">
    <cfRule type="aboveAverage" dxfId="59" priority="40" aboveAverage="0"/>
    <cfRule type="aboveAverage" dxfId="58" priority="41"/>
    <cfRule type="cellIs" dxfId="57" priority="46" operator="lessThan">
      <formula>21.4</formula>
    </cfRule>
    <cfRule type="cellIs" dxfId="56" priority="47" operator="greaterThan">
      <formula>21.4</formula>
    </cfRule>
    <cfRule type="top10" dxfId="55" priority="50" bottom="1" rank="25"/>
    <cfRule type="top10" dxfId="54" priority="51" rank="25"/>
    <cfRule type="top10" dxfId="53" priority="53" rank="1"/>
    <cfRule type="top10" dxfId="52" priority="56" bottom="1" rank="1"/>
    <cfRule type="colorScale" priority="79">
      <colorScale>
        <cfvo type="min"/>
        <cfvo type="percentile" val="50"/>
        <cfvo type="max"/>
        <color rgb="FFF8696B"/>
        <color rgb="FFFCFCFF"/>
        <color rgb="FF63BE7B"/>
      </colorScale>
    </cfRule>
    <cfRule type="colorScale" priority="80">
      <colorScale>
        <cfvo type="min"/>
        <cfvo type="percentile" val="50"/>
        <cfvo type="max"/>
        <color rgb="FFF8696B"/>
        <color rgb="FFFFEB84"/>
        <color rgb="FF63BE7B"/>
      </colorScale>
    </cfRule>
  </conditionalFormatting>
  <conditionalFormatting sqref="J5:J54">
    <cfRule type="aboveAverage" dxfId="51" priority="44" aboveAverage="0"/>
    <cfRule type="aboveAverage" dxfId="50" priority="45"/>
    <cfRule type="top10" dxfId="49" priority="48" bottom="1" rank="25"/>
    <cfRule type="top10" dxfId="48" priority="49" rank="25"/>
    <cfRule type="top10" dxfId="47" priority="54" rank="1"/>
    <cfRule type="top10" dxfId="46" priority="55" bottom="1" rank="1"/>
    <cfRule type="colorScale" priority="77">
      <colorScale>
        <cfvo type="min"/>
        <cfvo type="percentile" val="50"/>
        <cfvo type="max"/>
        <color rgb="FF63BE7B"/>
        <color rgb="FFFCFCFF"/>
        <color rgb="FFF8696B"/>
      </colorScale>
    </cfRule>
    <cfRule type="colorScale" priority="78">
      <colorScale>
        <cfvo type="min"/>
        <cfvo type="percentile" val="50"/>
        <cfvo type="max"/>
        <color rgb="FFF8696B"/>
        <color rgb="FFFFEB84"/>
        <color rgb="FF63BE7B"/>
      </colorScale>
    </cfRule>
  </conditionalFormatting>
  <conditionalFormatting sqref="M5:M54">
    <cfRule type="cellIs" dxfId="45" priority="12" operator="between">
      <formula>-0.05</formula>
      <formula>0.05</formula>
    </cfRule>
    <cfRule type="cellIs" dxfId="44" priority="62" operator="between">
      <formula>-1</formula>
      <formula>1</formula>
    </cfRule>
    <cfRule type="cellIs" dxfId="43" priority="63" operator="between">
      <formula>-2.9</formula>
      <formula>-0.99999999</formula>
    </cfRule>
    <cfRule type="cellIs" dxfId="42" priority="72" operator="between">
      <formula>0</formula>
      <formula>2.9</formula>
    </cfRule>
  </conditionalFormatting>
  <conditionalFormatting sqref="D5:D54">
    <cfRule type="aboveAverage" dxfId="41" priority="37"/>
    <cfRule type="cellIs" dxfId="40" priority="69" operator="greaterThan">
      <formula>0.5</formula>
    </cfRule>
    <cfRule type="cellIs" dxfId="39" priority="70" operator="lessThan">
      <formula>0.5</formula>
    </cfRule>
  </conditionalFormatting>
  <conditionalFormatting sqref="K5:K54">
    <cfRule type="cellIs" dxfId="38" priority="64" operator="lessThan">
      <formula>0.5</formula>
    </cfRule>
    <cfRule type="cellIs" dxfId="37" priority="65" operator="greaterThan">
      <formula>0.5</formula>
    </cfRule>
  </conditionalFormatting>
  <conditionalFormatting sqref="R5:R54">
    <cfRule type="cellIs" dxfId="36" priority="60" operator="greaterThan">
      <formula>0.5</formula>
    </cfRule>
    <cfRule type="cellIs" dxfId="35" priority="61" operator="lessThan">
      <formula>0.5</formula>
    </cfRule>
  </conditionalFormatting>
  <conditionalFormatting sqref="E5:E54">
    <cfRule type="cellIs" dxfId="34" priority="38" operator="lessThan">
      <formula>0.5</formula>
    </cfRule>
    <cfRule type="cellIs" dxfId="33" priority="39" operator="greaterThan">
      <formula>0.5</formula>
    </cfRule>
  </conditionalFormatting>
  <conditionalFormatting sqref="K5:K54">
    <cfRule type="aboveAverage" dxfId="32" priority="32" aboveAverage="0"/>
    <cfRule type="aboveAverage" dxfId="31" priority="33"/>
    <cfRule type="aboveAverage" dxfId="30" priority="34"/>
  </conditionalFormatting>
  <conditionalFormatting sqref="L5:L54">
    <cfRule type="cellIs" dxfId="29" priority="30" operator="lessThan">
      <formula>0.5</formula>
    </cfRule>
    <cfRule type="cellIs" dxfId="28" priority="31" operator="greaterThan">
      <formula>0.5</formula>
    </cfRule>
  </conditionalFormatting>
  <conditionalFormatting sqref="S5:S54">
    <cfRule type="aboveAverage" dxfId="27" priority="20" aboveAverage="0"/>
    <cfRule type="aboveAverage" dxfId="26" priority="21"/>
    <cfRule type="cellIs" dxfId="25" priority="22" operator="lessThan">
      <formula>21.4</formula>
    </cfRule>
    <cfRule type="cellIs" dxfId="24" priority="23" operator="greaterThan">
      <formula>21.4</formula>
    </cfRule>
    <cfRule type="top10" dxfId="23" priority="24" bottom="1" rank="25"/>
    <cfRule type="top10" dxfId="22" priority="25" rank="25"/>
    <cfRule type="top10" dxfId="21" priority="26" rank="1"/>
    <cfRule type="top10" dxfId="20" priority="27" bottom="1" rank="1"/>
    <cfRule type="colorScale" priority="28">
      <colorScale>
        <cfvo type="min"/>
        <cfvo type="percentile" val="50"/>
        <cfvo type="max"/>
        <color rgb="FFF8696B"/>
        <color rgb="FFFCFCFF"/>
        <color rgb="FF63BE7B"/>
      </colorScale>
    </cfRule>
    <cfRule type="colorScale" priority="29">
      <colorScale>
        <cfvo type="min"/>
        <cfvo type="percentile" val="50"/>
        <cfvo type="max"/>
        <color rgb="FFF8696B"/>
        <color rgb="FFFFEB84"/>
        <color rgb="FF63BE7B"/>
      </colorScale>
    </cfRule>
  </conditionalFormatting>
  <conditionalFormatting sqref="F5:F54">
    <cfRule type="cellIs" dxfId="19" priority="13" operator="between">
      <formula>-0.05</formula>
      <formula>0.05</formula>
    </cfRule>
    <cfRule type="cellIs" dxfId="18" priority="14" operator="between">
      <formula>0</formula>
      <formula>0.05</formula>
    </cfRule>
  </conditionalFormatting>
  <conditionalFormatting sqref="W60:AH109">
    <cfRule type="cellIs" dxfId="17" priority="8" operator="between">
      <formula>-3</formula>
      <formula>3</formula>
    </cfRule>
    <cfRule type="cellIs" dxfId="16" priority="11" operator="between">
      <formula>-0.05</formula>
      <formula>0.05</formula>
    </cfRule>
  </conditionalFormatting>
  <conditionalFormatting sqref="W111:AH160">
    <cfRule type="cellIs" dxfId="15" priority="10" operator="between">
      <formula>-0.05</formula>
      <formula>0.05</formula>
    </cfRule>
  </conditionalFormatting>
  <conditionalFormatting sqref="W162:AH211">
    <cfRule type="cellIs" dxfId="14" priority="9" operator="between">
      <formula>-0.05</formula>
      <formula>0.05</formula>
    </cfRule>
  </conditionalFormatting>
  <conditionalFormatting sqref="Q5:Q54">
    <cfRule type="aboveAverage" dxfId="13" priority="6" aboveAverage="0"/>
    <cfRule type="aboveAverage" dxfId="12" priority="7"/>
  </conditionalFormatting>
  <conditionalFormatting sqref="U5:V54">
    <cfRule type="cellIs" dxfId="11" priority="1" operator="between">
      <formula>0</formula>
      <formula>0.05</formula>
    </cfRule>
    <cfRule type="cellIs" dxfId="10" priority="4" operator="between">
      <formula>-0.05</formula>
      <formula>0.05</formula>
    </cfRule>
  </conditionalFormatting>
  <conditionalFormatting sqref="G5:H54">
    <cfRule type="cellIs" dxfId="9" priority="3" operator="between">
      <formula>0</formula>
      <formula>0.05</formula>
    </cfRule>
  </conditionalFormatting>
  <conditionalFormatting sqref="N5:O54">
    <cfRule type="cellIs" dxfId="8" priority="2" operator="between">
      <formula>0</formula>
      <formula>0.05</formula>
    </cfRule>
  </conditionalFormatting>
  <hyperlinks>
    <hyperlink ref="A1" location="'Project 2'!A1" display="Back"/>
    <hyperlink ref="A2" location="Analysis!A1" display="Analysis"/>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H16" sqref="H16"/>
    </sheetView>
  </sheetViews>
  <sheetFormatPr defaultColWidth="12" defaultRowHeight="15"/>
  <cols>
    <col min="1" max="1" width="32.28515625" bestFit="1" customWidth="1"/>
    <col min="4" max="4" width="16" customWidth="1"/>
  </cols>
  <sheetData>
    <row r="1" spans="1:13" s="44" customFormat="1" ht="66.75" customHeight="1" thickBot="1">
      <c r="A1" s="326"/>
      <c r="B1" s="327" t="s">
        <v>551</v>
      </c>
      <c r="C1" s="327" t="s">
        <v>552</v>
      </c>
      <c r="D1" s="327" t="s">
        <v>67</v>
      </c>
      <c r="E1" s="327" t="s">
        <v>155</v>
      </c>
      <c r="F1" s="327" t="s">
        <v>353</v>
      </c>
      <c r="G1" s="327" t="s">
        <v>370</v>
      </c>
      <c r="H1" s="327" t="s">
        <v>53</v>
      </c>
      <c r="I1" s="327" t="s">
        <v>54</v>
      </c>
      <c r="J1" s="327" t="s">
        <v>371</v>
      </c>
      <c r="K1" s="327" t="s">
        <v>372</v>
      </c>
      <c r="L1" s="327" t="s">
        <v>415</v>
      </c>
      <c r="M1" s="328" t="s">
        <v>416</v>
      </c>
    </row>
    <row r="2" spans="1:13" ht="15.75" thickBot="1">
      <c r="A2" s="327" t="s">
        <v>551</v>
      </c>
      <c r="B2" s="123">
        <v>1</v>
      </c>
      <c r="C2" s="120"/>
      <c r="D2" s="120"/>
      <c r="E2" s="120"/>
      <c r="F2" s="120"/>
      <c r="G2" s="120"/>
      <c r="H2" s="120"/>
      <c r="I2" s="120"/>
      <c r="J2" s="120"/>
      <c r="K2" s="120"/>
      <c r="L2" s="120"/>
      <c r="M2" s="121"/>
    </row>
    <row r="3" spans="1:13" ht="15.75" thickBot="1">
      <c r="A3" s="327" t="s">
        <v>552</v>
      </c>
      <c r="B3" s="120">
        <v>-0.99651249296501687</v>
      </c>
      <c r="C3" s="123">
        <v>1</v>
      </c>
      <c r="D3" s="120"/>
      <c r="E3" s="120"/>
      <c r="F3" s="120"/>
      <c r="G3" s="120"/>
      <c r="H3" s="120"/>
      <c r="I3" s="120"/>
      <c r="J3" s="120"/>
      <c r="K3" s="120"/>
      <c r="L3" s="120"/>
      <c r="M3" s="121"/>
    </row>
    <row r="4" spans="1:13">
      <c r="A4" s="329" t="s">
        <v>67</v>
      </c>
      <c r="B4" s="79">
        <v>0.24075745076837651</v>
      </c>
      <c r="C4" s="120">
        <v>-0.22563282810015317</v>
      </c>
      <c r="D4" s="123">
        <v>1</v>
      </c>
      <c r="E4" s="120"/>
      <c r="F4" s="120"/>
      <c r="G4" s="120"/>
      <c r="H4" s="120"/>
      <c r="I4" s="120"/>
      <c r="J4" s="120"/>
      <c r="K4" s="120"/>
      <c r="L4" s="120"/>
      <c r="M4" s="121"/>
    </row>
    <row r="5" spans="1:13">
      <c r="A5" s="329" t="s">
        <v>155</v>
      </c>
      <c r="B5" s="79">
        <v>0.2473326784262303</v>
      </c>
      <c r="C5" s="120">
        <v>-0.23030331386403743</v>
      </c>
      <c r="D5" s="120">
        <v>0.31183923565388061</v>
      </c>
      <c r="E5" s="123">
        <v>1</v>
      </c>
      <c r="F5" s="120"/>
      <c r="G5" s="120"/>
      <c r="H5" s="120"/>
      <c r="I5" s="120"/>
      <c r="J5" s="120"/>
      <c r="K5" s="120"/>
      <c r="L5" s="120"/>
      <c r="M5" s="121"/>
    </row>
    <row r="6" spans="1:13">
      <c r="A6" s="329" t="s">
        <v>353</v>
      </c>
      <c r="B6" s="79">
        <v>0.29258255048671306</v>
      </c>
      <c r="C6" s="120">
        <v>-0.2919238141997153</v>
      </c>
      <c r="D6" s="120">
        <v>-3.4119368582723665E-2</v>
      </c>
      <c r="E6" s="120">
        <v>-0.16054408673471668</v>
      </c>
      <c r="F6" s="123">
        <v>1</v>
      </c>
      <c r="G6" s="120"/>
      <c r="H6" s="120"/>
      <c r="I6" s="120"/>
      <c r="J6" s="120"/>
      <c r="K6" s="120"/>
      <c r="L6" s="120"/>
      <c r="M6" s="121"/>
    </row>
    <row r="7" spans="1:13">
      <c r="A7" s="329" t="s">
        <v>370</v>
      </c>
      <c r="B7" s="79">
        <v>0.20423654884417647</v>
      </c>
      <c r="C7" s="120">
        <v>-0.18721645618002589</v>
      </c>
      <c r="D7" s="120">
        <v>0.32923579657242363</v>
      </c>
      <c r="E7" s="120">
        <v>0.98104615487074409</v>
      </c>
      <c r="F7" s="120">
        <v>-0.219253539577001</v>
      </c>
      <c r="G7" s="123">
        <v>1</v>
      </c>
      <c r="H7" s="120"/>
      <c r="I7" s="120"/>
      <c r="J7" s="120"/>
      <c r="K7" s="120"/>
      <c r="L7" s="120"/>
      <c r="M7" s="121"/>
    </row>
    <row r="8" spans="1:13">
      <c r="A8" s="329" t="s">
        <v>53</v>
      </c>
      <c r="B8" s="120">
        <v>0.11205483675066731</v>
      </c>
      <c r="C8" s="120">
        <v>-0.10886480235465758</v>
      </c>
      <c r="D8" s="120">
        <v>9.6743202428636391E-2</v>
      </c>
      <c r="E8" s="120">
        <v>-4.9517558439414341E-2</v>
      </c>
      <c r="F8" s="79">
        <v>0.2238965035832288</v>
      </c>
      <c r="G8" s="120">
        <v>-4.8674984174854483E-2</v>
      </c>
      <c r="H8" s="123">
        <v>1</v>
      </c>
      <c r="I8" s="120"/>
      <c r="J8" s="120"/>
      <c r="K8" s="120"/>
      <c r="L8" s="120"/>
      <c r="M8" s="121"/>
    </row>
    <row r="9" spans="1:13">
      <c r="A9" s="329" t="s">
        <v>54</v>
      </c>
      <c r="B9" s="120">
        <v>0.12485914936527752</v>
      </c>
      <c r="C9" s="120">
        <v>-0.15528700461693473</v>
      </c>
      <c r="D9" s="120">
        <v>-0.63651642360505711</v>
      </c>
      <c r="E9" s="120">
        <v>-0.44488561360740131</v>
      </c>
      <c r="F9" s="120">
        <v>0.3365698555545259</v>
      </c>
      <c r="G9" s="120">
        <v>-0.49829887544618573</v>
      </c>
      <c r="H9" s="120">
        <v>-1.7005911712310421E-2</v>
      </c>
      <c r="I9" s="123">
        <v>1</v>
      </c>
      <c r="J9" s="120"/>
      <c r="K9" s="120"/>
      <c r="L9" s="120"/>
      <c r="M9" s="121"/>
    </row>
    <row r="10" spans="1:13">
      <c r="A10" s="329" t="s">
        <v>371</v>
      </c>
      <c r="B10" s="120">
        <v>0.14936636879108733</v>
      </c>
      <c r="C10" s="120">
        <v>-0.13311480436338294</v>
      </c>
      <c r="D10" s="79">
        <v>0.29203837430498208</v>
      </c>
      <c r="E10" s="120">
        <v>0.96646854824762285</v>
      </c>
      <c r="F10" s="120">
        <v>-0.19843853244142828</v>
      </c>
      <c r="G10" s="120">
        <v>0.96998408389933777</v>
      </c>
      <c r="H10" s="120">
        <v>-7.7990356833681621E-2</v>
      </c>
      <c r="I10" s="120">
        <v>-0.50241692512327674</v>
      </c>
      <c r="J10" s="123">
        <v>1</v>
      </c>
      <c r="K10" s="120"/>
      <c r="L10" s="120"/>
      <c r="M10" s="121"/>
    </row>
    <row r="11" spans="1:13">
      <c r="A11" s="329" t="s">
        <v>372</v>
      </c>
      <c r="B11" s="120">
        <v>-0.23749277442574809</v>
      </c>
      <c r="C11" s="79">
        <v>0.25109388022265366</v>
      </c>
      <c r="D11" s="120">
        <v>0.55777236154886778</v>
      </c>
      <c r="E11" s="120">
        <v>0.1949181254903348</v>
      </c>
      <c r="F11" s="120">
        <v>-0.26784158868672842</v>
      </c>
      <c r="G11" s="79">
        <v>0.26573022351160835</v>
      </c>
      <c r="H11" s="120">
        <v>3.0831311322508197E-2</v>
      </c>
      <c r="I11" s="120">
        <v>-0.84545552338638397</v>
      </c>
      <c r="J11" s="79">
        <v>0.27280772873377113</v>
      </c>
      <c r="K11" s="123">
        <v>1</v>
      </c>
      <c r="L11" s="120"/>
      <c r="M11" s="121"/>
    </row>
    <row r="12" spans="1:13">
      <c r="A12" s="329" t="s">
        <v>415</v>
      </c>
      <c r="B12" s="120">
        <v>-0.3493325978614914</v>
      </c>
      <c r="C12" s="120">
        <v>0.35098540758741581</v>
      </c>
      <c r="D12" s="120">
        <v>-0.23993799782791386</v>
      </c>
      <c r="E12" s="120">
        <v>-0.19387083382610629</v>
      </c>
      <c r="F12" s="120">
        <v>0.15048947904180299</v>
      </c>
      <c r="G12" s="120">
        <v>-0.19994978087890555</v>
      </c>
      <c r="H12" s="120">
        <v>7.0489126221651155E-2</v>
      </c>
      <c r="I12" s="120">
        <v>0.18479874474862346</v>
      </c>
      <c r="J12" s="120">
        <v>-0.21034235196421242</v>
      </c>
      <c r="K12" s="120">
        <v>-9.0245348208600043E-2</v>
      </c>
      <c r="L12" s="123">
        <v>1</v>
      </c>
      <c r="M12" s="121"/>
    </row>
    <row r="13" spans="1:13" ht="15.75" thickBot="1">
      <c r="A13" s="330" t="s">
        <v>416</v>
      </c>
      <c r="B13" s="122">
        <v>0.49619830355039202</v>
      </c>
      <c r="C13" s="122">
        <v>-0.50381567626412704</v>
      </c>
      <c r="D13" s="122">
        <v>-0.20590427810692252</v>
      </c>
      <c r="E13" s="122">
        <v>2.4125724231776724E-2</v>
      </c>
      <c r="F13" s="79">
        <v>0.28085641477685597</v>
      </c>
      <c r="G13" s="122">
        <v>-5.6143318458676747E-2</v>
      </c>
      <c r="H13" s="122">
        <v>4.4337513418774642E-2</v>
      </c>
      <c r="I13" s="122">
        <v>0.46502072214106149</v>
      </c>
      <c r="J13" s="122">
        <v>-8.9926063324386699E-2</v>
      </c>
      <c r="K13" s="122">
        <v>-0.62032338212143356</v>
      </c>
      <c r="L13" s="122">
        <v>-0.28316581668601598</v>
      </c>
      <c r="M13" s="124">
        <v>1</v>
      </c>
    </row>
    <row r="15" spans="1:13">
      <c r="A15" s="98" t="s">
        <v>376</v>
      </c>
      <c r="B15" s="94" t="s">
        <v>361</v>
      </c>
      <c r="C15" s="44"/>
      <c r="D15" s="44"/>
    </row>
    <row r="16" spans="1:13" ht="23.25">
      <c r="A16" s="98" t="s">
        <v>423</v>
      </c>
      <c r="B16" s="94" t="s">
        <v>362</v>
      </c>
      <c r="C16" s="44"/>
      <c r="D16" s="44"/>
      <c r="G16" s="215" t="s">
        <v>562</v>
      </c>
      <c r="H16" s="215" t="s">
        <v>548</v>
      </c>
    </row>
    <row r="17" spans="1:13">
      <c r="A17" s="98" t="s">
        <v>377</v>
      </c>
      <c r="B17" s="94" t="s">
        <v>363</v>
      </c>
      <c r="C17" s="44"/>
      <c r="D17" s="44"/>
    </row>
    <row r="18" spans="1:13">
      <c r="A18" s="98" t="s">
        <v>378</v>
      </c>
      <c r="B18" s="94" t="s">
        <v>364</v>
      </c>
      <c r="C18" s="44"/>
      <c r="D18" s="44"/>
    </row>
    <row r="19" spans="1:13" ht="6.75" customHeight="1" thickBot="1"/>
    <row r="20" spans="1:13" s="44" customFormat="1" ht="51" customHeight="1" thickBot="1">
      <c r="A20" s="444" t="s">
        <v>557</v>
      </c>
      <c r="B20" s="445"/>
      <c r="C20" s="445"/>
      <c r="D20" s="445"/>
      <c r="E20" s="445"/>
      <c r="F20" s="445"/>
      <c r="G20" s="445"/>
      <c r="H20" s="445"/>
      <c r="I20" s="445"/>
      <c r="J20" s="445"/>
      <c r="K20" s="445"/>
      <c r="L20" s="445"/>
      <c r="M20" s="446"/>
    </row>
    <row r="21" spans="1:13" ht="15.75" thickBot="1"/>
    <row r="22" spans="1:13" ht="15" customHeight="1">
      <c r="A22" s="453" t="s">
        <v>553</v>
      </c>
      <c r="B22" s="454"/>
      <c r="C22" s="454"/>
      <c r="D22" s="454"/>
      <c r="E22" s="454"/>
      <c r="F22" s="454"/>
      <c r="G22" s="454"/>
      <c r="H22" s="454"/>
      <c r="I22" s="454"/>
      <c r="J22" s="454"/>
      <c r="K22" s="454"/>
      <c r="L22" s="454"/>
      <c r="M22" s="455"/>
    </row>
    <row r="23" spans="1:13" ht="15.75" thickBot="1">
      <c r="A23" s="456"/>
      <c r="B23" s="457"/>
      <c r="C23" s="457"/>
      <c r="D23" s="457"/>
      <c r="E23" s="457"/>
      <c r="F23" s="457"/>
      <c r="G23" s="457"/>
      <c r="H23" s="457"/>
      <c r="I23" s="457"/>
      <c r="J23" s="457"/>
      <c r="K23" s="457"/>
      <c r="L23" s="457"/>
      <c r="M23" s="458"/>
    </row>
    <row r="24" spans="1:13" ht="15.75" thickBot="1">
      <c r="A24" s="247"/>
      <c r="B24" s="247"/>
      <c r="C24" s="247"/>
      <c r="D24" s="247"/>
      <c r="E24" s="247"/>
      <c r="F24" s="247"/>
      <c r="G24" s="247"/>
      <c r="H24" s="247"/>
      <c r="I24" s="247"/>
      <c r="J24" s="247"/>
      <c r="K24" s="247"/>
      <c r="L24" s="247"/>
      <c r="M24" s="247"/>
    </row>
    <row r="25" spans="1:13" ht="15" customHeight="1">
      <c r="A25" s="447" t="s">
        <v>554</v>
      </c>
      <c r="B25" s="448"/>
      <c r="C25" s="448"/>
      <c r="D25" s="448"/>
      <c r="E25" s="448"/>
      <c r="F25" s="448"/>
      <c r="G25" s="448"/>
      <c r="H25" s="448"/>
      <c r="I25" s="448"/>
      <c r="J25" s="448"/>
      <c r="K25" s="448"/>
      <c r="L25" s="448"/>
      <c r="M25" s="449"/>
    </row>
    <row r="26" spans="1:13" ht="15" customHeight="1">
      <c r="A26" s="459"/>
      <c r="B26" s="460"/>
      <c r="C26" s="460"/>
      <c r="D26" s="460"/>
      <c r="E26" s="460"/>
      <c r="F26" s="460"/>
      <c r="G26" s="460"/>
      <c r="H26" s="460"/>
      <c r="I26" s="460"/>
      <c r="J26" s="460"/>
      <c r="K26" s="460"/>
      <c r="L26" s="460"/>
      <c r="M26" s="461"/>
    </row>
    <row r="27" spans="1:13">
      <c r="A27" s="459"/>
      <c r="B27" s="460"/>
      <c r="C27" s="460"/>
      <c r="D27" s="460"/>
      <c r="E27" s="460"/>
      <c r="F27" s="460"/>
      <c r="G27" s="460"/>
      <c r="H27" s="460"/>
      <c r="I27" s="460"/>
      <c r="J27" s="460"/>
      <c r="K27" s="460"/>
      <c r="L27" s="460"/>
      <c r="M27" s="461"/>
    </row>
    <row r="28" spans="1:13" ht="14.25" customHeight="1" thickBot="1">
      <c r="A28" s="450"/>
      <c r="B28" s="451"/>
      <c r="C28" s="451"/>
      <c r="D28" s="451"/>
      <c r="E28" s="451"/>
      <c r="F28" s="451"/>
      <c r="G28" s="451"/>
      <c r="H28" s="451"/>
      <c r="I28" s="451"/>
      <c r="J28" s="451"/>
      <c r="K28" s="451"/>
      <c r="L28" s="451"/>
      <c r="M28" s="452"/>
    </row>
    <row r="29" spans="1:13" ht="13.5" customHeight="1" thickBot="1"/>
    <row r="30" spans="1:13">
      <c r="A30" s="447" t="s">
        <v>555</v>
      </c>
      <c r="B30" s="448"/>
      <c r="C30" s="448"/>
      <c r="D30" s="448"/>
      <c r="E30" s="448"/>
      <c r="F30" s="448"/>
      <c r="G30" s="448"/>
      <c r="H30" s="448"/>
      <c r="I30" s="448"/>
      <c r="J30" s="448"/>
      <c r="K30" s="448"/>
      <c r="L30" s="448"/>
      <c r="M30" s="449"/>
    </row>
    <row r="31" spans="1:13" ht="32.25" customHeight="1" thickBot="1">
      <c r="A31" s="450"/>
      <c r="B31" s="451"/>
      <c r="C31" s="451"/>
      <c r="D31" s="451"/>
      <c r="E31" s="451"/>
      <c r="F31" s="451"/>
      <c r="G31" s="451"/>
      <c r="H31" s="451"/>
      <c r="I31" s="451"/>
      <c r="J31" s="451"/>
      <c r="K31" s="451"/>
      <c r="L31" s="451"/>
      <c r="M31" s="452"/>
    </row>
    <row r="32" spans="1:13" ht="15" customHeight="1" thickBot="1"/>
    <row r="33" spans="1:13" ht="33" customHeight="1">
      <c r="A33" s="447" t="s">
        <v>556</v>
      </c>
      <c r="B33" s="448"/>
      <c r="C33" s="448"/>
      <c r="D33" s="448"/>
      <c r="E33" s="448"/>
      <c r="F33" s="448"/>
      <c r="G33" s="448"/>
      <c r="H33" s="448"/>
      <c r="I33" s="448"/>
      <c r="J33" s="448"/>
      <c r="K33" s="448"/>
      <c r="L33" s="448"/>
      <c r="M33" s="449"/>
    </row>
    <row r="34" spans="1:13" ht="15.75" hidden="1" thickBot="1">
      <c r="A34" s="450"/>
      <c r="B34" s="451"/>
      <c r="C34" s="451"/>
      <c r="D34" s="451"/>
      <c r="E34" s="451"/>
      <c r="F34" s="451"/>
      <c r="G34" s="451"/>
      <c r="H34" s="451"/>
      <c r="I34" s="451"/>
      <c r="J34" s="451"/>
      <c r="K34" s="451"/>
      <c r="L34" s="451"/>
      <c r="M34" s="452"/>
    </row>
    <row r="35" spans="1:13" ht="15.75" thickBot="1"/>
    <row r="36" spans="1:13" ht="15" customHeight="1">
      <c r="A36" s="447" t="s">
        <v>558</v>
      </c>
      <c r="B36" s="448"/>
      <c r="C36" s="448"/>
      <c r="D36" s="448"/>
      <c r="E36" s="448"/>
      <c r="F36" s="448"/>
      <c r="G36" s="448"/>
      <c r="H36" s="448"/>
      <c r="I36" s="448"/>
      <c r="J36" s="448"/>
      <c r="K36" s="448"/>
      <c r="L36" s="448"/>
      <c r="M36" s="449"/>
    </row>
    <row r="37" spans="1:13" ht="15.75" thickBot="1">
      <c r="A37" s="450"/>
      <c r="B37" s="451"/>
      <c r="C37" s="451"/>
      <c r="D37" s="451"/>
      <c r="E37" s="451"/>
      <c r="F37" s="451"/>
      <c r="G37" s="451"/>
      <c r="H37" s="451"/>
      <c r="I37" s="451"/>
      <c r="J37" s="451"/>
      <c r="K37" s="451"/>
      <c r="L37" s="451"/>
      <c r="M37" s="452"/>
    </row>
    <row r="38" spans="1:13" ht="15.75" thickBot="1">
      <c r="A38" s="247"/>
      <c r="B38" s="247"/>
      <c r="C38" s="247"/>
      <c r="D38" s="247"/>
      <c r="E38" s="247"/>
      <c r="F38" s="247"/>
      <c r="G38" s="247"/>
      <c r="H38" s="247"/>
      <c r="I38" s="247"/>
      <c r="J38" s="247"/>
      <c r="K38" s="247"/>
      <c r="L38" s="247"/>
      <c r="M38" s="247"/>
    </row>
    <row r="39" spans="1:13" ht="15" customHeight="1">
      <c r="A39" s="447" t="s">
        <v>559</v>
      </c>
      <c r="B39" s="448"/>
      <c r="C39" s="448"/>
      <c r="D39" s="448"/>
      <c r="E39" s="448"/>
      <c r="F39" s="448"/>
      <c r="G39" s="448"/>
      <c r="H39" s="448"/>
      <c r="I39" s="448"/>
      <c r="J39" s="448"/>
      <c r="K39" s="448"/>
      <c r="L39" s="448"/>
      <c r="M39" s="449"/>
    </row>
    <row r="40" spans="1:13">
      <c r="A40" s="459"/>
      <c r="B40" s="460"/>
      <c r="C40" s="460"/>
      <c r="D40" s="460"/>
      <c r="E40" s="460"/>
      <c r="F40" s="460"/>
      <c r="G40" s="460"/>
      <c r="H40" s="460"/>
      <c r="I40" s="460"/>
      <c r="J40" s="460"/>
      <c r="K40" s="460"/>
      <c r="L40" s="460"/>
      <c r="M40" s="461"/>
    </row>
    <row r="41" spans="1:13" ht="15.75" thickBot="1">
      <c r="A41" s="450"/>
      <c r="B41" s="451"/>
      <c r="C41" s="451"/>
      <c r="D41" s="451"/>
      <c r="E41" s="451"/>
      <c r="F41" s="451"/>
      <c r="G41" s="451"/>
      <c r="H41" s="451"/>
      <c r="I41" s="451"/>
      <c r="J41" s="451"/>
      <c r="K41" s="451"/>
      <c r="L41" s="451"/>
      <c r="M41" s="452"/>
    </row>
    <row r="42" spans="1:13" ht="15.75" thickBot="1"/>
    <row r="43" spans="1:13" ht="30" customHeight="1">
      <c r="A43" s="447" t="s">
        <v>560</v>
      </c>
      <c r="B43" s="448"/>
      <c r="C43" s="448"/>
      <c r="D43" s="448"/>
      <c r="E43" s="448"/>
      <c r="F43" s="448"/>
      <c r="G43" s="448"/>
      <c r="H43" s="448"/>
      <c r="I43" s="448"/>
      <c r="J43" s="448"/>
      <c r="K43" s="448"/>
      <c r="L43" s="448"/>
      <c r="M43" s="449"/>
    </row>
    <row r="44" spans="1:13" ht="12" customHeight="1" thickBot="1">
      <c r="A44" s="450"/>
      <c r="B44" s="451"/>
      <c r="C44" s="451"/>
      <c r="D44" s="451"/>
      <c r="E44" s="451"/>
      <c r="F44" s="451"/>
      <c r="G44" s="451"/>
      <c r="H44" s="451"/>
      <c r="I44" s="451"/>
      <c r="J44" s="451"/>
      <c r="K44" s="451"/>
      <c r="L44" s="451"/>
      <c r="M44" s="452"/>
    </row>
  </sheetData>
  <mergeCells count="8">
    <mergeCell ref="A20:M20"/>
    <mergeCell ref="A43:M44"/>
    <mergeCell ref="A22:M23"/>
    <mergeCell ref="A25:M28"/>
    <mergeCell ref="A39:M41"/>
    <mergeCell ref="A30:M31"/>
    <mergeCell ref="A33:M34"/>
    <mergeCell ref="A36:M37"/>
  </mergeCells>
  <conditionalFormatting sqref="A1 B2:M3 B9:M9 C4:M7 B12:M12 B11 D11:F11 B10:C10 E10:M10 B13:E13 G13:M13 B8:E8 G8:M8 H11:I11 K11:M11">
    <cfRule type="cellIs" dxfId="7" priority="5" operator="between">
      <formula>-0.2</formula>
      <formula>-0.2999999</formula>
    </cfRule>
    <cfRule type="cellIs" dxfId="6" priority="6" operator="between">
      <formula>0.2</formula>
      <formula>0.2999</formula>
    </cfRule>
    <cfRule type="cellIs" dxfId="5" priority="7" operator="lessThan">
      <formula>-0.3</formula>
    </cfRule>
    <cfRule type="cellIs" dxfId="4" priority="8" operator="greaterThan">
      <formula>0.3</formula>
    </cfRule>
  </conditionalFormatting>
  <conditionalFormatting sqref="A15:D18">
    <cfRule type="cellIs" dxfId="3" priority="3" operator="between">
      <formula>-0.2</formula>
      <formula>-0.29</formula>
    </cfRule>
    <cfRule type="cellIs" dxfId="2" priority="4" operator="between">
      <formula>0.2</formula>
      <formula>0.29</formula>
    </cfRule>
  </conditionalFormatting>
  <conditionalFormatting sqref="B2:M3 B9:M9 C4:M7 B12:M12 B11 D11:F11 B10:C10 E10:M10 B13:E13 G13:M13 B8:E8 G8:M8 H11:I11 K11:M11">
    <cfRule type="cellIs" dxfId="1" priority="2" operator="between">
      <formula>0.2</formula>
      <formula>0.299999999999999</formula>
    </cfRule>
  </conditionalFormatting>
  <conditionalFormatting sqref="B2:M13">
    <cfRule type="cellIs" dxfId="0" priority="1" operator="between">
      <formula>0.2</formula>
      <formula>0.29999999</formula>
    </cfRule>
  </conditionalFormatting>
  <hyperlinks>
    <hyperlink ref="G16" location="'Project 2'!A1" display="Back"/>
    <hyperlink ref="H16" location="Analysis!A1" display="Analysi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76" workbookViewId="0">
      <selection activeCell="A92" sqref="A92"/>
    </sheetView>
  </sheetViews>
  <sheetFormatPr defaultRowHeight="15"/>
  <cols>
    <col min="1" max="1" width="33.42578125" bestFit="1" customWidth="1"/>
    <col min="2" max="2" width="25.7109375" customWidth="1"/>
    <col min="3" max="7" width="25.42578125" customWidth="1"/>
  </cols>
  <sheetData>
    <row r="1" spans="1:7" ht="23.25">
      <c r="A1" s="462" t="s">
        <v>518</v>
      </c>
      <c r="B1" s="463"/>
      <c r="C1" s="463"/>
      <c r="D1" s="463"/>
      <c r="E1" s="463"/>
      <c r="F1" s="463"/>
      <c r="G1" s="464"/>
    </row>
    <row r="2" spans="1:7" ht="24" thickBot="1">
      <c r="A2" s="218" t="s">
        <v>516</v>
      </c>
      <c r="B2" s="465" t="s">
        <v>417</v>
      </c>
      <c r="C2" s="465"/>
      <c r="D2" s="466"/>
      <c r="E2" s="466"/>
      <c r="F2" s="466"/>
      <c r="G2" s="215" t="s">
        <v>562</v>
      </c>
    </row>
    <row r="3" spans="1:7" ht="16.5" thickTop="1" thickBot="1">
      <c r="A3" s="217" t="s">
        <v>514</v>
      </c>
      <c r="B3" s="105">
        <v>0.56171859257280798</v>
      </c>
      <c r="D3" s="396">
        <f>B6+('Project 2'!C27*Regressions!B7)</f>
        <v>29.104429274094453</v>
      </c>
      <c r="E3" s="396">
        <f>B6+('Project 2'!K27*Regressions!B8)</f>
        <v>28.11909164249608</v>
      </c>
      <c r="F3" s="396">
        <f>B6+('Project 2'!L27*Regressions!B9)</f>
        <v>26.348519839609072</v>
      </c>
      <c r="G3" s="107"/>
    </row>
    <row r="4" spans="1:7" ht="15.75" thickTop="1">
      <c r="A4" s="219" t="s">
        <v>509</v>
      </c>
      <c r="B4" s="105">
        <v>0.95645476945301056</v>
      </c>
      <c r="C4" s="105"/>
      <c r="D4" s="105"/>
      <c r="E4" s="105"/>
      <c r="G4" s="107"/>
    </row>
    <row r="5" spans="1:7">
      <c r="A5" s="217"/>
      <c r="B5" s="105" t="s">
        <v>510</v>
      </c>
      <c r="C5" s="105" t="s">
        <v>509</v>
      </c>
      <c r="D5" s="105" t="s">
        <v>508</v>
      </c>
      <c r="E5" s="105" t="s">
        <v>507</v>
      </c>
      <c r="F5" s="105" t="s">
        <v>506</v>
      </c>
      <c r="G5" s="107" t="s">
        <v>505</v>
      </c>
    </row>
    <row r="6" spans="1:7">
      <c r="A6" s="217" t="s">
        <v>531</v>
      </c>
      <c r="B6" s="105">
        <v>30.811764452773616</v>
      </c>
      <c r="C6" s="105">
        <v>1.8141627211420159</v>
      </c>
      <c r="D6" s="105">
        <v>16.984013668507973</v>
      </c>
      <c r="E6" s="105">
        <v>1.0785146205510934E-64</v>
      </c>
      <c r="F6" s="105">
        <v>27.256005519335265</v>
      </c>
      <c r="G6" s="107">
        <v>34.367523386211964</v>
      </c>
    </row>
    <row r="7" spans="1:7">
      <c r="A7" s="217" t="s">
        <v>504</v>
      </c>
      <c r="B7" s="105">
        <v>-3.797605635128297</v>
      </c>
      <c r="C7" s="105">
        <v>1.5014555834630743</v>
      </c>
      <c r="D7" s="105">
        <v>-2.5292827020358493</v>
      </c>
      <c r="E7" s="105">
        <v>1.1429592403999352E-2</v>
      </c>
      <c r="F7" s="105">
        <v>-6.7404585787159226</v>
      </c>
      <c r="G7" s="107">
        <v>-0.85475269154067135</v>
      </c>
    </row>
    <row r="8" spans="1:7">
      <c r="A8" s="217" t="s">
        <v>419</v>
      </c>
      <c r="B8" s="105">
        <v>-25.165166451191933</v>
      </c>
      <c r="C8" s="105">
        <v>4.5226362899100572</v>
      </c>
      <c r="D8" s="105">
        <v>-5.5642693416083651</v>
      </c>
      <c r="E8" s="105">
        <v>2.6325307725741996E-8</v>
      </c>
      <c r="F8" s="105">
        <v>-34.029533579415641</v>
      </c>
      <c r="G8" s="107">
        <v>-16.300799322968221</v>
      </c>
    </row>
    <row r="9" spans="1:7" ht="15.75" thickBot="1">
      <c r="A9" s="216" t="s">
        <v>418</v>
      </c>
      <c r="B9" s="110">
        <v>-2.5074407939126657E-3</v>
      </c>
      <c r="C9" s="110">
        <v>1.1215589711629473E-3</v>
      </c>
      <c r="D9" s="110">
        <v>-2.2356745016382815</v>
      </c>
      <c r="E9" s="110">
        <v>2.5373100464048035E-2</v>
      </c>
      <c r="F9" s="110">
        <v>-4.7056963773920426E-3</v>
      </c>
      <c r="G9" s="112">
        <v>-3.0918521043328887E-4</v>
      </c>
    </row>
    <row r="10" spans="1:7" ht="93" customHeight="1">
      <c r="A10" s="447" t="s">
        <v>621</v>
      </c>
      <c r="B10" s="448"/>
      <c r="C10" s="448"/>
      <c r="D10" s="448"/>
      <c r="E10" s="448"/>
      <c r="F10" s="448"/>
      <c r="G10" s="449"/>
    </row>
    <row r="11" spans="1:7">
      <c r="A11" s="332"/>
      <c r="B11" s="331"/>
      <c r="C11" s="331"/>
      <c r="D11" s="331"/>
      <c r="E11" s="331"/>
      <c r="F11" s="331"/>
      <c r="G11" s="333"/>
    </row>
    <row r="12" spans="1:7" ht="18" thickBot="1">
      <c r="A12" s="218" t="s">
        <v>516</v>
      </c>
      <c r="B12" s="465" t="s">
        <v>418</v>
      </c>
      <c r="C12" s="465"/>
      <c r="D12" s="465"/>
      <c r="E12" s="465"/>
      <c r="F12" s="465"/>
      <c r="G12" s="465"/>
    </row>
    <row r="13" spans="1:7" ht="15.75" thickTop="1">
      <c r="A13" s="217" t="s">
        <v>514</v>
      </c>
      <c r="B13" s="105">
        <v>0.1931353443872349</v>
      </c>
      <c r="C13" s="105"/>
      <c r="D13" s="105"/>
      <c r="E13" s="105"/>
      <c r="F13" s="105"/>
      <c r="G13" s="107"/>
    </row>
    <row r="14" spans="1:7">
      <c r="A14" s="217" t="s">
        <v>509</v>
      </c>
      <c r="B14" s="105">
        <v>121.70782740750083</v>
      </c>
      <c r="C14" s="105"/>
      <c r="D14" s="105"/>
      <c r="E14" s="105"/>
      <c r="F14" s="105"/>
      <c r="G14" s="107"/>
    </row>
    <row r="15" spans="1:7">
      <c r="A15" s="217"/>
      <c r="B15" s="105"/>
      <c r="C15" s="105"/>
      <c r="D15" s="105"/>
      <c r="E15" s="105"/>
      <c r="F15" s="105"/>
      <c r="G15" s="107"/>
    </row>
    <row r="16" spans="1:7">
      <c r="A16" s="217" t="s">
        <v>513</v>
      </c>
      <c r="B16" s="105" t="s">
        <v>512</v>
      </c>
      <c r="C16" s="105"/>
      <c r="D16" s="105"/>
      <c r="E16" s="105"/>
      <c r="F16" s="105"/>
      <c r="G16" s="107"/>
    </row>
    <row r="17" spans="1:7">
      <c r="A17" s="217" t="s">
        <v>511</v>
      </c>
      <c r="B17" s="105" t="s">
        <v>421</v>
      </c>
      <c r="C17" s="105"/>
      <c r="D17" s="105"/>
      <c r="E17" s="105"/>
      <c r="F17" s="105"/>
      <c r="G17" s="107"/>
    </row>
    <row r="18" spans="1:7">
      <c r="A18" s="217"/>
      <c r="B18" s="105"/>
      <c r="C18" s="105"/>
      <c r="D18" s="105"/>
      <c r="E18" s="105"/>
      <c r="F18" s="105"/>
      <c r="G18" s="107"/>
    </row>
    <row r="19" spans="1:7">
      <c r="A19" s="217"/>
      <c r="B19" s="105" t="s">
        <v>510</v>
      </c>
      <c r="C19" s="105" t="s">
        <v>509</v>
      </c>
      <c r="D19" s="105" t="s">
        <v>508</v>
      </c>
      <c r="E19" s="105" t="s">
        <v>507</v>
      </c>
      <c r="F19" s="105" t="s">
        <v>506</v>
      </c>
      <c r="G19" s="107" t="s">
        <v>505</v>
      </c>
    </row>
    <row r="20" spans="1:7">
      <c r="A20" s="217" t="s">
        <v>531</v>
      </c>
      <c r="B20" s="105">
        <v>916.13906720809837</v>
      </c>
      <c r="C20" s="105">
        <v>237.7283815544007</v>
      </c>
      <c r="D20" s="105">
        <v>3.8537218872137622</v>
      </c>
      <c r="E20" s="105">
        <v>1.1633573560300385E-4</v>
      </c>
      <c r="F20" s="105">
        <v>450.19143936147299</v>
      </c>
      <c r="G20" s="107">
        <v>1382.0866950547238</v>
      </c>
    </row>
    <row r="21" spans="1:7">
      <c r="A21" s="217" t="s">
        <v>504</v>
      </c>
      <c r="B21" s="105">
        <v>561.71179867260969</v>
      </c>
      <c r="C21" s="105">
        <v>178.24515039313386</v>
      </c>
      <c r="D21" s="105">
        <v>3.1513440754697091</v>
      </c>
      <c r="E21" s="105">
        <v>1.6252091181113701E-3</v>
      </c>
      <c r="F21" s="105">
        <v>212.35130390206734</v>
      </c>
      <c r="G21" s="107">
        <v>911.07229344315203</v>
      </c>
    </row>
    <row r="22" spans="1:7" ht="15.75" thickBot="1">
      <c r="A22" s="216" t="s">
        <v>353</v>
      </c>
      <c r="B22" s="110">
        <v>629.78837693610581</v>
      </c>
      <c r="C22" s="110">
        <v>312.01034941233098</v>
      </c>
      <c r="D22" s="110">
        <v>2.0184855346058463</v>
      </c>
      <c r="E22" s="110">
        <v>4.354071919278401E-2</v>
      </c>
      <c r="F22" s="110">
        <v>18.248092087937039</v>
      </c>
      <c r="G22" s="112">
        <v>1241.3286617842746</v>
      </c>
    </row>
    <row r="23" spans="1:7">
      <c r="A23" s="217"/>
      <c r="B23" s="105"/>
      <c r="C23" s="105"/>
      <c r="D23" s="105"/>
      <c r="E23" s="105"/>
      <c r="F23" s="105"/>
      <c r="G23" s="107"/>
    </row>
    <row r="24" spans="1:7">
      <c r="A24" s="332"/>
      <c r="B24" s="331"/>
      <c r="C24" s="331"/>
      <c r="D24" s="331"/>
      <c r="E24" s="331"/>
      <c r="F24" s="331"/>
      <c r="G24" s="333"/>
    </row>
    <row r="25" spans="1:7" ht="18" thickBot="1">
      <c r="A25" s="218" t="s">
        <v>516</v>
      </c>
      <c r="B25" s="465" t="s">
        <v>419</v>
      </c>
      <c r="C25" s="465"/>
      <c r="D25" s="465"/>
      <c r="E25" s="465"/>
      <c r="F25" s="465"/>
      <c r="G25" s="465"/>
    </row>
    <row r="26" spans="1:7" ht="15.75" thickTop="1">
      <c r="A26" s="217" t="s">
        <v>514</v>
      </c>
      <c r="B26" s="105">
        <v>0.79842494458050883</v>
      </c>
      <c r="C26" s="105"/>
      <c r="D26" s="105"/>
      <c r="E26" s="105"/>
      <c r="F26" s="105"/>
      <c r="G26" s="107"/>
    </row>
    <row r="27" spans="1:7">
      <c r="A27" s="217" t="s">
        <v>509</v>
      </c>
      <c r="B27" s="105">
        <v>1.4751321951063875E-2</v>
      </c>
      <c r="C27" s="105"/>
      <c r="D27" s="105"/>
      <c r="E27" s="105"/>
      <c r="F27" s="105"/>
      <c r="G27" s="107"/>
    </row>
    <row r="28" spans="1:7">
      <c r="A28" s="217"/>
      <c r="B28" s="105"/>
      <c r="C28" s="105"/>
      <c r="D28" s="105"/>
      <c r="E28" s="105"/>
      <c r="F28" s="105"/>
      <c r="G28" s="107"/>
    </row>
    <row r="29" spans="1:7">
      <c r="A29" s="217" t="s">
        <v>513</v>
      </c>
      <c r="B29" s="105" t="s">
        <v>512</v>
      </c>
      <c r="C29" s="105"/>
      <c r="D29" s="105"/>
      <c r="E29" s="105"/>
      <c r="F29" s="105"/>
      <c r="G29" s="107"/>
    </row>
    <row r="30" spans="1:7">
      <c r="A30" s="217" t="s">
        <v>511</v>
      </c>
      <c r="B30" s="105" t="s">
        <v>515</v>
      </c>
      <c r="C30" s="105"/>
      <c r="D30" s="105"/>
      <c r="E30" s="105"/>
      <c r="F30" s="105"/>
      <c r="G30" s="107"/>
    </row>
    <row r="31" spans="1:7">
      <c r="A31" s="217"/>
      <c r="B31" s="105"/>
      <c r="C31" s="105"/>
      <c r="D31" s="105"/>
      <c r="E31" s="105"/>
      <c r="F31" s="105"/>
      <c r="G31" s="107"/>
    </row>
    <row r="32" spans="1:7">
      <c r="A32" s="217"/>
      <c r="B32" s="105" t="s">
        <v>510</v>
      </c>
      <c r="C32" s="105" t="s">
        <v>509</v>
      </c>
      <c r="D32" s="105" t="s">
        <v>508</v>
      </c>
      <c r="E32" s="105" t="s">
        <v>507</v>
      </c>
      <c r="F32" s="105" t="s">
        <v>506</v>
      </c>
      <c r="G32" s="107" t="s">
        <v>505</v>
      </c>
    </row>
    <row r="33" spans="1:7">
      <c r="A33" s="217" t="s">
        <v>531</v>
      </c>
      <c r="B33" s="105">
        <v>0.91367005221006381</v>
      </c>
      <c r="C33" s="105">
        <v>6.0917755569290695E-2</v>
      </c>
      <c r="D33" s="105">
        <v>14.998419486594724</v>
      </c>
      <c r="E33" s="105">
        <v>7.5188483864690245E-51</v>
      </c>
      <c r="F33" s="105">
        <v>0.79427125129425402</v>
      </c>
      <c r="G33" s="107">
        <v>1.0330688531258736</v>
      </c>
    </row>
    <row r="34" spans="1:7">
      <c r="A34" s="217" t="s">
        <v>155</v>
      </c>
      <c r="B34" s="105">
        <v>-9.4766258525946138E-10</v>
      </c>
      <c r="C34" s="105">
        <v>4.7038968405400762E-10</v>
      </c>
      <c r="D34" s="105">
        <v>-2.0146330104268526</v>
      </c>
      <c r="E34" s="105">
        <v>4.3943116021286178E-2</v>
      </c>
      <c r="F34" s="105">
        <v>-1.8696263660053162E-9</v>
      </c>
      <c r="G34" s="107">
        <v>-2.5698804513606504E-11</v>
      </c>
    </row>
    <row r="35" spans="1:7">
      <c r="A35" s="217" t="s">
        <v>421</v>
      </c>
      <c r="B35" s="105">
        <v>-0.74759907135204495</v>
      </c>
      <c r="C35" s="105">
        <v>8.1409187520445778E-2</v>
      </c>
      <c r="D35" s="105">
        <v>-9.1832272759666935</v>
      </c>
      <c r="E35" s="105">
        <v>4.183611231218251E-20</v>
      </c>
      <c r="F35" s="105">
        <v>-0.90716107889211872</v>
      </c>
      <c r="G35" s="107">
        <v>-0.58803706381197118</v>
      </c>
    </row>
    <row r="36" spans="1:7" ht="15.75" thickBot="1">
      <c r="A36" s="216" t="s">
        <v>417</v>
      </c>
      <c r="B36" s="110">
        <v>-5.5482134638680063E-3</v>
      </c>
      <c r="C36" s="110">
        <v>1.7776117777431584E-3</v>
      </c>
      <c r="D36" s="110">
        <v>-3.1211615119427107</v>
      </c>
      <c r="E36" s="110">
        <v>1.8013920575561298E-3</v>
      </c>
      <c r="F36" s="110">
        <v>-9.0323325482445961E-3</v>
      </c>
      <c r="G36" s="112">
        <v>-2.064094379491416E-3</v>
      </c>
    </row>
    <row r="37" spans="1:7">
      <c r="A37" s="217"/>
      <c r="B37" s="105"/>
      <c r="C37" s="105"/>
      <c r="D37" s="105"/>
      <c r="E37" s="105"/>
      <c r="F37" s="105"/>
      <c r="G37" s="107"/>
    </row>
    <row r="38" spans="1:7">
      <c r="A38" s="332"/>
      <c r="B38" s="331"/>
      <c r="C38" s="331"/>
      <c r="D38" s="331"/>
      <c r="E38" s="331"/>
      <c r="F38" s="331"/>
      <c r="G38" s="333"/>
    </row>
    <row r="39" spans="1:7" ht="18" thickBot="1">
      <c r="A39" s="218" t="s">
        <v>516</v>
      </c>
      <c r="B39" s="465" t="s">
        <v>420</v>
      </c>
      <c r="C39" s="465"/>
      <c r="D39" s="465"/>
      <c r="E39" s="465"/>
      <c r="F39" s="465"/>
      <c r="G39" s="465"/>
    </row>
    <row r="40" spans="1:7" ht="15.75" thickTop="1">
      <c r="A40" s="217" t="s">
        <v>514</v>
      </c>
      <c r="B40" s="105">
        <v>0.94213107540922314</v>
      </c>
      <c r="C40" s="105"/>
      <c r="D40" s="105"/>
      <c r="E40" s="105"/>
      <c r="F40" s="105"/>
      <c r="G40" s="107"/>
    </row>
    <row r="41" spans="1:7">
      <c r="A41" s="217" t="s">
        <v>509</v>
      </c>
      <c r="B41" s="105">
        <v>48433.945983414218</v>
      </c>
      <c r="C41" s="105"/>
      <c r="D41" s="105"/>
      <c r="E41" s="105"/>
      <c r="F41" s="105"/>
      <c r="G41" s="107"/>
    </row>
    <row r="42" spans="1:7">
      <c r="A42" s="217"/>
      <c r="B42" s="105"/>
      <c r="C42" s="105"/>
      <c r="D42" s="105"/>
      <c r="E42" s="105"/>
      <c r="F42" s="105"/>
      <c r="G42" s="107"/>
    </row>
    <row r="43" spans="1:7">
      <c r="A43" s="217" t="s">
        <v>517</v>
      </c>
      <c r="B43" s="105" t="s">
        <v>417</v>
      </c>
      <c r="C43" s="105"/>
      <c r="D43" s="105"/>
      <c r="E43" s="105"/>
      <c r="F43" s="105"/>
      <c r="G43" s="107"/>
    </row>
    <row r="44" spans="1:7">
      <c r="A44" s="217" t="s">
        <v>513</v>
      </c>
      <c r="B44" s="105" t="s">
        <v>512</v>
      </c>
      <c r="C44" s="105"/>
      <c r="D44" s="105"/>
      <c r="E44" s="105"/>
      <c r="F44" s="105"/>
      <c r="G44" s="107"/>
    </row>
    <row r="45" spans="1:7">
      <c r="A45" s="217"/>
      <c r="B45" s="105"/>
      <c r="C45" s="105"/>
      <c r="D45" s="105"/>
      <c r="E45" s="105"/>
      <c r="F45" s="105"/>
      <c r="G45" s="107"/>
    </row>
    <row r="46" spans="1:7">
      <c r="A46" s="217"/>
      <c r="B46" s="105" t="s">
        <v>510</v>
      </c>
      <c r="C46" s="105" t="s">
        <v>509</v>
      </c>
      <c r="D46" s="105" t="s">
        <v>508</v>
      </c>
      <c r="E46" s="105" t="s">
        <v>507</v>
      </c>
      <c r="F46" s="105" t="s">
        <v>506</v>
      </c>
      <c r="G46" s="107" t="s">
        <v>505</v>
      </c>
    </row>
    <row r="47" spans="1:7">
      <c r="A47" s="217" t="s">
        <v>531</v>
      </c>
      <c r="B47" s="105">
        <v>124679.05028867048</v>
      </c>
      <c r="C47" s="105">
        <v>106539.37309688948</v>
      </c>
      <c r="D47" s="105">
        <v>1.1702626612537352</v>
      </c>
      <c r="E47" s="105">
        <v>0.2418952830806162</v>
      </c>
      <c r="F47" s="105">
        <v>-84138.120981232889</v>
      </c>
      <c r="G47" s="107">
        <v>333496.22155857383</v>
      </c>
    </row>
    <row r="48" spans="1:7">
      <c r="A48" s="217" t="s">
        <v>422</v>
      </c>
      <c r="B48" s="105">
        <v>6.5275325475554631</v>
      </c>
      <c r="C48" s="105">
        <v>0.23699493657328249</v>
      </c>
      <c r="D48" s="105">
        <v>27.542919869670083</v>
      </c>
      <c r="E48" s="105">
        <v>5.3797521978682222E-167</v>
      </c>
      <c r="F48" s="105">
        <v>6.0630224718718297</v>
      </c>
      <c r="G48" s="107">
        <v>6.9920426232390964</v>
      </c>
    </row>
    <row r="49" spans="1:7" ht="15.75" thickBot="1">
      <c r="A49" s="216" t="s">
        <v>417</v>
      </c>
      <c r="B49" s="110">
        <v>-5012.060183457409</v>
      </c>
      <c r="C49" s="110">
        <v>4950.7223282477162</v>
      </c>
      <c r="D49" s="110">
        <v>-1.012389677938452</v>
      </c>
      <c r="E49" s="110">
        <v>0.31135177172334338</v>
      </c>
      <c r="F49" s="110">
        <v>-14715.475946822931</v>
      </c>
      <c r="G49" s="112">
        <v>4691.3555799081141</v>
      </c>
    </row>
    <row r="50" spans="1:7">
      <c r="A50" s="217"/>
      <c r="B50" s="105"/>
      <c r="C50" s="105"/>
      <c r="D50" s="105"/>
      <c r="E50" s="105"/>
      <c r="F50" s="105"/>
      <c r="G50" s="107"/>
    </row>
    <row r="51" spans="1:7">
      <c r="A51" s="332"/>
      <c r="B51" s="331"/>
      <c r="C51" s="331"/>
      <c r="D51" s="331"/>
      <c r="E51" s="331"/>
      <c r="F51" s="331"/>
      <c r="G51" s="333"/>
    </row>
    <row r="52" spans="1:7" ht="18" thickBot="1">
      <c r="A52" s="218" t="s">
        <v>516</v>
      </c>
      <c r="B52" s="465" t="s">
        <v>421</v>
      </c>
      <c r="C52" s="465"/>
      <c r="D52" s="465"/>
      <c r="E52" s="465"/>
      <c r="F52" s="465"/>
      <c r="G52" s="465"/>
    </row>
    <row r="53" spans="1:7" ht="15.75" thickTop="1">
      <c r="A53" s="217" t="s">
        <v>514</v>
      </c>
      <c r="B53" s="105">
        <v>0.75428865386585298</v>
      </c>
      <c r="C53" s="105"/>
      <c r="D53" s="105"/>
      <c r="E53" s="105"/>
      <c r="F53" s="105"/>
      <c r="G53" s="107"/>
    </row>
    <row r="54" spans="1:7">
      <c r="A54" s="217" t="s">
        <v>509</v>
      </c>
      <c r="B54" s="105">
        <v>1.7268698306148508E-2</v>
      </c>
      <c r="C54" s="105"/>
      <c r="D54" s="105"/>
      <c r="E54" s="105"/>
      <c r="F54" s="105"/>
      <c r="G54" s="107"/>
    </row>
    <row r="55" spans="1:7">
      <c r="A55" s="217"/>
      <c r="B55" s="105"/>
      <c r="C55" s="105"/>
      <c r="D55" s="105"/>
      <c r="E55" s="105"/>
      <c r="F55" s="105"/>
      <c r="G55" s="107"/>
    </row>
    <row r="56" spans="1:7">
      <c r="A56" s="217" t="s">
        <v>513</v>
      </c>
      <c r="B56" s="105" t="s">
        <v>512</v>
      </c>
      <c r="C56" s="105"/>
      <c r="D56" s="105"/>
      <c r="E56" s="105"/>
      <c r="F56" s="105"/>
      <c r="G56" s="107"/>
    </row>
    <row r="57" spans="1:7">
      <c r="A57" s="217" t="s">
        <v>511</v>
      </c>
      <c r="B57" s="105" t="s">
        <v>420</v>
      </c>
      <c r="C57" s="105"/>
      <c r="D57" s="105"/>
      <c r="E57" s="105"/>
      <c r="F57" s="105"/>
      <c r="G57" s="107"/>
    </row>
    <row r="58" spans="1:7">
      <c r="A58" s="217"/>
      <c r="B58" s="105"/>
      <c r="C58" s="105"/>
      <c r="D58" s="105"/>
      <c r="E58" s="105"/>
      <c r="F58" s="105"/>
      <c r="G58" s="107"/>
    </row>
    <row r="59" spans="1:7">
      <c r="A59" s="217"/>
      <c r="B59" s="105" t="s">
        <v>510</v>
      </c>
      <c r="C59" s="105" t="s">
        <v>509</v>
      </c>
      <c r="D59" s="105" t="s">
        <v>508</v>
      </c>
      <c r="E59" s="105" t="s">
        <v>507</v>
      </c>
      <c r="F59" s="105" t="s">
        <v>506</v>
      </c>
      <c r="G59" s="107" t="s">
        <v>505</v>
      </c>
    </row>
    <row r="60" spans="1:7">
      <c r="A60" s="217" t="s">
        <v>531</v>
      </c>
      <c r="B60" s="105">
        <v>1.0137992654755184</v>
      </c>
      <c r="C60" s="105">
        <v>1.2831658342600452E-2</v>
      </c>
      <c r="D60" s="105">
        <v>79.00765734306971</v>
      </c>
      <c r="E60" s="105">
        <v>0</v>
      </c>
      <c r="F60" s="105">
        <v>0.98864921512402149</v>
      </c>
      <c r="G60" s="107">
        <v>1.0389493158270153</v>
      </c>
    </row>
    <row r="61" spans="1:7">
      <c r="A61" s="217" t="s">
        <v>515</v>
      </c>
      <c r="B61" s="105">
        <v>-0.6434459965255771</v>
      </c>
      <c r="C61" s="105">
        <v>0.23410589674197083</v>
      </c>
      <c r="D61" s="105">
        <v>-2.7485253702719707</v>
      </c>
      <c r="E61" s="105">
        <v>5.9864001883261726E-3</v>
      </c>
      <c r="F61" s="105">
        <v>-1.10229355413984</v>
      </c>
      <c r="G61" s="107">
        <v>-0.18459843891131428</v>
      </c>
    </row>
    <row r="62" spans="1:7" ht="15.75" thickBot="1">
      <c r="A62" s="216" t="s">
        <v>419</v>
      </c>
      <c r="B62" s="110">
        <v>-0.76300349402906986</v>
      </c>
      <c r="C62" s="110">
        <v>9.3366956152242331E-2</v>
      </c>
      <c r="D62" s="110">
        <v>-8.1720934843900377</v>
      </c>
      <c r="E62" s="110">
        <v>3.0308352935680901E-16</v>
      </c>
      <c r="F62" s="110">
        <v>-0.94600272808746477</v>
      </c>
      <c r="G62" s="112">
        <v>-0.58000425997067495</v>
      </c>
    </row>
    <row r="63" spans="1:7">
      <c r="A63" s="217"/>
      <c r="B63" s="105"/>
      <c r="C63" s="105"/>
      <c r="D63" s="105"/>
      <c r="E63" s="105"/>
      <c r="F63" s="105"/>
      <c r="G63" s="107"/>
    </row>
    <row r="64" spans="1:7">
      <c r="A64" s="332"/>
      <c r="B64" s="331"/>
      <c r="C64" s="331"/>
      <c r="D64" s="331"/>
      <c r="E64" s="331"/>
      <c r="F64" s="331"/>
      <c r="G64" s="333"/>
    </row>
    <row r="65" spans="1:7" ht="18" thickBot="1">
      <c r="A65" s="218" t="s">
        <v>516</v>
      </c>
      <c r="B65" s="465" t="s">
        <v>422</v>
      </c>
      <c r="C65" s="465"/>
      <c r="D65" s="465"/>
      <c r="E65" s="465"/>
      <c r="F65" s="465"/>
      <c r="G65" s="465"/>
    </row>
    <row r="66" spans="1:7" ht="15.75" thickTop="1">
      <c r="A66" s="217" t="s">
        <v>514</v>
      </c>
      <c r="B66" s="105">
        <v>0.94087045675365344</v>
      </c>
      <c r="C66" s="105"/>
      <c r="D66" s="105"/>
      <c r="E66" s="105"/>
      <c r="F66" s="105"/>
      <c r="G66" s="107"/>
    </row>
    <row r="67" spans="1:7">
      <c r="A67" s="217" t="s">
        <v>509</v>
      </c>
      <c r="B67" s="105">
        <v>7260.2180398161381</v>
      </c>
      <c r="C67" s="105"/>
      <c r="D67" s="105"/>
      <c r="E67" s="105"/>
      <c r="F67" s="105"/>
      <c r="G67" s="107"/>
    </row>
    <row r="68" spans="1:7">
      <c r="A68" s="217"/>
      <c r="B68" s="105"/>
      <c r="C68" s="105"/>
      <c r="D68" s="105"/>
      <c r="E68" s="105"/>
      <c r="F68" s="105"/>
      <c r="G68" s="107"/>
    </row>
    <row r="69" spans="1:7">
      <c r="A69" s="217" t="s">
        <v>517</v>
      </c>
      <c r="B69" s="105" t="s">
        <v>419</v>
      </c>
      <c r="C69" s="105"/>
      <c r="D69" s="105"/>
      <c r="E69" s="105"/>
      <c r="F69" s="105"/>
      <c r="G69" s="107"/>
    </row>
    <row r="70" spans="1:7">
      <c r="A70" s="217" t="s">
        <v>513</v>
      </c>
      <c r="B70" s="105" t="s">
        <v>512</v>
      </c>
      <c r="C70" s="105"/>
      <c r="D70" s="105"/>
      <c r="E70" s="105"/>
      <c r="F70" s="105"/>
      <c r="G70" s="107"/>
    </row>
    <row r="71" spans="1:7">
      <c r="A71" s="217"/>
      <c r="B71" s="105"/>
      <c r="C71" s="105"/>
      <c r="D71" s="105"/>
      <c r="E71" s="105"/>
      <c r="F71" s="105"/>
      <c r="G71" s="107"/>
    </row>
    <row r="72" spans="1:7">
      <c r="A72" s="217"/>
      <c r="B72" s="105" t="s">
        <v>510</v>
      </c>
      <c r="C72" s="105" t="s">
        <v>509</v>
      </c>
      <c r="D72" s="105" t="s">
        <v>508</v>
      </c>
      <c r="E72" s="105" t="s">
        <v>507</v>
      </c>
      <c r="F72" s="105" t="s">
        <v>506</v>
      </c>
      <c r="G72" s="107" t="s">
        <v>505</v>
      </c>
    </row>
    <row r="73" spans="1:7">
      <c r="A73" s="217" t="s">
        <v>531</v>
      </c>
      <c r="B73" s="105">
        <v>-1220.4968651859604</v>
      </c>
      <c r="C73" s="105">
        <v>4724.9974264028133</v>
      </c>
      <c r="D73" s="105">
        <v>-0.25830635554761278</v>
      </c>
      <c r="E73" s="105">
        <v>0.79617048165080195</v>
      </c>
      <c r="F73" s="105">
        <v>-10481.491820935475</v>
      </c>
      <c r="G73" s="107">
        <v>8040.4980905635548</v>
      </c>
    </row>
    <row r="74" spans="1:7">
      <c r="A74" s="217" t="s">
        <v>420</v>
      </c>
      <c r="B74" s="105">
        <v>0.14379315529708689</v>
      </c>
      <c r="C74" s="105">
        <v>5.467232691811005E-3</v>
      </c>
      <c r="D74" s="105">
        <v>26.300902742344377</v>
      </c>
      <c r="E74" s="105">
        <v>1.8726537463660347E-152</v>
      </c>
      <c r="F74" s="105">
        <v>0.13307737922113733</v>
      </c>
      <c r="G74" s="107">
        <v>0.15450893137303645</v>
      </c>
    </row>
    <row r="75" spans="1:7" ht="15.75" thickBot="1">
      <c r="A75" s="216" t="s">
        <v>419</v>
      </c>
      <c r="B75" s="110">
        <v>1102.6399214046637</v>
      </c>
      <c r="C75" s="110">
        <v>33865.085074949762</v>
      </c>
      <c r="D75" s="110">
        <v>3.2559785955485289E-2</v>
      </c>
      <c r="E75" s="110">
        <v>0.97402563897252448</v>
      </c>
      <c r="F75" s="110">
        <v>-65272.92682549687</v>
      </c>
      <c r="G75" s="112">
        <v>67478.2066683062</v>
      </c>
    </row>
    <row r="76" spans="1:7">
      <c r="A76" s="217"/>
      <c r="B76" s="105"/>
      <c r="C76" s="105"/>
      <c r="D76" s="105"/>
      <c r="E76" s="105"/>
      <c r="F76" s="105"/>
      <c r="G76" s="107"/>
    </row>
    <row r="77" spans="1:7">
      <c r="A77" s="332"/>
      <c r="B77" s="331"/>
      <c r="C77" s="331"/>
      <c r="D77" s="331"/>
      <c r="E77" s="331"/>
      <c r="F77" s="331"/>
      <c r="G77" s="333"/>
    </row>
    <row r="78" spans="1:7" ht="18" thickBot="1">
      <c r="A78" s="218" t="s">
        <v>516</v>
      </c>
      <c r="B78" s="465" t="s">
        <v>515</v>
      </c>
      <c r="C78" s="465"/>
      <c r="D78" s="465"/>
      <c r="E78" s="465"/>
      <c r="F78" s="465"/>
      <c r="G78" s="465"/>
    </row>
    <row r="79" spans="1:7" ht="15.75" thickTop="1">
      <c r="A79" s="217" t="s">
        <v>514</v>
      </c>
      <c r="B79" s="105">
        <v>0.51303911226927468</v>
      </c>
      <c r="C79" s="105"/>
      <c r="D79" s="105"/>
      <c r="E79" s="105"/>
      <c r="F79" s="105"/>
      <c r="G79" s="107"/>
    </row>
    <row r="80" spans="1:7">
      <c r="A80" s="217" t="s">
        <v>509</v>
      </c>
      <c r="B80" s="105">
        <v>9.0462882616928093E-3</v>
      </c>
      <c r="C80" s="105"/>
      <c r="D80" s="105"/>
      <c r="E80" s="105"/>
      <c r="F80" s="105"/>
      <c r="G80" s="107"/>
    </row>
    <row r="81" spans="1:11">
      <c r="A81" s="217"/>
      <c r="B81" s="105"/>
      <c r="C81" s="105"/>
      <c r="D81" s="105"/>
      <c r="E81" s="105"/>
      <c r="F81" s="105"/>
      <c r="G81" s="107"/>
    </row>
    <row r="82" spans="1:11">
      <c r="A82" s="217" t="s">
        <v>513</v>
      </c>
      <c r="B82" s="105" t="s">
        <v>512</v>
      </c>
      <c r="C82" s="105"/>
      <c r="D82" s="105"/>
      <c r="E82" s="105"/>
      <c r="F82" s="105"/>
      <c r="G82" s="107"/>
    </row>
    <row r="83" spans="1:11">
      <c r="A83" s="217" t="s">
        <v>511</v>
      </c>
      <c r="B83" s="105" t="s">
        <v>420</v>
      </c>
      <c r="C83" s="105"/>
      <c r="D83" s="105"/>
      <c r="E83" s="105"/>
      <c r="F83" s="105"/>
      <c r="G83" s="107"/>
    </row>
    <row r="84" spans="1:11">
      <c r="A84" s="217"/>
      <c r="B84" s="105"/>
      <c r="C84" s="105"/>
      <c r="D84" s="105"/>
      <c r="E84" s="105"/>
      <c r="F84" s="105"/>
      <c r="G84" s="107"/>
    </row>
    <row r="85" spans="1:11">
      <c r="A85" s="217"/>
      <c r="B85" s="105" t="s">
        <v>510</v>
      </c>
      <c r="C85" s="105" t="s">
        <v>509</v>
      </c>
      <c r="D85" s="105" t="s">
        <v>508</v>
      </c>
      <c r="E85" s="105" t="s">
        <v>507</v>
      </c>
      <c r="F85" s="105" t="s">
        <v>506</v>
      </c>
      <c r="G85" s="107" t="s">
        <v>505</v>
      </c>
    </row>
    <row r="86" spans="1:11">
      <c r="A86" s="217" t="s">
        <v>531</v>
      </c>
      <c r="B86" s="105">
        <v>0.30116533245768673</v>
      </c>
      <c r="C86" s="105">
        <v>3.4899693701985708E-2</v>
      </c>
      <c r="D86" s="105">
        <v>8.6294548894723153</v>
      </c>
      <c r="E86" s="105">
        <v>6.1645058307533371E-18</v>
      </c>
      <c r="F86" s="105">
        <v>0.23276193280179475</v>
      </c>
      <c r="G86" s="107">
        <v>0.36956873211357871</v>
      </c>
    </row>
    <row r="87" spans="1:11">
      <c r="A87" s="217" t="s">
        <v>504</v>
      </c>
      <c r="B87" s="105">
        <v>-4.1391664640347034E-2</v>
      </c>
      <c r="C87" s="105">
        <v>1.282710203232163E-2</v>
      </c>
      <c r="D87" s="105">
        <v>-3.2268913536392434</v>
      </c>
      <c r="E87" s="105">
        <v>1.2514296767630671E-3</v>
      </c>
      <c r="F87" s="105">
        <v>-6.6532784623697425E-2</v>
      </c>
      <c r="G87" s="107">
        <v>-1.625054465699664E-2</v>
      </c>
    </row>
    <row r="88" spans="1:11" ht="15.75" thickBot="1">
      <c r="A88" s="216" t="s">
        <v>421</v>
      </c>
      <c r="B88" s="110">
        <v>-0.25606984379744968</v>
      </c>
      <c r="C88" s="110">
        <v>3.8342017853384994E-2</v>
      </c>
      <c r="D88" s="110">
        <v>-6.6785698336646817</v>
      </c>
      <c r="E88" s="110">
        <v>2.4128524603059166E-11</v>
      </c>
      <c r="F88" s="110">
        <v>-0.33122019879008424</v>
      </c>
      <c r="G88" s="112">
        <v>-0.18091948880481509</v>
      </c>
    </row>
    <row r="89" spans="1:11">
      <c r="A89" s="105"/>
      <c r="B89" s="105"/>
      <c r="C89" s="105"/>
      <c r="D89" s="105"/>
      <c r="E89" s="105"/>
      <c r="F89" s="105"/>
      <c r="G89" s="105"/>
    </row>
    <row r="90" spans="1:11" s="248" customFormat="1">
      <c r="A90" s="334"/>
      <c r="B90" s="334"/>
      <c r="C90" s="334"/>
      <c r="D90" s="334"/>
      <c r="E90" s="334"/>
      <c r="F90" s="334"/>
      <c r="G90" s="334"/>
      <c r="H90" s="290"/>
      <c r="I90" s="290"/>
      <c r="J90" s="290"/>
      <c r="K90" s="290"/>
    </row>
    <row r="91" spans="1:11" ht="23.25">
      <c r="A91" s="215" t="s">
        <v>562</v>
      </c>
      <c r="B91" s="250" t="s">
        <v>566</v>
      </c>
    </row>
    <row r="92" spans="1:11" ht="23.25">
      <c r="A92" s="249" t="s">
        <v>548</v>
      </c>
    </row>
  </sheetData>
  <mergeCells count="9">
    <mergeCell ref="B52:G52"/>
    <mergeCell ref="B65:G65"/>
    <mergeCell ref="B78:G78"/>
    <mergeCell ref="B2:F2"/>
    <mergeCell ref="A1:G1"/>
    <mergeCell ref="A10:G10"/>
    <mergeCell ref="B12:G12"/>
    <mergeCell ref="B25:G25"/>
    <mergeCell ref="B39:G39"/>
  </mergeCells>
  <hyperlinks>
    <hyperlink ref="A91" location="'Project 2'!A1" display="Back"/>
    <hyperlink ref="A92" location="Analysis!A1" display="Analysis"/>
    <hyperlink ref="B91" location="Residuals!A1" display="Residual Data"/>
    <hyperlink ref="G2" location="'Project 2'!A1" display="Back"/>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pane ySplit="3" topLeftCell="A37" activePane="bottomLeft" state="frozen"/>
      <selection pane="bottomLeft" activeCell="A55" sqref="A55"/>
    </sheetView>
  </sheetViews>
  <sheetFormatPr defaultRowHeight="15"/>
  <cols>
    <col min="1" max="2" width="10.7109375" customWidth="1"/>
    <col min="3" max="3" width="6.28515625" customWidth="1"/>
    <col min="4" max="5" width="10.7109375" customWidth="1"/>
    <col min="6" max="6" width="6.28515625" customWidth="1"/>
    <col min="7" max="8" width="10.7109375" customWidth="1"/>
    <col min="9" max="9" width="6.28515625" customWidth="1"/>
    <col min="10" max="11" width="10.7109375" customWidth="1"/>
    <col min="12" max="12" width="6.28515625" customWidth="1"/>
    <col min="13" max="14" width="10.7109375" customWidth="1"/>
    <col min="15" max="15" width="6.28515625" customWidth="1"/>
    <col min="16" max="17" width="10.7109375" customWidth="1"/>
    <col min="18" max="18" width="6.28515625" customWidth="1"/>
    <col min="19" max="20" width="10.7109375" customWidth="1"/>
  </cols>
  <sheetData>
    <row r="1" spans="1:20" ht="23.25">
      <c r="A1" s="467" t="s">
        <v>525</v>
      </c>
      <c r="B1" s="467"/>
      <c r="C1" s="467"/>
      <c r="D1" s="467"/>
      <c r="E1" s="467"/>
      <c r="F1" s="467"/>
      <c r="G1" s="467"/>
      <c r="H1" s="467"/>
      <c r="I1" s="467"/>
      <c r="J1" s="467"/>
      <c r="K1" s="467"/>
      <c r="L1" s="467"/>
      <c r="M1" s="467"/>
      <c r="N1" s="467"/>
      <c r="O1" s="467"/>
      <c r="P1" s="467"/>
      <c r="Q1" s="467"/>
      <c r="R1" s="467"/>
      <c r="S1" s="467"/>
      <c r="T1" s="467"/>
    </row>
    <row r="2" spans="1:20" ht="18" thickBot="1">
      <c r="A2" s="220" t="s">
        <v>416</v>
      </c>
      <c r="B2" s="220"/>
      <c r="C2" s="220"/>
      <c r="D2" s="220" t="s">
        <v>524</v>
      </c>
      <c r="E2" s="220"/>
      <c r="F2" s="220"/>
      <c r="G2" s="220" t="s">
        <v>372</v>
      </c>
      <c r="H2" s="220"/>
      <c r="I2" s="220"/>
      <c r="J2" s="220" t="s">
        <v>371</v>
      </c>
      <c r="K2" s="220"/>
      <c r="L2" s="220"/>
      <c r="M2" s="220" t="s">
        <v>492</v>
      </c>
      <c r="N2" s="220"/>
      <c r="O2" s="220"/>
      <c r="P2" s="220" t="s">
        <v>523</v>
      </c>
      <c r="Q2" s="220"/>
      <c r="R2" s="220"/>
      <c r="S2" s="220" t="s">
        <v>522</v>
      </c>
      <c r="T2" s="220"/>
    </row>
    <row r="3" spans="1:20" ht="16.5" thickTop="1" thickBot="1">
      <c r="A3" t="s">
        <v>521</v>
      </c>
      <c r="B3" t="s">
        <v>520</v>
      </c>
      <c r="D3" t="s">
        <v>521</v>
      </c>
      <c r="E3" t="s">
        <v>520</v>
      </c>
      <c r="G3" t="s">
        <v>521</v>
      </c>
      <c r="H3" t="s">
        <v>520</v>
      </c>
      <c r="J3" t="s">
        <v>521</v>
      </c>
      <c r="K3" t="s">
        <v>520</v>
      </c>
      <c r="M3" t="s">
        <v>521</v>
      </c>
      <c r="N3" t="s">
        <v>520</v>
      </c>
      <c r="P3" t="s">
        <v>521</v>
      </c>
      <c r="Q3" t="s">
        <v>520</v>
      </c>
      <c r="S3" t="s">
        <v>521</v>
      </c>
      <c r="T3" t="s">
        <v>520</v>
      </c>
    </row>
    <row r="4" spans="1:20">
      <c r="A4" s="100">
        <v>20.42891629688803</v>
      </c>
      <c r="B4" s="102">
        <v>-2.8916296888031212E-2</v>
      </c>
      <c r="D4" s="100">
        <v>1646.0711001615182</v>
      </c>
      <c r="E4" s="102">
        <v>-38.071100161518189</v>
      </c>
      <c r="G4" s="100">
        <v>0.18330176063570514</v>
      </c>
      <c r="H4" s="102">
        <v>-2.2301760635705131E-2</v>
      </c>
      <c r="J4" s="100">
        <v>158375.41538152943</v>
      </c>
      <c r="K4" s="102">
        <v>3617.5846184705733</v>
      </c>
      <c r="M4" s="100">
        <v>0.85034279038448346</v>
      </c>
      <c r="N4" s="102">
        <v>-2.9342790384483508E-2</v>
      </c>
      <c r="P4" s="100">
        <v>22250.512768201184</v>
      </c>
      <c r="Q4" s="102">
        <v>-1424.5127682011844</v>
      </c>
      <c r="S4" s="100">
        <v>6.5871066967479963E-2</v>
      </c>
      <c r="T4" s="102">
        <v>4.1289330325200435E-3</v>
      </c>
    </row>
    <row r="5" spans="1:20">
      <c r="A5" s="217">
        <v>22.238989531315411</v>
      </c>
      <c r="B5" s="107">
        <v>-1.1389895313154099</v>
      </c>
      <c r="D5" s="217">
        <v>1591.7624054380892</v>
      </c>
      <c r="E5" s="107">
        <v>-96.762405438089218</v>
      </c>
      <c r="G5" s="217">
        <v>0.1128082030126859</v>
      </c>
      <c r="H5" s="107">
        <v>-3.808203012685904E-3</v>
      </c>
      <c r="J5" s="217">
        <v>49656.203651610267</v>
      </c>
      <c r="K5" s="107">
        <v>-28446.203651610267</v>
      </c>
      <c r="M5" s="217">
        <v>0.8969369768639921</v>
      </c>
      <c r="N5" s="107">
        <v>1.7063023136007938E-2</v>
      </c>
      <c r="P5" s="217">
        <v>1949.5437100983609</v>
      </c>
      <c r="Q5" s="107">
        <v>2758.4562899016391</v>
      </c>
      <c r="S5" s="217">
        <v>4.4434210092909376E-2</v>
      </c>
      <c r="T5" s="107">
        <v>2.0565789907090626E-2</v>
      </c>
    </row>
    <row r="6" spans="1:20">
      <c r="A6" s="217">
        <v>20.160538066190103</v>
      </c>
      <c r="B6" s="107">
        <v>-0.5605380661901016</v>
      </c>
      <c r="D6" s="217">
        <v>1568.6201139207419</v>
      </c>
      <c r="E6" s="107">
        <v>-17.620113920741915</v>
      </c>
      <c r="G6" s="217">
        <v>0.17083816708771216</v>
      </c>
      <c r="H6" s="107">
        <v>1.7161832912287844E-2</v>
      </c>
      <c r="J6" s="217">
        <v>206596.04147288849</v>
      </c>
      <c r="K6" s="107">
        <v>18646.958527111507</v>
      </c>
      <c r="M6" s="217">
        <v>0.82784344067354154</v>
      </c>
      <c r="N6" s="107">
        <v>1.415655932645854E-2</v>
      </c>
      <c r="P6" s="217">
        <v>31375.201118619858</v>
      </c>
      <c r="Q6" s="107">
        <v>-3776.2011186198579</v>
      </c>
      <c r="S6" s="217">
        <v>6.3416355110405609E-2</v>
      </c>
      <c r="T6" s="107">
        <v>6.5836448895943978E-3</v>
      </c>
    </row>
    <row r="7" spans="1:20">
      <c r="A7" s="217">
        <v>19.550657921376249</v>
      </c>
      <c r="B7" s="107">
        <v>0.64934207862375004</v>
      </c>
      <c r="D7" s="217">
        <v>1592.0278981939819</v>
      </c>
      <c r="E7" s="107">
        <v>104.97210180601814</v>
      </c>
      <c r="G7" s="217">
        <v>0.18349154308344473</v>
      </c>
      <c r="H7" s="107">
        <v>3.5084569165552693E-3</v>
      </c>
      <c r="J7" s="217">
        <v>112346.95541308378</v>
      </c>
      <c r="K7" s="107">
        <v>-5733.9554130837787</v>
      </c>
      <c r="M7" s="217">
        <v>0.83658066620002813</v>
      </c>
      <c r="N7" s="107">
        <v>-1.2580666200028068E-2</v>
      </c>
      <c r="P7" s="217">
        <v>14315.916465805036</v>
      </c>
      <c r="Q7" s="107">
        <v>-694.91646580503584</v>
      </c>
      <c r="S7" s="217">
        <v>6.5094118101720388E-2</v>
      </c>
      <c r="T7" s="107">
        <v>-3.0941181017203889E-3</v>
      </c>
    </row>
    <row r="8" spans="1:20">
      <c r="A8" s="217">
        <v>21.628983496799783</v>
      </c>
      <c r="B8" s="107">
        <v>0.57101650320021591</v>
      </c>
      <c r="D8" s="217">
        <v>1486.5011490295722</v>
      </c>
      <c r="E8" s="107">
        <v>18.498850970427839</v>
      </c>
      <c r="G8" s="217">
        <v>0.1610619938722434</v>
      </c>
      <c r="H8" s="107">
        <v>-2.0619938722434006E-3</v>
      </c>
      <c r="J8" s="217">
        <v>1019493.3782380919</v>
      </c>
      <c r="K8" s="107">
        <v>-586.37823809194379</v>
      </c>
      <c r="M8" s="217">
        <v>0.80863632206448299</v>
      </c>
      <c r="N8" s="107">
        <v>-2.6363220644830543E-3</v>
      </c>
      <c r="P8" s="217">
        <v>145466.6753666063</v>
      </c>
      <c r="Q8" s="107">
        <v>8662.3246333936986</v>
      </c>
      <c r="S8" s="217">
        <v>7.9428617621096653E-2</v>
      </c>
      <c r="T8" s="107">
        <v>-5.4286176210966569E-3</v>
      </c>
    </row>
    <row r="9" spans="1:20">
      <c r="A9" s="217">
        <v>21.751666007244385</v>
      </c>
      <c r="B9" s="107">
        <v>-1.3516660072443862</v>
      </c>
      <c r="D9" s="217">
        <v>1618.37666421629</v>
      </c>
      <c r="E9" s="107">
        <v>102.62333578370999</v>
      </c>
      <c r="G9" s="217">
        <v>0.12926329874184495</v>
      </c>
      <c r="H9" s="107">
        <v>-1.0263298741844951E-2</v>
      </c>
      <c r="J9" s="217">
        <v>128348.76566277428</v>
      </c>
      <c r="K9" s="107">
        <v>11708.234337225716</v>
      </c>
      <c r="M9" s="217">
        <v>0.88914635690955546</v>
      </c>
      <c r="N9" s="107">
        <v>3.8536430904445584E-3</v>
      </c>
      <c r="P9" s="217">
        <v>19049.955236905294</v>
      </c>
      <c r="Q9" s="107">
        <v>-2823.9552369052944</v>
      </c>
      <c r="S9" s="217">
        <v>5.3419488231062212E-2</v>
      </c>
      <c r="T9" s="107">
        <v>-4.1948823106221361E-4</v>
      </c>
    </row>
    <row r="10" spans="1:20">
      <c r="A10" s="217">
        <v>22.756284808281627</v>
      </c>
      <c r="B10" s="107">
        <v>1.2437151917183726</v>
      </c>
      <c r="D10" s="217">
        <v>1539.7731855528632</v>
      </c>
      <c r="E10" s="107">
        <v>-7.7731855528631968</v>
      </c>
      <c r="G10" s="217">
        <v>0.11555682365190256</v>
      </c>
      <c r="H10" s="107">
        <v>-9.5568236519025657E-3</v>
      </c>
      <c r="J10" s="217">
        <v>66009.513134616223</v>
      </c>
      <c r="K10" s="107">
        <v>4980.4868653837766</v>
      </c>
      <c r="M10" s="217">
        <v>0.89506100488455953</v>
      </c>
      <c r="N10" s="107">
        <v>-9.0610048845595204E-3</v>
      </c>
      <c r="P10" s="217">
        <v>9104.2590610231327</v>
      </c>
      <c r="Q10" s="107">
        <v>335.74093897686726</v>
      </c>
      <c r="S10" s="217">
        <v>5.7430719303683486E-2</v>
      </c>
      <c r="T10" s="107">
        <v>8.5692806963165169E-3</v>
      </c>
    </row>
    <row r="11" spans="1:20">
      <c r="A11" s="217">
        <v>22.458316227958377</v>
      </c>
      <c r="B11" s="107">
        <v>0.44168377204162113</v>
      </c>
      <c r="D11" s="217">
        <v>1564.556829272824</v>
      </c>
      <c r="E11" s="107">
        <v>-213.55682927282396</v>
      </c>
      <c r="G11" s="217">
        <v>0.13255764535421422</v>
      </c>
      <c r="H11" s="107">
        <v>4.4423546457857954E-3</v>
      </c>
      <c r="J11" s="217">
        <v>39596.617646325627</v>
      </c>
      <c r="K11" s="107">
        <v>-11217.617646325627</v>
      </c>
      <c r="M11" s="217">
        <v>0.87683153487311083</v>
      </c>
      <c r="N11" s="107">
        <v>-2.8315348731107193E-3</v>
      </c>
      <c r="P11" s="217">
        <v>3011.2707582225071</v>
      </c>
      <c r="Q11" s="107">
        <v>1537.7292417774929</v>
      </c>
      <c r="S11" s="217">
        <v>6.0812063033805458E-2</v>
      </c>
      <c r="T11" s="107">
        <v>1.1879369661945416E-3</v>
      </c>
    </row>
    <row r="12" spans="1:20">
      <c r="A12" s="217">
        <v>21.521801337677704</v>
      </c>
      <c r="B12" s="107">
        <v>-1.921801337677703</v>
      </c>
      <c r="D12" s="217">
        <v>1574.4400741788409</v>
      </c>
      <c r="E12" s="107">
        <v>-117.44007417884086</v>
      </c>
      <c r="G12" s="217">
        <v>0.15297590114816573</v>
      </c>
      <c r="H12" s="107">
        <v>-2.9759011481657327E-3</v>
      </c>
      <c r="J12" s="217">
        <v>626884.27961234213</v>
      </c>
      <c r="K12" s="107">
        <v>-19712.279612342129</v>
      </c>
      <c r="M12" s="217">
        <v>0.84301345872417954</v>
      </c>
      <c r="N12" s="107">
        <v>9.9865412758204375E-3</v>
      </c>
      <c r="P12" s="217">
        <v>86252.076811067571</v>
      </c>
      <c r="Q12" s="107">
        <v>5733.9231889324292</v>
      </c>
      <c r="S12" s="217">
        <v>6.2444720996297054E-2</v>
      </c>
      <c r="T12" s="107">
        <v>-4.4472099629705442E-4</v>
      </c>
    </row>
    <row r="13" spans="1:20">
      <c r="A13" s="217">
        <v>20.72211324219861</v>
      </c>
      <c r="B13" s="107">
        <v>-2.211324219861055E-2</v>
      </c>
      <c r="D13" s="217">
        <v>1604.7276469343665</v>
      </c>
      <c r="E13" s="107">
        <v>-152.72764693436648</v>
      </c>
      <c r="G13" s="217">
        <v>0.16478314294405261</v>
      </c>
      <c r="H13" s="107">
        <v>1.1216857055947382E-2</v>
      </c>
      <c r="J13" s="217">
        <v>259451.97131132626</v>
      </c>
      <c r="K13" s="107">
        <v>74947.028688673745</v>
      </c>
      <c r="M13" s="217">
        <v>0.82950062761055454</v>
      </c>
      <c r="N13" s="107">
        <v>9.4993723894455373E-3</v>
      </c>
      <c r="P13" s="217">
        <v>47057.855099171822</v>
      </c>
      <c r="Q13" s="107">
        <v>-10516.855099171822</v>
      </c>
      <c r="S13" s="217">
        <v>6.4308344238783011E-2</v>
      </c>
      <c r="T13" s="107">
        <v>1.3691655761216989E-2</v>
      </c>
    </row>
    <row r="14" spans="1:20">
      <c r="A14" s="217">
        <v>23.015924674864891</v>
      </c>
      <c r="B14" s="107">
        <v>-2.9159246748648897</v>
      </c>
      <c r="D14" s="217">
        <v>1397.4844324861815</v>
      </c>
      <c r="E14" s="107">
        <v>55.515567513818496</v>
      </c>
      <c r="G14" s="217">
        <v>0.12536141888520036</v>
      </c>
      <c r="H14" s="107">
        <v>-2.3614188852003615E-3</v>
      </c>
      <c r="J14" s="217">
        <v>46998.413091690003</v>
      </c>
      <c r="K14" s="107">
        <v>-4123.4130916900031</v>
      </c>
      <c r="M14" s="217">
        <v>0.89478328875526758</v>
      </c>
      <c r="N14" s="107">
        <v>9.2167112447324451E-3</v>
      </c>
      <c r="P14" s="217">
        <v>5080.2593785094141</v>
      </c>
      <c r="Q14" s="107">
        <v>-1547.2593785094141</v>
      </c>
      <c r="S14" s="217">
        <v>5.8155196504812739E-2</v>
      </c>
      <c r="T14" s="107">
        <v>-1.4155196504812742E-2</v>
      </c>
    </row>
    <row r="15" spans="1:20">
      <c r="A15" s="217">
        <v>21.333916575043187</v>
      </c>
      <c r="B15" s="107">
        <v>0.7660834249568147</v>
      </c>
      <c r="D15" s="217">
        <v>1678.5792529890216</v>
      </c>
      <c r="E15" s="107">
        <v>-314.5792529890216</v>
      </c>
      <c r="G15" s="217">
        <v>0.12910704452461508</v>
      </c>
      <c r="H15" s="107">
        <v>1.4892955475384911E-2</v>
      </c>
      <c r="J15" s="217">
        <v>36745.829085610734</v>
      </c>
      <c r="K15" s="107">
        <v>-6690.8290856107342</v>
      </c>
      <c r="M15" s="217">
        <v>0.87698132087597047</v>
      </c>
      <c r="N15" s="107">
        <v>7.0186791240296476E-3</v>
      </c>
      <c r="P15" s="217">
        <v>3259.986565950258</v>
      </c>
      <c r="Q15" s="107">
        <v>238.01343404974205</v>
      </c>
      <c r="S15" s="217">
        <v>4.827135425399065E-2</v>
      </c>
      <c r="T15" s="107">
        <v>-2.7135425399064939E-4</v>
      </c>
    </row>
    <row r="16" spans="1:20">
      <c r="A16" s="217">
        <v>21.36459193462666</v>
      </c>
      <c r="B16" s="107">
        <v>-0.76459193462665809</v>
      </c>
      <c r="D16" s="217">
        <v>1531.8491980780757</v>
      </c>
      <c r="E16" s="107">
        <v>275.15080192192431</v>
      </c>
      <c r="G16" s="217">
        <v>0.14430536559587681</v>
      </c>
      <c r="H16" s="107">
        <v>-1.0305365595876803E-2</v>
      </c>
      <c r="J16" s="217">
        <v>341109.98949342908</v>
      </c>
      <c r="K16" s="107">
        <v>-48126.989493429079</v>
      </c>
      <c r="M16" s="217">
        <v>0.86145816004243969</v>
      </c>
      <c r="N16" s="107">
        <v>2.54183995756041E-3</v>
      </c>
      <c r="P16" s="217">
        <v>41056.206902688675</v>
      </c>
      <c r="Q16" s="107">
        <v>7917.7930973113253</v>
      </c>
      <c r="S16" s="217">
        <v>6.3091264665504743E-2</v>
      </c>
      <c r="T16" s="107">
        <v>4.9087353344952622E-3</v>
      </c>
    </row>
    <row r="17" spans="1:20">
      <c r="A17" s="217">
        <v>21.525425113285415</v>
      </c>
      <c r="B17" s="107">
        <v>0.17457488671458421</v>
      </c>
      <c r="D17" s="217">
        <v>1593.1358896874776</v>
      </c>
      <c r="E17" s="107">
        <v>-123.13588968747763</v>
      </c>
      <c r="G17" s="217">
        <v>0.14125496538957816</v>
      </c>
      <c r="H17" s="107">
        <v>-2.5496538957817116E-4</v>
      </c>
      <c r="J17" s="217">
        <v>169229.50125207985</v>
      </c>
      <c r="K17" s="107">
        <v>18306.498747920152</v>
      </c>
      <c r="M17" s="217">
        <v>0.86817098930201719</v>
      </c>
      <c r="N17" s="107">
        <v>-2.1709893020172011E-3</v>
      </c>
      <c r="P17" s="217">
        <v>25901.368535526584</v>
      </c>
      <c r="Q17" s="107">
        <v>-2414.3685355265843</v>
      </c>
      <c r="S17" s="217">
        <v>5.7042025779E-2</v>
      </c>
      <c r="T17" s="107">
        <v>1.9579742209999973E-3</v>
      </c>
    </row>
    <row r="18" spans="1:20">
      <c r="A18" s="217">
        <v>21.99515051899218</v>
      </c>
      <c r="B18" s="107">
        <v>0.10484948100782177</v>
      </c>
      <c r="D18" s="217">
        <v>1612.5987366009608</v>
      </c>
      <c r="E18" s="107">
        <v>150.40126339903918</v>
      </c>
      <c r="G18" s="217">
        <v>0.11227879788717832</v>
      </c>
      <c r="H18" s="107">
        <v>-7.2787978871783204E-3</v>
      </c>
      <c r="J18" s="217">
        <v>68665.463243156948</v>
      </c>
      <c r="K18" s="107">
        <v>-865.46324315694801</v>
      </c>
      <c r="M18" s="217">
        <v>0.90573842244308089</v>
      </c>
      <c r="N18" s="107">
        <v>-7.3842244308086613E-4</v>
      </c>
      <c r="P18" s="217">
        <v>8644.4562557040208</v>
      </c>
      <c r="Q18" s="107">
        <v>-256.4562557040208</v>
      </c>
      <c r="S18" s="217">
        <v>5.0308335349053268E-2</v>
      </c>
      <c r="T18" s="107">
        <v>-5.3083353490532698E-3</v>
      </c>
    </row>
    <row r="19" spans="1:20">
      <c r="A19" s="217">
        <v>20.680323550501214</v>
      </c>
      <c r="B19" s="107">
        <v>1.1196764494987868</v>
      </c>
      <c r="D19" s="217">
        <v>1649.9064729957681</v>
      </c>
      <c r="E19" s="107">
        <v>102.09352700423187</v>
      </c>
      <c r="G19" s="217">
        <v>0.12011358701420694</v>
      </c>
      <c r="H19" s="107">
        <v>1.7886412985793076E-2</v>
      </c>
      <c r="J19" s="217">
        <v>79634.003492149612</v>
      </c>
      <c r="K19" s="107">
        <v>5645.9965078503883</v>
      </c>
      <c r="M19" s="217">
        <v>0.87940992997645318</v>
      </c>
      <c r="N19" s="107">
        <v>1.7590070023546844E-2</v>
      </c>
      <c r="P19" s="217">
        <v>11194.347727703454</v>
      </c>
      <c r="Q19" s="107">
        <v>-1356.3477277034544</v>
      </c>
      <c r="S19" s="217">
        <v>4.6776849906671691E-2</v>
      </c>
      <c r="T19" s="107">
        <v>2.2231500933283105E-3</v>
      </c>
    </row>
    <row r="20" spans="1:20">
      <c r="A20" s="217">
        <v>19.620357237455448</v>
      </c>
      <c r="B20" s="107">
        <v>-2.0357237455446153E-2</v>
      </c>
      <c r="D20" s="217">
        <v>1629.2427002711695</v>
      </c>
      <c r="E20" s="107">
        <v>111.7572997288305</v>
      </c>
      <c r="G20" s="217">
        <v>0.19101786945554122</v>
      </c>
      <c r="H20" s="107">
        <v>-1.1017869455541229E-2</v>
      </c>
      <c r="J20" s="217">
        <v>86639.575846461739</v>
      </c>
      <c r="K20" s="107">
        <v>17217.424153538261</v>
      </c>
      <c r="M20" s="217">
        <v>0.83475151552328841</v>
      </c>
      <c r="N20" s="107">
        <v>-1.7751515523288353E-2</v>
      </c>
      <c r="P20" s="217">
        <v>13911.904050356432</v>
      </c>
      <c r="Q20" s="107">
        <v>-4689.904050356432</v>
      </c>
      <c r="S20" s="217">
        <v>6.6928793678356163E-2</v>
      </c>
      <c r="T20" s="107">
        <v>7.0712063216438331E-3</v>
      </c>
    </row>
    <row r="21" spans="1:20">
      <c r="A21" s="217">
        <v>19.308660512254292</v>
      </c>
      <c r="B21" s="107">
        <v>0.19133948774570797</v>
      </c>
      <c r="D21" s="217">
        <v>1658.2715407964856</v>
      </c>
      <c r="E21" s="107">
        <v>-3.271540796485624</v>
      </c>
      <c r="G21" s="217">
        <v>0.18780626556761004</v>
      </c>
      <c r="H21" s="107">
        <v>1.7193734432389945E-2</v>
      </c>
      <c r="J21" s="217">
        <v>183500.21733182122</v>
      </c>
      <c r="K21" s="107">
        <v>-17814.217331821215</v>
      </c>
      <c r="M21" s="217">
        <v>0.82463856757851939</v>
      </c>
      <c r="N21" s="107">
        <v>-2.6385675785193241E-3</v>
      </c>
      <c r="P21" s="217">
        <v>22830.057047255134</v>
      </c>
      <c r="Q21" s="107">
        <v>1153.9429527448665</v>
      </c>
      <c r="S21" s="217">
        <v>6.675792305680564E-2</v>
      </c>
      <c r="T21" s="107">
        <v>-1.2757923056805641E-2</v>
      </c>
    </row>
    <row r="22" spans="1:20">
      <c r="A22" s="217">
        <v>22.574017062065785</v>
      </c>
      <c r="B22" s="107">
        <v>0.92598293793421504</v>
      </c>
      <c r="D22" s="217">
        <v>1578.3750739495295</v>
      </c>
      <c r="E22" s="107">
        <v>-198.37507394952945</v>
      </c>
      <c r="G22" s="217">
        <v>0.10796520903578077</v>
      </c>
      <c r="H22" s="107">
        <v>2.0034790964219229E-2</v>
      </c>
      <c r="J22" s="217">
        <v>18109.936894121653</v>
      </c>
      <c r="K22" s="107">
        <v>12337.063105878347</v>
      </c>
      <c r="M22" s="217">
        <v>0.88611997027119649</v>
      </c>
      <c r="N22" s="107">
        <v>1.5880029728803535E-2</v>
      </c>
      <c r="P22" s="217">
        <v>3298.7112440842416</v>
      </c>
      <c r="Q22" s="107">
        <v>-1580.7112440842416</v>
      </c>
      <c r="S22" s="217">
        <v>5.3227168128429536E-2</v>
      </c>
      <c r="T22" s="107">
        <v>1.7728318715704641E-3</v>
      </c>
    </row>
    <row r="23" spans="1:20">
      <c r="A23" s="217">
        <v>23.263789136997261</v>
      </c>
      <c r="B23" s="107">
        <v>-0.96378913699725999</v>
      </c>
      <c r="D23" s="217">
        <v>1527.7730985972723</v>
      </c>
      <c r="E23" s="107">
        <v>-44.773098597272337</v>
      </c>
      <c r="G23" s="217">
        <v>0.12634636019148426</v>
      </c>
      <c r="H23" s="107">
        <v>-2.834636019148426E-2</v>
      </c>
      <c r="J23" s="217">
        <v>196261.96992585566</v>
      </c>
      <c r="K23" s="107">
        <v>-38348.969925855665</v>
      </c>
      <c r="M23" s="217">
        <v>0.90041433622501066</v>
      </c>
      <c r="N23" s="107">
        <v>-1.8414336225010652E-2</v>
      </c>
      <c r="P23" s="217">
        <v>21594.370379540578</v>
      </c>
      <c r="Q23" s="107">
        <v>6494.6296204594219</v>
      </c>
      <c r="S23" s="217">
        <v>6.0453061245110434E-2</v>
      </c>
      <c r="T23" s="107">
        <v>5.4693875488956434E-4</v>
      </c>
    </row>
    <row r="24" spans="1:20">
      <c r="A24" s="217">
        <v>22.649286769563066</v>
      </c>
      <c r="B24" s="107">
        <v>1.4507132304369357</v>
      </c>
      <c r="D24" s="217">
        <v>1572.7682236956853</v>
      </c>
      <c r="E24" s="107">
        <v>-19.768223695685265</v>
      </c>
      <c r="G24" s="217">
        <v>0.10969551866173344</v>
      </c>
      <c r="H24" s="107">
        <v>3.3044813382665655E-3</v>
      </c>
      <c r="J24" s="217">
        <v>184485.64286056391</v>
      </c>
      <c r="K24" s="107">
        <v>-47200.642860563908</v>
      </c>
      <c r="M24" s="217">
        <v>0.89008865400945059</v>
      </c>
      <c r="N24" s="107">
        <v>-8.8654009450572779E-5</v>
      </c>
      <c r="P24" s="217">
        <v>18644.74477089334</v>
      </c>
      <c r="Q24" s="107">
        <v>9022.2552291066604</v>
      </c>
      <c r="S24" s="217">
        <v>5.773414495597215E-2</v>
      </c>
      <c r="T24" s="107">
        <v>-1.7341449559721486E-3</v>
      </c>
    </row>
    <row r="25" spans="1:20">
      <c r="A25" s="217">
        <v>21.026913153841384</v>
      </c>
      <c r="B25" s="107">
        <v>-1.1269131538413859</v>
      </c>
      <c r="D25" s="217">
        <v>1587.2244533069879</v>
      </c>
      <c r="E25" s="107">
        <v>194.77554669301207</v>
      </c>
      <c r="G25" s="217">
        <v>0.13901734182153802</v>
      </c>
      <c r="H25" s="107">
        <v>4.9826581784619961E-3</v>
      </c>
      <c r="J25" s="217">
        <v>315564.38425267994</v>
      </c>
      <c r="K25" s="107">
        <v>-85230.384252679942</v>
      </c>
      <c r="M25" s="217">
        <v>0.85355818051522669</v>
      </c>
      <c r="N25" s="107">
        <v>2.544181948477342E-2</v>
      </c>
      <c r="P25" s="217">
        <v>32058.735915695521</v>
      </c>
      <c r="Q25" s="107">
        <v>12464.264084304479</v>
      </c>
      <c r="S25" s="217">
        <v>5.7629331416578694E-2</v>
      </c>
      <c r="T25" s="107">
        <v>1.9370668583421305E-2</v>
      </c>
    </row>
    <row r="26" spans="1:20">
      <c r="A26" s="217">
        <v>21.948511850652373</v>
      </c>
      <c r="B26" s="107">
        <v>1.0514881493476267</v>
      </c>
      <c r="D26" s="217">
        <v>1629.6796792124455</v>
      </c>
      <c r="E26" s="107">
        <v>150.32032078755446</v>
      </c>
      <c r="G26" s="217">
        <v>9.8165220470751491E-2</v>
      </c>
      <c r="H26" s="107">
        <v>8.8347795292485071E-3</v>
      </c>
      <c r="J26" s="217">
        <v>92333.967085842232</v>
      </c>
      <c r="K26" s="107">
        <v>38861.032914157768</v>
      </c>
      <c r="M26" s="217">
        <v>0.90132464613381058</v>
      </c>
      <c r="N26" s="107">
        <v>1.3675353866189455E-2</v>
      </c>
      <c r="P26" s="217">
        <v>17762.428615605651</v>
      </c>
      <c r="Q26" s="107">
        <v>-5057.4286156056514</v>
      </c>
      <c r="S26" s="217">
        <v>4.8252477552615192E-2</v>
      </c>
      <c r="T26" s="107">
        <v>-3.2524775526151933E-3</v>
      </c>
    </row>
    <row r="27" spans="1:20">
      <c r="A27" s="217">
        <v>19.333253284249558</v>
      </c>
      <c r="B27" s="107">
        <v>-0.43325328424955956</v>
      </c>
      <c r="D27" s="217">
        <v>1695.8785321802491</v>
      </c>
      <c r="E27" s="107">
        <v>-22.878532180249067</v>
      </c>
      <c r="G27" s="217">
        <v>0.20568652721624237</v>
      </c>
      <c r="H27" s="107">
        <v>3.1347278375762344E-4</v>
      </c>
      <c r="J27" s="217">
        <v>83568.265166946032</v>
      </c>
      <c r="K27" s="107">
        <v>-2068.265166946032</v>
      </c>
      <c r="M27" s="217">
        <v>0.81437364007629598</v>
      </c>
      <c r="N27" s="107">
        <v>-1.0373640076295931E-2</v>
      </c>
      <c r="P27" s="217">
        <v>10725.789115335983</v>
      </c>
      <c r="Q27" s="107">
        <v>-2511.7891153359833</v>
      </c>
      <c r="S27" s="217">
        <v>7.2401445766857864E-2</v>
      </c>
      <c r="T27" s="107">
        <v>7.598554233142138E-3</v>
      </c>
    </row>
    <row r="28" spans="1:20">
      <c r="A28" s="217">
        <v>20.604595447176294</v>
      </c>
      <c r="B28" s="107">
        <v>0.99540455282370743</v>
      </c>
      <c r="D28" s="217">
        <v>1619.8754839325943</v>
      </c>
      <c r="E28" s="107">
        <v>153.12451606740569</v>
      </c>
      <c r="G28" s="217">
        <v>0.14062826490898184</v>
      </c>
      <c r="H28" s="107">
        <v>7.3717350910181556E-3</v>
      </c>
      <c r="J28" s="217">
        <v>187420.32047430088</v>
      </c>
      <c r="K28" s="107">
        <v>2185.6795256991172</v>
      </c>
      <c r="M28" s="217">
        <v>0.86080182429471186</v>
      </c>
      <c r="N28" s="107">
        <v>7.1981757052881346E-3</v>
      </c>
      <c r="P28" s="217">
        <v>26206.738846441385</v>
      </c>
      <c r="Q28" s="107">
        <v>-9.7388464413852489</v>
      </c>
      <c r="S28" s="217">
        <v>5.6694260758381326E-2</v>
      </c>
      <c r="T28" s="107">
        <v>8.3057392416186759E-3</v>
      </c>
    </row>
    <row r="29" spans="1:20">
      <c r="A29" s="217">
        <v>20.987810400065065</v>
      </c>
      <c r="B29" s="107">
        <v>0.31218959993493556</v>
      </c>
      <c r="D29" s="217">
        <v>1640.5463342103494</v>
      </c>
      <c r="E29" s="107">
        <v>-45.546334210349414</v>
      </c>
      <c r="G29" s="217">
        <v>0.1159453437765392</v>
      </c>
      <c r="H29" s="107">
        <v>3.2054656223460792E-2</v>
      </c>
      <c r="J29" s="217">
        <v>34678.344430602534</v>
      </c>
      <c r="K29" s="107">
        <v>-8725.344430602534</v>
      </c>
      <c r="M29" s="217">
        <v>0.87544744799134788</v>
      </c>
      <c r="N29" s="107">
        <v>3.2552552008652147E-2</v>
      </c>
      <c r="P29" s="217">
        <v>2674.5576026072258</v>
      </c>
      <c r="Q29" s="107">
        <v>-107.55760260722582</v>
      </c>
      <c r="S29" s="217">
        <v>4.5763610536002919E-2</v>
      </c>
      <c r="T29" s="107">
        <v>2.3638946399708038E-4</v>
      </c>
    </row>
    <row r="30" spans="1:20">
      <c r="A30" s="217">
        <v>21.374274077417425</v>
      </c>
      <c r="B30" s="107">
        <v>0.12572592258257487</v>
      </c>
      <c r="D30" s="217">
        <v>1640.0102938533078</v>
      </c>
      <c r="E30" s="107">
        <v>93.989706146692242</v>
      </c>
      <c r="G30" s="217">
        <v>0.12174025125837451</v>
      </c>
      <c r="H30" s="107">
        <v>-9.7402512583745077E-3</v>
      </c>
      <c r="J30" s="217">
        <v>48885.083229715281</v>
      </c>
      <c r="K30" s="107">
        <v>132.91677028471895</v>
      </c>
      <c r="M30" s="217">
        <v>0.9060060612231764</v>
      </c>
      <c r="N30" s="107">
        <v>-8.006061223176375E-3</v>
      </c>
      <c r="P30" s="217">
        <v>5951.4516923639676</v>
      </c>
      <c r="Q30" s="107">
        <v>-1054.4516923639676</v>
      </c>
      <c r="S30" s="217">
        <v>4.6461075976603095E-2</v>
      </c>
      <c r="T30" s="107">
        <v>-1.0461075976603097E-2</v>
      </c>
    </row>
    <row r="31" spans="1:20">
      <c r="A31" s="217">
        <v>21.153298881066707</v>
      </c>
      <c r="B31" s="107">
        <v>0.14670111893329363</v>
      </c>
      <c r="D31" s="217">
        <v>1537.3501744920372</v>
      </c>
      <c r="E31" s="107">
        <v>-83.35017449203724</v>
      </c>
      <c r="G31" s="217">
        <v>0.16632520055396549</v>
      </c>
      <c r="H31" s="107">
        <v>3.6747994460345212E-3</v>
      </c>
      <c r="J31" s="217">
        <v>127741.37596110077</v>
      </c>
      <c r="K31" s="107">
        <v>-48564.37596110077</v>
      </c>
      <c r="M31" s="217">
        <v>0.84307328997815245</v>
      </c>
      <c r="N31" s="107">
        <v>-4.0732899781523724E-3</v>
      </c>
      <c r="P31" s="217">
        <v>10352.062578410283</v>
      </c>
      <c r="Q31" s="107">
        <v>6471.9374215897169</v>
      </c>
      <c r="S31" s="217">
        <v>6.7416960037974594E-2</v>
      </c>
      <c r="T31" s="107">
        <v>9.5830399620254053E-3</v>
      </c>
    </row>
    <row r="32" spans="1:20">
      <c r="A32" s="217">
        <v>23.031662722743718</v>
      </c>
      <c r="B32" s="107">
        <v>0.76833727725628265</v>
      </c>
      <c r="D32" s="217">
        <v>1613.867800733216</v>
      </c>
      <c r="E32" s="107">
        <v>-46.867800733215972</v>
      </c>
      <c r="G32" s="217">
        <v>9.8090422487941531E-2</v>
      </c>
      <c r="H32" s="107">
        <v>-1.5090422487941527E-2</v>
      </c>
      <c r="J32" s="217">
        <v>23988.958150369654</v>
      </c>
      <c r="K32" s="107">
        <v>5051.0418496303464</v>
      </c>
      <c r="M32" s="217">
        <v>0.92494328572113937</v>
      </c>
      <c r="N32" s="107">
        <v>-1.1943285721139341E-2</v>
      </c>
      <c r="P32" s="217">
        <v>3046.7754781180306</v>
      </c>
      <c r="Q32" s="107">
        <v>-197.77547811803061</v>
      </c>
      <c r="S32" s="217">
        <v>4.8166261245972231E-2</v>
      </c>
      <c r="T32" s="107">
        <v>-4.1662612459722331E-3</v>
      </c>
    </row>
    <row r="33" spans="1:20">
      <c r="A33" s="217">
        <v>22.792370282888072</v>
      </c>
      <c r="B33" s="107">
        <v>0.2076297171119279</v>
      </c>
      <c r="D33" s="217">
        <v>1533.4770894345761</v>
      </c>
      <c r="E33" s="107">
        <v>-12.477089434576101</v>
      </c>
      <c r="G33" s="217">
        <v>0.12628178498061615</v>
      </c>
      <c r="H33" s="107">
        <v>-2.0281784980616155E-2</v>
      </c>
      <c r="J33" s="217">
        <v>176989.53669508902</v>
      </c>
      <c r="K33" s="107">
        <v>-9433.5366950890166</v>
      </c>
      <c r="M33" s="217">
        <v>0.88879815512988403</v>
      </c>
      <c r="N33" s="107">
        <v>-1.4798155129883916E-2</v>
      </c>
      <c r="P33" s="217">
        <v>22989.788895441627</v>
      </c>
      <c r="Q33" s="107">
        <v>2684.2111045583733</v>
      </c>
      <c r="S33" s="217">
        <v>6.0596241942653395E-2</v>
      </c>
      <c r="T33" s="107">
        <v>4.4037580573466073E-3</v>
      </c>
    </row>
    <row r="34" spans="1:20">
      <c r="A34" s="217">
        <v>19.722297438669248</v>
      </c>
      <c r="B34" s="107">
        <v>0.1777025613307508</v>
      </c>
      <c r="D34" s="217">
        <v>1544.7450351307352</v>
      </c>
      <c r="E34" s="107">
        <v>81.254964869264768</v>
      </c>
      <c r="G34" s="217">
        <v>0.18277685320468939</v>
      </c>
      <c r="H34" s="107">
        <v>3.1223146795310602E-2</v>
      </c>
      <c r="J34" s="217">
        <v>108373.97366072198</v>
      </c>
      <c r="K34" s="107">
        <v>-31117.973660721982</v>
      </c>
      <c r="M34" s="217">
        <v>0.81552490352294305</v>
      </c>
      <c r="N34" s="107">
        <v>1.2475096477056913E-2</v>
      </c>
      <c r="P34" s="217">
        <v>10124.352083626381</v>
      </c>
      <c r="Q34" s="107">
        <v>2657.6479163736185</v>
      </c>
      <c r="S34" s="217">
        <v>7.1405913083820244E-2</v>
      </c>
      <c r="T34" s="107">
        <v>-5.4059130838202407E-3</v>
      </c>
    </row>
    <row r="35" spans="1:20">
      <c r="A35" s="217">
        <v>21.806542218415878</v>
      </c>
      <c r="B35" s="107">
        <v>1.5934577815841209</v>
      </c>
      <c r="D35" s="217">
        <v>1483.3725216609446</v>
      </c>
      <c r="E35" s="107">
        <v>-20.372521660944585</v>
      </c>
      <c r="G35" s="217">
        <v>0.1363479592108513</v>
      </c>
      <c r="H35" s="107">
        <v>2.2652040789148703E-2</v>
      </c>
      <c r="J35" s="217">
        <v>512445.09026522835</v>
      </c>
      <c r="K35" s="107">
        <v>-153847.09026522835</v>
      </c>
      <c r="M35" s="217">
        <v>0.83440764561189962</v>
      </c>
      <c r="N35" s="107">
        <v>1.2592354388100468E-2</v>
      </c>
      <c r="P35" s="217">
        <v>50518.760785542152</v>
      </c>
      <c r="Q35" s="107">
        <v>26853.239214457848</v>
      </c>
      <c r="S35" s="217">
        <v>6.9717195142683042E-2</v>
      </c>
      <c r="T35" s="107">
        <v>-3.7171951426830385E-3</v>
      </c>
    </row>
    <row r="36" spans="1:20">
      <c r="A36" s="217">
        <v>20.911451379817358</v>
      </c>
      <c r="B36" s="107">
        <v>-2.2114513798173583</v>
      </c>
      <c r="D36" s="217">
        <v>1633.1270456914635</v>
      </c>
      <c r="E36" s="107">
        <v>-154.12704569146354</v>
      </c>
      <c r="G36" s="217">
        <v>0.17280767460404822</v>
      </c>
      <c r="H36" s="107">
        <v>-2.8076746040482103E-3</v>
      </c>
      <c r="J36" s="217">
        <v>250931.37171063604</v>
      </c>
      <c r="K36" s="107">
        <v>57117.628289363958</v>
      </c>
      <c r="M36" s="217">
        <v>0.83960635180837739</v>
      </c>
      <c r="N36" s="107">
        <v>3.393648191622578E-3</v>
      </c>
      <c r="P36" s="217">
        <v>43262.289617565155</v>
      </c>
      <c r="Q36" s="107">
        <v>-9562.2896175651549</v>
      </c>
      <c r="S36" s="217">
        <v>6.4439926041282541E-2</v>
      </c>
      <c r="T36" s="107">
        <v>5.600739587174608E-4</v>
      </c>
    </row>
    <row r="37" spans="1:20">
      <c r="A37" s="217">
        <v>21.468855932578826</v>
      </c>
      <c r="B37" s="107">
        <v>-0.96885593257882618</v>
      </c>
      <c r="D37" s="217">
        <v>1646.1762328446944</v>
      </c>
      <c r="E37" s="107">
        <v>152.82376715530563</v>
      </c>
      <c r="G37" s="217">
        <v>0.12584454706756021</v>
      </c>
      <c r="H37" s="107">
        <v>-2.1844547067560213E-2</v>
      </c>
      <c r="J37" s="217">
        <v>34686.615125716969</v>
      </c>
      <c r="K37" s="107">
        <v>-19538.615125716969</v>
      </c>
      <c r="M37" s="217">
        <v>0.91697551519827314</v>
      </c>
      <c r="N37" s="107">
        <v>-1.5975515198273227E-2</v>
      </c>
      <c r="P37" s="217">
        <v>1072.3564030803968</v>
      </c>
      <c r="Q37" s="107">
        <v>881.64359691960317</v>
      </c>
      <c r="S37" s="217">
        <v>4.6305894826700278E-2</v>
      </c>
      <c r="T37" s="107">
        <v>-1.8305894826700277E-2</v>
      </c>
    </row>
    <row r="38" spans="1:20">
      <c r="A38" s="217">
        <v>21.205055476501283</v>
      </c>
      <c r="B38" s="107">
        <v>0.59494452349871807</v>
      </c>
      <c r="D38" s="217">
        <v>1580.9256622038347</v>
      </c>
      <c r="E38" s="107">
        <v>54.07433779616531</v>
      </c>
      <c r="G38" s="217">
        <v>0.12953016457232958</v>
      </c>
      <c r="H38" s="107">
        <v>1.7469835427670416E-2</v>
      </c>
      <c r="J38" s="217">
        <v>231614.54379688343</v>
      </c>
      <c r="K38" s="107">
        <v>107116.45620311657</v>
      </c>
      <c r="M38" s="217">
        <v>0.85799797367430264</v>
      </c>
      <c r="N38" s="107">
        <v>1.8002026325697362E-2</v>
      </c>
      <c r="P38" s="217">
        <v>47648.790490198066</v>
      </c>
      <c r="Q38" s="107">
        <v>-14527.790490198066</v>
      </c>
      <c r="S38" s="217">
        <v>5.7144588532683782E-2</v>
      </c>
      <c r="T38" s="107">
        <v>-1.4458853268378008E-4</v>
      </c>
    </row>
    <row r="39" spans="1:20">
      <c r="A39" s="217">
        <v>20.190677107556077</v>
      </c>
      <c r="B39" s="107">
        <v>0.60932289244392379</v>
      </c>
      <c r="D39" s="217">
        <v>1621.2161749665422</v>
      </c>
      <c r="E39" s="107">
        <v>67.783825033457788</v>
      </c>
      <c r="G39" s="217">
        <v>0.15566137054485019</v>
      </c>
      <c r="H39" s="107">
        <v>-2.661370544850189E-3</v>
      </c>
      <c r="J39" s="217">
        <v>131324.44892317613</v>
      </c>
      <c r="K39" s="107">
        <v>-5267.4489231761254</v>
      </c>
      <c r="M39" s="217">
        <v>0.86825919556274578</v>
      </c>
      <c r="N39" s="107">
        <v>-1.2259195562745795E-2</v>
      </c>
      <c r="P39" s="217">
        <v>17074.340820073834</v>
      </c>
      <c r="Q39" s="107">
        <v>-85.340820073834038</v>
      </c>
      <c r="S39" s="217">
        <v>5.4331371506460169E-2</v>
      </c>
      <c r="T39" s="107">
        <v>-8.3313715064601696E-3</v>
      </c>
    </row>
    <row r="40" spans="1:20">
      <c r="A40" s="217">
        <v>21.75350838542299</v>
      </c>
      <c r="B40" s="107">
        <v>-0.25350838542298959</v>
      </c>
      <c r="D40" s="217">
        <v>1578.6368095406867</v>
      </c>
      <c r="E40" s="107">
        <v>-39.636809540686727</v>
      </c>
      <c r="G40" s="217">
        <v>0.12543159773162171</v>
      </c>
      <c r="H40" s="107">
        <v>1.7568402268378275E-2</v>
      </c>
      <c r="J40" s="217">
        <v>82090.641299129929</v>
      </c>
      <c r="K40" s="107">
        <v>42646.358700870071</v>
      </c>
      <c r="M40" s="217">
        <v>0.86536398634012646</v>
      </c>
      <c r="N40" s="107">
        <v>2.5636013659873558E-2</v>
      </c>
      <c r="P40" s="217">
        <v>16873.507455867632</v>
      </c>
      <c r="Q40" s="107">
        <v>-6889.5074558676315</v>
      </c>
      <c r="S40" s="217">
        <v>5.5560568310438346E-2</v>
      </c>
      <c r="T40" s="107">
        <v>1.3439431689561659E-2</v>
      </c>
    </row>
    <row r="41" spans="1:20">
      <c r="A41" s="217">
        <v>22.060498656560029</v>
      </c>
      <c r="B41" s="107">
        <v>0.63950134343997078</v>
      </c>
      <c r="D41" s="217">
        <v>1565.7129232895991</v>
      </c>
      <c r="E41" s="107">
        <v>-85.712923289599075</v>
      </c>
      <c r="G41" s="217">
        <v>0.12125438938476263</v>
      </c>
      <c r="H41" s="107">
        <v>8.7456106152373758E-3</v>
      </c>
      <c r="J41" s="217">
        <v>290603.52625439136</v>
      </c>
      <c r="K41" s="107">
        <v>-27363.526254391356</v>
      </c>
      <c r="M41" s="217">
        <v>0.86899018384799687</v>
      </c>
      <c r="N41" s="107">
        <v>1.0009816152003248E-2</v>
      </c>
      <c r="P41" s="217">
        <v>36774.956525001799</v>
      </c>
      <c r="Q41" s="107">
        <v>6074.0434749982014</v>
      </c>
      <c r="S41" s="217">
        <v>5.6801260138869908E-2</v>
      </c>
      <c r="T41" s="107">
        <v>1.9873986113009418E-4</v>
      </c>
    </row>
    <row r="42" spans="1:20">
      <c r="A42" s="217">
        <v>22.395128618560136</v>
      </c>
      <c r="B42" s="107">
        <v>0.30487138143986314</v>
      </c>
      <c r="D42" s="217">
        <v>1507.7246081206708</v>
      </c>
      <c r="E42" s="107">
        <v>-39.724608120670837</v>
      </c>
      <c r="G42" s="217">
        <v>0.15373495281292104</v>
      </c>
      <c r="H42" s="107">
        <v>-1.8734952812921035E-2</v>
      </c>
      <c r="J42" s="217">
        <v>28562.259665324818</v>
      </c>
      <c r="K42" s="107">
        <v>-2884.2596653248183</v>
      </c>
      <c r="M42" s="217">
        <v>0.87153097976250327</v>
      </c>
      <c r="N42" s="107">
        <v>-2.453097976250318E-2</v>
      </c>
      <c r="P42" s="217">
        <v>2620.680165922266</v>
      </c>
      <c r="Q42" s="107">
        <v>84.319834077733958</v>
      </c>
      <c r="S42" s="217">
        <v>6.9686236556876641E-2</v>
      </c>
      <c r="T42" s="107">
        <v>7.3137634431233584E-3</v>
      </c>
    </row>
    <row r="43" spans="1:20">
      <c r="A43" s="217">
        <v>20.810654247947674</v>
      </c>
      <c r="B43" s="107">
        <v>-0.4106542479476758</v>
      </c>
      <c r="D43" s="217">
        <v>1630.0884588391814</v>
      </c>
      <c r="E43" s="107">
        <v>-194.08845883918138</v>
      </c>
      <c r="G43" s="217">
        <v>0.17216169224707478</v>
      </c>
      <c r="H43" s="107">
        <v>-1.6169224707479612E-4</v>
      </c>
      <c r="J43" s="217">
        <v>180908.45773569087</v>
      </c>
      <c r="K43" s="107">
        <v>-7859.4577356908703</v>
      </c>
      <c r="M43" s="217">
        <v>0.84789439201449346</v>
      </c>
      <c r="N43" s="107">
        <v>-1.1894392014493493E-2</v>
      </c>
      <c r="P43" s="217">
        <v>23852.418932301232</v>
      </c>
      <c r="Q43" s="107">
        <v>425.58106769876758</v>
      </c>
      <c r="S43" s="217">
        <v>6.4507182569613103E-2</v>
      </c>
      <c r="T43" s="107">
        <v>-7.5071825696131009E-3</v>
      </c>
    </row>
    <row r="44" spans="1:20">
      <c r="A44" s="217">
        <v>21.054615079165789</v>
      </c>
      <c r="B44" s="107">
        <v>0.84538492083420991</v>
      </c>
      <c r="D44" s="217">
        <v>1625.4810721144217</v>
      </c>
      <c r="E44" s="107">
        <v>134.51892788557825</v>
      </c>
      <c r="G44" s="217">
        <v>0.11948885205334625</v>
      </c>
      <c r="H44" s="107">
        <v>5.5111479466537494E-3</v>
      </c>
      <c r="J44" s="217">
        <v>32369.554303116529</v>
      </c>
      <c r="K44" s="107">
        <v>-16192.554303116529</v>
      </c>
      <c r="M44" s="217">
        <v>0.89701967971162566</v>
      </c>
      <c r="N44" s="107">
        <v>1.9803202883743598E-3</v>
      </c>
      <c r="P44" s="217">
        <v>1243.4749982305975</v>
      </c>
      <c r="Q44" s="107">
        <v>1430.5250017694025</v>
      </c>
      <c r="S44" s="217">
        <v>4.6997193049650887E-2</v>
      </c>
      <c r="T44" s="107">
        <v>-9.997193049650889E-3</v>
      </c>
    </row>
    <row r="45" spans="1:20">
      <c r="A45" s="217">
        <v>19.81568251401491</v>
      </c>
      <c r="B45" s="107">
        <v>-0.31568251401490954</v>
      </c>
      <c r="D45" s="217">
        <v>1600.7142316518029</v>
      </c>
      <c r="E45" s="107">
        <v>108.28576834819705</v>
      </c>
      <c r="G45" s="217">
        <v>0.17962984549516525</v>
      </c>
      <c r="H45" s="107">
        <v>-2.6298454951652617E-3</v>
      </c>
      <c r="J45" s="217">
        <v>277366.1353656688</v>
      </c>
      <c r="K45" s="107">
        <v>-70737.135365668801</v>
      </c>
      <c r="M45" s="217">
        <v>0.83572763411268758</v>
      </c>
      <c r="N45" s="107">
        <v>-4.7276341126876176E-3</v>
      </c>
      <c r="P45" s="217">
        <v>28686.506286784432</v>
      </c>
      <c r="Q45" s="107">
        <v>9677.4937132155683</v>
      </c>
      <c r="S45" s="217">
        <v>6.3775341768399357E-2</v>
      </c>
      <c r="T45" s="107">
        <v>7.2246582316006364E-3</v>
      </c>
    </row>
    <row r="46" spans="1:20">
      <c r="A46" s="217">
        <v>20.73589396578657</v>
      </c>
      <c r="B46" s="107">
        <v>0.16410603421342884</v>
      </c>
      <c r="D46" s="217">
        <v>1575.8508272057752</v>
      </c>
      <c r="E46" s="107">
        <v>-138.8508272057752</v>
      </c>
      <c r="G46" s="217">
        <v>0.18271440689053164</v>
      </c>
      <c r="H46" s="107">
        <v>-1.1714406890531631E-2</v>
      </c>
      <c r="J46" s="217">
        <v>724887.45252530556</v>
      </c>
      <c r="K46" s="107">
        <v>136846.54747469444</v>
      </c>
      <c r="M46" s="217">
        <v>0.82596784453600514</v>
      </c>
      <c r="N46" s="107">
        <v>-2.6967844536005092E-2</v>
      </c>
      <c r="P46" s="217">
        <v>122879.5054481541</v>
      </c>
      <c r="Q46" s="107">
        <v>-14881.505448154101</v>
      </c>
      <c r="S46" s="217">
        <v>7.291996788392105E-2</v>
      </c>
      <c r="T46" s="107">
        <v>-2.1919967883921053E-2</v>
      </c>
    </row>
    <row r="47" spans="1:20">
      <c r="A47" s="217">
        <v>21.292518374520892</v>
      </c>
      <c r="B47" s="107">
        <v>-0.59251837452089262</v>
      </c>
      <c r="D47" s="217">
        <v>1682.6212833857519</v>
      </c>
      <c r="E47" s="107">
        <v>1.3787166142481055</v>
      </c>
      <c r="G47" s="217">
        <v>0.12117580382980508</v>
      </c>
      <c r="H47" s="107">
        <v>-2.0175803829805078E-2</v>
      </c>
      <c r="J47" s="217">
        <v>63345.310985117518</v>
      </c>
      <c r="K47" s="107">
        <v>22240.689014882482</v>
      </c>
      <c r="M47" s="217">
        <v>0.91339292075474721</v>
      </c>
      <c r="N47" s="107">
        <v>-9.3929207547471805E-3</v>
      </c>
      <c r="P47" s="217">
        <v>11197.550756132388</v>
      </c>
      <c r="Q47" s="107">
        <v>-4699.5507561323884</v>
      </c>
      <c r="S47" s="217">
        <v>3.9649946104506339E-2</v>
      </c>
      <c r="T47" s="107">
        <v>-3.6499461045063422E-3</v>
      </c>
    </row>
    <row r="48" spans="1:20">
      <c r="A48" s="217">
        <v>23.131744611675284</v>
      </c>
      <c r="B48" s="107">
        <v>-0.13174461167528406</v>
      </c>
      <c r="D48" s="217">
        <v>1488.7720562931786</v>
      </c>
      <c r="E48" s="107">
        <v>51.227943706821407</v>
      </c>
      <c r="G48" s="217">
        <v>0.10527594696845011</v>
      </c>
      <c r="H48" s="107">
        <v>-2.7594696845011091E-4</v>
      </c>
      <c r="J48" s="217">
        <v>14356.063272744665</v>
      </c>
      <c r="K48" s="107">
        <v>-481.06327274466457</v>
      </c>
      <c r="M48" s="217">
        <v>0.91231312281433663</v>
      </c>
      <c r="N48" s="107">
        <v>-2.3131228143365989E-3</v>
      </c>
      <c r="P48" s="217">
        <v>890.41035630860961</v>
      </c>
      <c r="Q48" s="107">
        <v>-131.41035630860961</v>
      </c>
      <c r="S48" s="217">
        <v>5.5321685294543566E-2</v>
      </c>
      <c r="T48" s="107">
        <v>-1.8321685294543567E-2</v>
      </c>
    </row>
    <row r="49" spans="1:20">
      <c r="A49" s="217">
        <v>22.466931162889551</v>
      </c>
      <c r="B49" s="107">
        <v>0.13306883711045003</v>
      </c>
      <c r="D49" s="217">
        <v>1603.0622591258814</v>
      </c>
      <c r="E49" s="107">
        <v>-75.062259125881383</v>
      </c>
      <c r="G49" s="217">
        <v>0.13508457634120474</v>
      </c>
      <c r="H49" s="107">
        <v>-2.708457634120473E-2</v>
      </c>
      <c r="J49" s="217">
        <v>117185.15507566932</v>
      </c>
      <c r="K49" s="107">
        <v>53468.844924330682</v>
      </c>
      <c r="M49" s="217">
        <v>0.89319524349454749</v>
      </c>
      <c r="N49" s="107">
        <v>-2.7195243494547494E-2</v>
      </c>
      <c r="P49" s="217">
        <v>23437.46537039481</v>
      </c>
      <c r="Q49" s="107">
        <v>-7232.4653703948097</v>
      </c>
      <c r="S49" s="217">
        <v>5.9837584346671718E-2</v>
      </c>
      <c r="T49" s="107">
        <v>-5.8375843466717189E-3</v>
      </c>
    </row>
    <row r="50" spans="1:20">
      <c r="A50" s="217">
        <v>22.379991099238705</v>
      </c>
      <c r="B50" s="107">
        <v>0.42000890076129593</v>
      </c>
      <c r="D50" s="217">
        <v>1559.729780327315</v>
      </c>
      <c r="E50" s="107">
        <v>-22.729780327314984</v>
      </c>
      <c r="G50" s="217">
        <v>0.11161814291018191</v>
      </c>
      <c r="H50" s="107">
        <v>8.38185708981809E-3</v>
      </c>
      <c r="J50" s="217">
        <v>141953.44153672678</v>
      </c>
      <c r="K50" s="107">
        <v>116708.55846327322</v>
      </c>
      <c r="M50" s="217">
        <v>0.88470581556541583</v>
      </c>
      <c r="N50" s="107">
        <v>1.2294184434584188E-2</v>
      </c>
      <c r="P50" s="217">
        <v>36105.645060837691</v>
      </c>
      <c r="Q50" s="107">
        <v>-15952.645060837691</v>
      </c>
      <c r="S50" s="217">
        <v>5.4489216257661122E-2</v>
      </c>
      <c r="T50" s="107">
        <v>1.5107837423388795E-3</v>
      </c>
    </row>
    <row r="51" spans="1:20">
      <c r="A51" s="217">
        <v>20.329764328549764</v>
      </c>
      <c r="B51" s="107">
        <v>0.27023567145023719</v>
      </c>
      <c r="D51" s="217">
        <v>1566.2258348533724</v>
      </c>
      <c r="E51" s="107">
        <v>-53.225834853372362</v>
      </c>
      <c r="G51" s="217">
        <v>0.17898881770109298</v>
      </c>
      <c r="H51" s="107">
        <v>-6.9888177010929975E-3</v>
      </c>
      <c r="J51" s="217">
        <v>57775.911734236652</v>
      </c>
      <c r="K51" s="107">
        <v>-18762.911734236652</v>
      </c>
      <c r="M51" s="217">
        <v>0.84870879367776142</v>
      </c>
      <c r="N51" s="107">
        <v>-2.0708793677761461E-2</v>
      </c>
      <c r="P51" s="217">
        <v>4578.9595689008929</v>
      </c>
      <c r="Q51" s="107">
        <v>989.04043109910708</v>
      </c>
      <c r="S51" s="217">
        <v>6.3418705780543344E-2</v>
      </c>
      <c r="T51" s="107">
        <v>-4.1870578054334362E-4</v>
      </c>
    </row>
    <row r="52" spans="1:20">
      <c r="A52" s="217">
        <v>21.65904718214458</v>
      </c>
      <c r="B52" s="107">
        <v>0.44095281785542184</v>
      </c>
      <c r="D52" s="217">
        <v>1637.4075281938044</v>
      </c>
      <c r="E52" s="107">
        <v>133.59247180619559</v>
      </c>
      <c r="G52" s="217">
        <v>0.11558634101339538</v>
      </c>
      <c r="H52" s="107">
        <v>2.4136589866046165E-3</v>
      </c>
      <c r="J52" s="217">
        <v>118098.46722579448</v>
      </c>
      <c r="K52" s="107">
        <v>7589.5327742055233</v>
      </c>
      <c r="M52" s="217">
        <v>0.8868046125267367</v>
      </c>
      <c r="N52" s="107">
        <v>1.1195387473263319E-2</v>
      </c>
      <c r="P52" s="217">
        <v>16982.688748520046</v>
      </c>
      <c r="Q52" s="107">
        <v>-1021.6887485200459</v>
      </c>
      <c r="S52" s="217">
        <v>5.2221844267505452E-2</v>
      </c>
      <c r="T52" s="107">
        <v>5.7781557324945512E-3</v>
      </c>
    </row>
    <row r="53" spans="1:20" ht="15.75" thickBot="1">
      <c r="A53" s="216">
        <v>21.106742098304068</v>
      </c>
      <c r="B53" s="112">
        <v>-1.306742098304067</v>
      </c>
      <c r="D53" s="216">
        <v>1672.6581261578651</v>
      </c>
      <c r="E53" s="112">
        <v>84.341873842134873</v>
      </c>
      <c r="G53" s="216">
        <v>0.11711482620039415</v>
      </c>
      <c r="H53" s="112">
        <v>-1.0114826200394153E-2</v>
      </c>
      <c r="J53" s="216">
        <v>33240.660050542545</v>
      </c>
      <c r="K53" s="112">
        <v>-20431.660050542545</v>
      </c>
      <c r="M53" s="216">
        <v>0.90783834020755227</v>
      </c>
      <c r="N53" s="112">
        <v>1.0161659792447764E-2</v>
      </c>
      <c r="P53" s="216">
        <v>739.33213260472462</v>
      </c>
      <c r="Q53" s="112">
        <v>455.66786739527538</v>
      </c>
      <c r="S53" s="216">
        <v>3.7680892082579354E-2</v>
      </c>
      <c r="T53" s="112">
        <v>6.3191079174206438E-3</v>
      </c>
    </row>
    <row r="54" spans="1:20">
      <c r="A54" t="s">
        <v>513</v>
      </c>
      <c r="B54" t="s">
        <v>513</v>
      </c>
    </row>
    <row r="55" spans="1:20" ht="23.25">
      <c r="A55" s="215" t="s">
        <v>503</v>
      </c>
    </row>
  </sheetData>
  <mergeCells count="1">
    <mergeCell ref="A1:T1"/>
  </mergeCells>
  <hyperlinks>
    <hyperlink ref="A55" location="'Project 2'!A1" display="Back"/>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showGridLines="0" workbookViewId="0">
      <selection activeCell="J19" sqref="J19"/>
    </sheetView>
  </sheetViews>
  <sheetFormatPr defaultRowHeight="12.75"/>
  <cols>
    <col min="1" max="1" width="6.7109375" style="125" customWidth="1"/>
    <col min="2" max="2" width="7.140625" style="125" customWidth="1"/>
    <col min="3" max="3" width="4.7109375" style="125" customWidth="1"/>
    <col min="4" max="4" width="7.140625" style="125" customWidth="1"/>
    <col min="5" max="5" width="8.5703125" style="125" customWidth="1"/>
    <col min="6" max="6" width="7.140625" style="125" customWidth="1"/>
    <col min="7" max="7" width="10.140625" style="125" bestFit="1" customWidth="1"/>
    <col min="8" max="8" width="8.85546875" style="125" customWidth="1"/>
    <col min="9" max="9" width="11.28515625" style="125" bestFit="1" customWidth="1"/>
    <col min="10" max="10" width="7.7109375" style="125" customWidth="1"/>
    <col min="11" max="16384" width="9.140625" style="125"/>
  </cols>
  <sheetData>
    <row r="2" spans="1:10" ht="15">
      <c r="A2" s="126" t="s">
        <v>460</v>
      </c>
    </row>
    <row r="4" spans="1:10">
      <c r="B4" s="134"/>
      <c r="C4" s="153" t="s">
        <v>472</v>
      </c>
      <c r="D4" s="134"/>
      <c r="E4" s="134"/>
      <c r="F4" s="134"/>
      <c r="G4" s="139"/>
      <c r="H4" s="142"/>
      <c r="I4" s="145" t="s">
        <v>470</v>
      </c>
      <c r="J4" s="146"/>
    </row>
    <row r="5" spans="1:10">
      <c r="B5" s="135" t="s">
        <v>461</v>
      </c>
      <c r="C5" s="135" t="s">
        <v>462</v>
      </c>
      <c r="D5" s="135" t="s">
        <v>463</v>
      </c>
      <c r="E5" s="136" t="s">
        <v>464</v>
      </c>
      <c r="F5" s="136" t="s">
        <v>465</v>
      </c>
      <c r="G5" s="140" t="s">
        <v>466</v>
      </c>
      <c r="H5" s="143" t="s">
        <v>467</v>
      </c>
      <c r="I5" s="140" t="s">
        <v>468</v>
      </c>
      <c r="J5" s="143" t="s">
        <v>469</v>
      </c>
    </row>
    <row r="6" spans="1:10">
      <c r="B6" s="154">
        <v>0.2</v>
      </c>
      <c r="C6" s="137" t="s">
        <v>471</v>
      </c>
      <c r="D6" s="137">
        <v>0.249999</v>
      </c>
      <c r="E6" s="138">
        <v>0.22500000000000001</v>
      </c>
      <c r="F6" s="138">
        <v>4.9999999999999989E-2</v>
      </c>
      <c r="G6" s="141">
        <v>1</v>
      </c>
      <c r="H6" s="144">
        <v>2</v>
      </c>
      <c r="I6" s="141">
        <v>1</v>
      </c>
      <c r="J6" s="144">
        <v>2</v>
      </c>
    </row>
    <row r="7" spans="1:10">
      <c r="B7" s="154">
        <v>0.25</v>
      </c>
      <c r="C7" s="137" t="s">
        <v>471</v>
      </c>
      <c r="D7" s="137">
        <v>0.29999900000000002</v>
      </c>
      <c r="E7" s="138">
        <v>0.27500000000000002</v>
      </c>
      <c r="F7" s="138">
        <v>4.9999999999999989E-2</v>
      </c>
      <c r="G7" s="141">
        <v>1</v>
      </c>
      <c r="H7" s="144">
        <v>2</v>
      </c>
      <c r="I7" s="141">
        <v>2</v>
      </c>
      <c r="J7" s="144">
        <v>4</v>
      </c>
    </row>
    <row r="8" spans="1:10">
      <c r="B8" s="154">
        <v>0.3</v>
      </c>
      <c r="C8" s="137" t="s">
        <v>471</v>
      </c>
      <c r="D8" s="137">
        <v>0.349999</v>
      </c>
      <c r="E8" s="138">
        <v>0.32499999999999996</v>
      </c>
      <c r="F8" s="138">
        <v>4.9999999999999989E-2</v>
      </c>
      <c r="G8" s="141">
        <v>2</v>
      </c>
      <c r="H8" s="144">
        <v>4</v>
      </c>
      <c r="I8" s="141">
        <v>4</v>
      </c>
      <c r="J8" s="144">
        <v>8</v>
      </c>
    </row>
    <row r="9" spans="1:10">
      <c r="B9" s="154">
        <v>0.35</v>
      </c>
      <c r="C9" s="137" t="s">
        <v>471</v>
      </c>
      <c r="D9" s="137">
        <v>0.39999899999999999</v>
      </c>
      <c r="E9" s="138">
        <v>0.375</v>
      </c>
      <c r="F9" s="138">
        <v>4.9999999999999989E-2</v>
      </c>
      <c r="G9" s="141">
        <v>9</v>
      </c>
      <c r="H9" s="144">
        <v>18</v>
      </c>
      <c r="I9" s="141">
        <v>13</v>
      </c>
      <c r="J9" s="144">
        <v>26</v>
      </c>
    </row>
    <row r="10" spans="1:10">
      <c r="B10" s="154">
        <v>0.4</v>
      </c>
      <c r="C10" s="137" t="s">
        <v>471</v>
      </c>
      <c r="D10" s="137">
        <v>0.44999899999999998</v>
      </c>
      <c r="E10" s="138">
        <v>0.42499999999999993</v>
      </c>
      <c r="F10" s="138">
        <v>4.9999999999999989E-2</v>
      </c>
      <c r="G10" s="141">
        <v>9</v>
      </c>
      <c r="H10" s="144">
        <v>18</v>
      </c>
      <c r="I10" s="141">
        <v>22</v>
      </c>
      <c r="J10" s="144">
        <v>44</v>
      </c>
    </row>
    <row r="11" spans="1:10">
      <c r="B11" s="154">
        <v>0.45</v>
      </c>
      <c r="C11" s="137" t="s">
        <v>471</v>
      </c>
      <c r="D11" s="137">
        <v>0.49999899999999997</v>
      </c>
      <c r="E11" s="138">
        <v>0.47499999999999998</v>
      </c>
      <c r="F11" s="138">
        <v>4.9999999999999989E-2</v>
      </c>
      <c r="G11" s="141">
        <v>3</v>
      </c>
      <c r="H11" s="144">
        <v>6</v>
      </c>
      <c r="I11" s="141">
        <v>25</v>
      </c>
      <c r="J11" s="144">
        <v>50</v>
      </c>
    </row>
    <row r="12" spans="1:10">
      <c r="B12" s="154">
        <v>0.5</v>
      </c>
      <c r="C12" s="137" t="s">
        <v>471</v>
      </c>
      <c r="D12" s="137">
        <v>0.54999900000000002</v>
      </c>
      <c r="E12" s="138">
        <v>0.52499999999999991</v>
      </c>
      <c r="F12" s="138">
        <v>4.9999999999999989E-2</v>
      </c>
      <c r="G12" s="141">
        <v>12</v>
      </c>
      <c r="H12" s="144">
        <v>24</v>
      </c>
      <c r="I12" s="141">
        <v>37</v>
      </c>
      <c r="J12" s="144">
        <v>74</v>
      </c>
    </row>
    <row r="13" spans="1:10">
      <c r="B13" s="154">
        <v>0.55000000000000004</v>
      </c>
      <c r="C13" s="137" t="s">
        <v>471</v>
      </c>
      <c r="D13" s="137">
        <v>0.59999900000000006</v>
      </c>
      <c r="E13" s="138">
        <v>0.57499999999999996</v>
      </c>
      <c r="F13" s="138">
        <v>5.0000000000000044E-2</v>
      </c>
      <c r="G13" s="141">
        <v>6</v>
      </c>
      <c r="H13" s="144">
        <v>12</v>
      </c>
      <c r="I13" s="141">
        <v>43</v>
      </c>
      <c r="J13" s="144">
        <v>86</v>
      </c>
    </row>
    <row r="14" spans="1:10">
      <c r="B14" s="154">
        <v>0.6</v>
      </c>
      <c r="C14" s="137" t="s">
        <v>471</v>
      </c>
      <c r="D14" s="137">
        <v>0.6499990000000001</v>
      </c>
      <c r="E14" s="138">
        <v>0.625</v>
      </c>
      <c r="F14" s="138">
        <v>5.0000000000000044E-2</v>
      </c>
      <c r="G14" s="141">
        <v>5</v>
      </c>
      <c r="H14" s="144">
        <v>10</v>
      </c>
      <c r="I14" s="141">
        <v>48</v>
      </c>
      <c r="J14" s="144">
        <v>96</v>
      </c>
    </row>
    <row r="15" spans="1:10">
      <c r="B15" s="154">
        <v>0.65</v>
      </c>
      <c r="C15" s="137" t="s">
        <v>471</v>
      </c>
      <c r="D15" s="137">
        <v>0.69999900000000015</v>
      </c>
      <c r="E15" s="138">
        <v>0.67500000000000004</v>
      </c>
      <c r="F15" s="138">
        <v>5.0000000000000044E-2</v>
      </c>
      <c r="G15" s="141">
        <v>1</v>
      </c>
      <c r="H15" s="144">
        <v>2</v>
      </c>
      <c r="I15" s="141">
        <v>49</v>
      </c>
      <c r="J15" s="144">
        <v>98</v>
      </c>
    </row>
    <row r="16" spans="1:10">
      <c r="B16" s="155">
        <v>0.7</v>
      </c>
      <c r="C16" s="147" t="s">
        <v>471</v>
      </c>
      <c r="D16" s="147">
        <v>0.74999900000000019</v>
      </c>
      <c r="E16" s="148">
        <v>0.72499950000000013</v>
      </c>
      <c r="F16" s="148">
        <v>4.9999000000000127E-2</v>
      </c>
      <c r="G16" s="149">
        <v>1</v>
      </c>
      <c r="H16" s="150">
        <v>2</v>
      </c>
      <c r="I16" s="149">
        <v>50</v>
      </c>
      <c r="J16" s="150">
        <v>100</v>
      </c>
    </row>
    <row r="17" spans="2:10" ht="0.95" customHeight="1">
      <c r="B17" s="151">
        <v>0.74999900000000019</v>
      </c>
      <c r="C17" s="151"/>
      <c r="D17" s="151"/>
      <c r="E17" s="152"/>
      <c r="F17" s="152"/>
      <c r="G17" s="152"/>
      <c r="H17" s="152"/>
      <c r="I17" s="152"/>
      <c r="J17" s="152"/>
    </row>
    <row r="18" spans="2:10">
      <c r="B18" s="137"/>
      <c r="C18" s="137"/>
      <c r="D18" s="137"/>
      <c r="E18" s="138"/>
      <c r="F18" s="138"/>
      <c r="G18" s="141">
        <v>50</v>
      </c>
      <c r="H18" s="144">
        <v>100</v>
      </c>
      <c r="I18" s="141"/>
      <c r="J18" s="144"/>
    </row>
    <row r="19" spans="2:10" ht="23.25">
      <c r="J19" s="215" t="s">
        <v>503</v>
      </c>
    </row>
  </sheetData>
  <hyperlinks>
    <hyperlink ref="J19" location="'Project 2'!A1" display="Back"/>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ChartDataSheet_</vt:lpstr>
      <vt:lpstr>Project 2</vt:lpstr>
      <vt:lpstr>Confidence Intervals</vt:lpstr>
      <vt:lpstr>Analysis</vt:lpstr>
      <vt:lpstr>Hypothesis Testing</vt:lpstr>
      <vt:lpstr>Correlation Matrix</vt:lpstr>
      <vt:lpstr>Regressions</vt:lpstr>
      <vt:lpstr>Residuals</vt:lpstr>
      <vt:lpstr>DFL FD</vt:lpstr>
      <vt:lpstr>GOP FD</vt:lpstr>
      <vt:lpstr>Unemployment FD</vt:lpstr>
      <vt:lpstr>Population FD</vt:lpstr>
      <vt:lpstr>Voted FD</vt:lpstr>
      <vt:lpstr>Violent Crimes FD</vt:lpstr>
      <vt:lpstr>Incumbent FD</vt:lpstr>
      <vt:lpstr>HS Grad FD</vt:lpstr>
      <vt:lpstr>Property Crime FD</vt:lpstr>
      <vt:lpstr>Poverty Rate FD</vt:lpstr>
      <vt:lpstr>SAT Scores FD</vt:lpstr>
      <vt:lpstr>ACT Scores FD</vt:lpstr>
      <vt:lpstr>DFL Voters Boxplot</vt:lpstr>
      <vt:lpstr>GOP Voters Boxplot</vt:lpstr>
      <vt:lpstr>Unemployment Boxplot</vt:lpstr>
      <vt:lpstr>Voting Population Boxplot</vt:lpstr>
      <vt:lpstr>% Voted Boxplot</vt:lpstr>
      <vt:lpstr>Violent Crimes Boxplot</vt:lpstr>
      <vt:lpstr>% Incumbents Re-elected Boxplot</vt:lpstr>
      <vt:lpstr>Avg HS Grad rate Boxplot</vt:lpstr>
      <vt:lpstr>Property Crime Boxplot</vt:lpstr>
      <vt:lpstr>Poverty Rate Boxplot</vt:lpstr>
      <vt:lpstr>SAT Boxplot</vt:lpstr>
      <vt:lpstr>ACT Boxplot</vt:lpstr>
      <vt:lpstr>Unemployment &amp; Poverty</vt:lpstr>
      <vt:lpstr>Red Or Blue</vt:lpstr>
      <vt:lpstr>Incumbent Stats</vt:lpstr>
      <vt:lpstr>% Voted and #Of Age</vt:lpstr>
      <vt:lpstr>Crime stats</vt:lpstr>
      <vt:lpstr>ACT SAT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Thorlacius Family</dc:creator>
  <cp:lastModifiedBy>Kristjan Thorlacius</cp:lastModifiedBy>
  <dcterms:created xsi:type="dcterms:W3CDTF">2014-11-07T14:47:46Z</dcterms:created>
  <dcterms:modified xsi:type="dcterms:W3CDTF">2014-12-10T01:36:40Z</dcterms:modified>
</cp:coreProperties>
</file>