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4240" windowHeight="14540" firstSheet="8" activeTab="15"/>
  </bookViews>
  <sheets>
    <sheet name="Subsumes1" sheetId="1" r:id="rId1"/>
    <sheet name="Subsumes2" sheetId="5" r:id="rId2"/>
    <sheet name="Subsumes3" sheetId="7" r:id="rId3"/>
    <sheet name="Subsumes4" sheetId="9" r:id="rId4"/>
    <sheet name="Subsumes5" sheetId="10" r:id="rId5"/>
    <sheet name="Subsumes6" sheetId="11" r:id="rId6"/>
    <sheet name="Subsumes7" sheetId="14" r:id="rId7"/>
    <sheet name="Subsumes8" sheetId="16" r:id="rId8"/>
    <sheet name="Subsumes9" sheetId="17" r:id="rId9"/>
    <sheet name="Subsumes10" sheetId="18" r:id="rId10"/>
    <sheet name="Subsumes11" sheetId="21" r:id="rId11"/>
    <sheet name="Samenvatting_6" sheetId="6" r:id="rId12"/>
    <sheet name="Samenvatting_7" sheetId="12" r:id="rId13"/>
    <sheet name="Grafiek6" sheetId="8" r:id="rId14"/>
    <sheet name="Grafiek7" sheetId="13" r:id="rId15"/>
    <sheet name="Recursive vs Iterative" sheetId="19" r:id="rId16"/>
    <sheet name="Stats_sub10+" sheetId="20" r:id="rId1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3" i="18" l="1"/>
  <c r="O3" i="18"/>
  <c r="P14" i="18"/>
  <c r="B13" i="12"/>
  <c r="P13" i="21"/>
  <c r="O3" i="21"/>
  <c r="P14" i="21"/>
  <c r="B14" i="12"/>
  <c r="C14" i="12"/>
  <c r="B13" i="21"/>
  <c r="A3" i="21"/>
  <c r="B14" i="21"/>
  <c r="C14" i="21"/>
  <c r="A17" i="21"/>
  <c r="C17" i="21"/>
  <c r="D17" i="21"/>
  <c r="E17" i="21"/>
  <c r="F17" i="21"/>
  <c r="B17" i="21"/>
  <c r="Q14" i="21"/>
  <c r="R14" i="21"/>
  <c r="S14" i="21"/>
  <c r="Q13" i="21"/>
  <c r="R13" i="21"/>
  <c r="S13" i="21"/>
  <c r="C13" i="21"/>
  <c r="Q12" i="21"/>
  <c r="R12" i="21"/>
  <c r="C12" i="21"/>
  <c r="Q11" i="21"/>
  <c r="R11" i="21"/>
  <c r="C11" i="21"/>
  <c r="Q10" i="21"/>
  <c r="R10" i="21"/>
  <c r="C10" i="21"/>
  <c r="Q9" i="21"/>
  <c r="R9" i="21"/>
  <c r="C9" i="21"/>
  <c r="Q8" i="21"/>
  <c r="R8" i="21"/>
  <c r="C8" i="21"/>
  <c r="Q7" i="21"/>
  <c r="R7" i="21"/>
  <c r="C7" i="21"/>
  <c r="Q6" i="21"/>
  <c r="R6" i="21"/>
  <c r="C6" i="21"/>
  <c r="Q5" i="21"/>
  <c r="R5" i="21"/>
  <c r="C5" i="21"/>
  <c r="Q4" i="21"/>
  <c r="R4" i="21"/>
  <c r="C4" i="21"/>
  <c r="Q3" i="21"/>
  <c r="R3" i="21"/>
  <c r="C3" i="21"/>
  <c r="E21" i="20"/>
  <c r="F21" i="20"/>
  <c r="D21" i="20"/>
  <c r="C21" i="20"/>
  <c r="B21" i="20"/>
  <c r="C13" i="19"/>
  <c r="B13" i="19"/>
  <c r="P13" i="17"/>
  <c r="O3" i="17"/>
  <c r="P14" i="17"/>
  <c r="B12" i="12"/>
  <c r="C13" i="12"/>
  <c r="B13" i="18"/>
  <c r="A3" i="18"/>
  <c r="B14" i="18"/>
  <c r="B3" i="17"/>
  <c r="B4" i="17"/>
  <c r="B5" i="17"/>
  <c r="B6" i="17"/>
  <c r="B7" i="17"/>
  <c r="B8" i="17"/>
  <c r="B9" i="17"/>
  <c r="B10" i="17"/>
  <c r="B11" i="17"/>
  <c r="B12" i="17"/>
  <c r="B13" i="17"/>
  <c r="A3" i="17"/>
  <c r="B14" i="17"/>
  <c r="B14" i="6"/>
  <c r="C14" i="18"/>
  <c r="A17" i="18"/>
  <c r="C17" i="18"/>
  <c r="D17" i="18"/>
  <c r="E17" i="18"/>
  <c r="F17" i="18"/>
  <c r="B17" i="18"/>
  <c r="Q14" i="18"/>
  <c r="R14" i="18"/>
  <c r="S14" i="18"/>
  <c r="Q13" i="18"/>
  <c r="R13" i="18"/>
  <c r="S13" i="18"/>
  <c r="C13" i="18"/>
  <c r="Q12" i="18"/>
  <c r="R12" i="18"/>
  <c r="C12" i="18"/>
  <c r="Q11" i="18"/>
  <c r="R11" i="18"/>
  <c r="C11" i="18"/>
  <c r="Q10" i="18"/>
  <c r="R10" i="18"/>
  <c r="C10" i="18"/>
  <c r="Q9" i="18"/>
  <c r="R9" i="18"/>
  <c r="C9" i="18"/>
  <c r="Q8" i="18"/>
  <c r="R8" i="18"/>
  <c r="C8" i="18"/>
  <c r="Q7" i="18"/>
  <c r="R7" i="18"/>
  <c r="C7" i="18"/>
  <c r="Q6" i="18"/>
  <c r="R6" i="18"/>
  <c r="C6" i="18"/>
  <c r="Q5" i="18"/>
  <c r="R5" i="18"/>
  <c r="C5" i="18"/>
  <c r="Q4" i="18"/>
  <c r="R4" i="18"/>
  <c r="C4" i="18"/>
  <c r="Q3" i="18"/>
  <c r="R3" i="18"/>
  <c r="C3" i="18"/>
  <c r="P13" i="16"/>
  <c r="O3" i="16"/>
  <c r="P14" i="16"/>
  <c r="B11" i="12"/>
  <c r="C12" i="12"/>
  <c r="B13" i="1"/>
  <c r="A3" i="1"/>
  <c r="B14" i="1"/>
  <c r="B2" i="6"/>
  <c r="D14" i="6"/>
  <c r="B13" i="16"/>
  <c r="A3" i="16"/>
  <c r="B14" i="16"/>
  <c r="B12" i="6"/>
  <c r="C14" i="6"/>
  <c r="C14" i="17"/>
  <c r="A17" i="17"/>
  <c r="C17" i="17"/>
  <c r="D17" i="17"/>
  <c r="E17" i="17"/>
  <c r="F17" i="17"/>
  <c r="B17" i="17"/>
  <c r="Q14" i="17"/>
  <c r="R14" i="17"/>
  <c r="S14" i="17"/>
  <c r="Q13" i="17"/>
  <c r="R13" i="17"/>
  <c r="S13" i="17"/>
  <c r="C13" i="17"/>
  <c r="Q12" i="17"/>
  <c r="R12" i="17"/>
  <c r="C12" i="17"/>
  <c r="Q11" i="17"/>
  <c r="R11" i="17"/>
  <c r="C11" i="17"/>
  <c r="Q10" i="17"/>
  <c r="R10" i="17"/>
  <c r="C10" i="17"/>
  <c r="Q9" i="17"/>
  <c r="R9" i="17"/>
  <c r="C9" i="17"/>
  <c r="Q8" i="17"/>
  <c r="R8" i="17"/>
  <c r="C8" i="17"/>
  <c r="Q7" i="17"/>
  <c r="R7" i="17"/>
  <c r="C7" i="17"/>
  <c r="Q6" i="17"/>
  <c r="R6" i="17"/>
  <c r="C6" i="17"/>
  <c r="Q5" i="17"/>
  <c r="R5" i="17"/>
  <c r="C5" i="17"/>
  <c r="Q4" i="17"/>
  <c r="R4" i="17"/>
  <c r="C4" i="17"/>
  <c r="Q3" i="17"/>
  <c r="R3" i="17"/>
  <c r="C3" i="17"/>
  <c r="H7" i="6"/>
  <c r="H12" i="6"/>
  <c r="H13" i="6"/>
  <c r="I7" i="6"/>
  <c r="I12" i="6"/>
  <c r="I13" i="6"/>
  <c r="J7" i="6"/>
  <c r="J12" i="6"/>
  <c r="J13" i="6"/>
  <c r="K7" i="6"/>
  <c r="K12" i="6"/>
  <c r="K13" i="6"/>
  <c r="L7" i="6"/>
  <c r="L12" i="6"/>
  <c r="L13" i="6"/>
  <c r="M7" i="6"/>
  <c r="M12" i="6"/>
  <c r="M13" i="6"/>
  <c r="N7" i="6"/>
  <c r="N12" i="6"/>
  <c r="N13" i="6"/>
  <c r="O7" i="6"/>
  <c r="O12" i="6"/>
  <c r="O13" i="6"/>
  <c r="P7" i="6"/>
  <c r="P12" i="6"/>
  <c r="P13" i="6"/>
  <c r="Q7" i="6"/>
  <c r="Q12" i="6"/>
  <c r="Q13" i="6"/>
  <c r="R7" i="6"/>
  <c r="R12" i="6"/>
  <c r="R13" i="6"/>
  <c r="G7" i="6"/>
  <c r="G12" i="6"/>
  <c r="G13" i="6"/>
  <c r="D12" i="6"/>
  <c r="B13" i="14"/>
  <c r="A3" i="14"/>
  <c r="B14" i="14"/>
  <c r="B11" i="6"/>
  <c r="D11" i="6"/>
  <c r="C12" i="6"/>
  <c r="P13" i="14"/>
  <c r="O3" i="14"/>
  <c r="P14" i="14"/>
  <c r="B10" i="12"/>
  <c r="C11" i="12"/>
  <c r="C14" i="16"/>
  <c r="A17" i="16"/>
  <c r="C17" i="16"/>
  <c r="D17" i="16"/>
  <c r="E17" i="16"/>
  <c r="F17" i="16"/>
  <c r="B17" i="16"/>
  <c r="Q14" i="16"/>
  <c r="R14" i="16"/>
  <c r="S14" i="16"/>
  <c r="Q13" i="16"/>
  <c r="R13" i="16"/>
  <c r="S13" i="16"/>
  <c r="C13" i="16"/>
  <c r="Q12" i="16"/>
  <c r="R12" i="16"/>
  <c r="C12" i="16"/>
  <c r="Q11" i="16"/>
  <c r="R11" i="16"/>
  <c r="C11" i="16"/>
  <c r="Q10" i="16"/>
  <c r="R10" i="16"/>
  <c r="C10" i="16"/>
  <c r="Q9" i="16"/>
  <c r="R9" i="16"/>
  <c r="C9" i="16"/>
  <c r="Q8" i="16"/>
  <c r="R8" i="16"/>
  <c r="C8" i="16"/>
  <c r="Q7" i="16"/>
  <c r="R7" i="16"/>
  <c r="C7" i="16"/>
  <c r="Q6" i="16"/>
  <c r="R6" i="16"/>
  <c r="C6" i="16"/>
  <c r="Q5" i="16"/>
  <c r="R5" i="16"/>
  <c r="C5" i="16"/>
  <c r="Q4" i="16"/>
  <c r="R4" i="16"/>
  <c r="C4" i="16"/>
  <c r="Q3" i="16"/>
  <c r="R3" i="16"/>
  <c r="C3" i="16"/>
  <c r="Q3" i="14"/>
  <c r="P13" i="9"/>
  <c r="O3" i="9"/>
  <c r="P14" i="9"/>
  <c r="B7" i="12"/>
  <c r="Q12" i="14"/>
  <c r="R12" i="14"/>
  <c r="Q6" i="14"/>
  <c r="R6" i="14"/>
  <c r="Q7" i="14"/>
  <c r="R7" i="14"/>
  <c r="Q8" i="14"/>
  <c r="R8" i="14"/>
  <c r="Q9" i="14"/>
  <c r="R9" i="14"/>
  <c r="Q10" i="14"/>
  <c r="R10" i="14"/>
  <c r="Q11" i="14"/>
  <c r="R11" i="14"/>
  <c r="P13" i="11"/>
  <c r="O3" i="11"/>
  <c r="P14" i="11"/>
  <c r="B9" i="12"/>
  <c r="C10" i="12"/>
  <c r="B13" i="11"/>
  <c r="A3" i="11"/>
  <c r="B14" i="11"/>
  <c r="B10" i="6"/>
  <c r="C11" i="6"/>
  <c r="Q12" i="11"/>
  <c r="R12" i="11"/>
  <c r="Q6" i="11"/>
  <c r="R6" i="11"/>
  <c r="Q7" i="11"/>
  <c r="R7" i="11"/>
  <c r="Q8" i="11"/>
  <c r="R8" i="11"/>
  <c r="Q9" i="11"/>
  <c r="R9" i="11"/>
  <c r="Q10" i="11"/>
  <c r="R10" i="11"/>
  <c r="Q11" i="11"/>
  <c r="R11" i="11"/>
  <c r="C14" i="14"/>
  <c r="A17" i="14"/>
  <c r="C17" i="14"/>
  <c r="D17" i="14"/>
  <c r="E17" i="14"/>
  <c r="F17" i="14"/>
  <c r="B17" i="14"/>
  <c r="Q14" i="14"/>
  <c r="R14" i="14"/>
  <c r="S14" i="14"/>
  <c r="Q13" i="14"/>
  <c r="R13" i="14"/>
  <c r="S13" i="14"/>
  <c r="C13" i="14"/>
  <c r="C12" i="14"/>
  <c r="C11" i="14"/>
  <c r="C10" i="14"/>
  <c r="C9" i="14"/>
  <c r="C8" i="14"/>
  <c r="C7" i="14"/>
  <c r="C6" i="14"/>
  <c r="Q5" i="14"/>
  <c r="R5" i="14"/>
  <c r="C5" i="14"/>
  <c r="Q4" i="14"/>
  <c r="R4" i="14"/>
  <c r="C4" i="14"/>
  <c r="R3" i="14"/>
  <c r="C3" i="14"/>
  <c r="C9" i="12"/>
  <c r="R7" i="12"/>
  <c r="Q7" i="12"/>
  <c r="P7" i="12"/>
  <c r="O7" i="12"/>
  <c r="N7" i="12"/>
  <c r="M7" i="12"/>
  <c r="L7" i="12"/>
  <c r="K7" i="12"/>
  <c r="J7" i="12"/>
  <c r="I7" i="12"/>
  <c r="H7" i="12"/>
  <c r="G7" i="12"/>
  <c r="D10" i="6"/>
  <c r="B13" i="10"/>
  <c r="A3" i="10"/>
  <c r="B14" i="10"/>
  <c r="I13" i="10"/>
  <c r="H3" i="10"/>
  <c r="I14" i="10"/>
  <c r="P13" i="10"/>
  <c r="O3" i="10"/>
  <c r="P14" i="10"/>
  <c r="B9" i="6"/>
  <c r="C10" i="6"/>
  <c r="C14" i="11"/>
  <c r="A17" i="11"/>
  <c r="C17" i="11"/>
  <c r="D17" i="11"/>
  <c r="E17" i="11"/>
  <c r="F17" i="11"/>
  <c r="B17" i="11"/>
  <c r="Q14" i="11"/>
  <c r="R14" i="11"/>
  <c r="S14" i="11"/>
  <c r="Q13" i="11"/>
  <c r="R13" i="11"/>
  <c r="S13" i="11"/>
  <c r="C13" i="11"/>
  <c r="C12" i="11"/>
  <c r="C11" i="11"/>
  <c r="C10" i="11"/>
  <c r="C9" i="11"/>
  <c r="C8" i="11"/>
  <c r="C7" i="11"/>
  <c r="C6" i="11"/>
  <c r="Q5" i="11"/>
  <c r="R5" i="11"/>
  <c r="C5" i="11"/>
  <c r="Q4" i="11"/>
  <c r="R4" i="11"/>
  <c r="C4" i="11"/>
  <c r="Q3" i="11"/>
  <c r="R3" i="11"/>
  <c r="C3" i="11"/>
  <c r="B13" i="5"/>
  <c r="A3" i="5"/>
  <c r="B14" i="5"/>
  <c r="B3" i="6"/>
  <c r="C3" i="6"/>
  <c r="C13" i="10"/>
  <c r="I20" i="10"/>
  <c r="P21" i="10"/>
  <c r="P20" i="10"/>
  <c r="H5" i="6"/>
  <c r="H8" i="6"/>
  <c r="I5" i="6"/>
  <c r="I8" i="6"/>
  <c r="J5" i="6"/>
  <c r="J8" i="6"/>
  <c r="K5" i="6"/>
  <c r="K8" i="6"/>
  <c r="L5" i="6"/>
  <c r="L8" i="6"/>
  <c r="M5" i="6"/>
  <c r="M8" i="6"/>
  <c r="N5" i="6"/>
  <c r="N8" i="6"/>
  <c r="O5" i="6"/>
  <c r="O8" i="6"/>
  <c r="P5" i="6"/>
  <c r="P8" i="6"/>
  <c r="Q5" i="6"/>
  <c r="Q8" i="6"/>
  <c r="R5" i="6"/>
  <c r="R8" i="6"/>
  <c r="G5" i="6"/>
  <c r="G8" i="6"/>
  <c r="D9" i="6"/>
  <c r="B13" i="9"/>
  <c r="A3" i="9"/>
  <c r="B14" i="9"/>
  <c r="B7" i="6"/>
  <c r="C9" i="6"/>
  <c r="Q14" i="10"/>
  <c r="O17" i="10"/>
  <c r="Q17" i="10"/>
  <c r="R17" i="10"/>
  <c r="S17" i="10"/>
  <c r="T17" i="10"/>
  <c r="P17" i="10"/>
  <c r="Q13" i="10"/>
  <c r="Q12" i="10"/>
  <c r="Q11" i="10"/>
  <c r="Q10" i="10"/>
  <c r="Q9" i="10"/>
  <c r="Q8" i="10"/>
  <c r="Q7" i="10"/>
  <c r="Q6" i="10"/>
  <c r="Q5" i="10"/>
  <c r="Q4" i="10"/>
  <c r="Q3" i="10"/>
  <c r="J14" i="10"/>
  <c r="H17" i="10"/>
  <c r="J17" i="10"/>
  <c r="K17" i="10"/>
  <c r="L17" i="10"/>
  <c r="M17" i="10"/>
  <c r="I17" i="10"/>
  <c r="J13" i="10"/>
  <c r="J12" i="10"/>
  <c r="J11" i="10"/>
  <c r="J10" i="10"/>
  <c r="J9" i="10"/>
  <c r="J8" i="10"/>
  <c r="J7" i="10"/>
  <c r="J6" i="10"/>
  <c r="J5" i="10"/>
  <c r="J4" i="10"/>
  <c r="J3" i="10"/>
  <c r="C14" i="10"/>
  <c r="A17" i="10"/>
  <c r="C17" i="10"/>
  <c r="D17" i="10"/>
  <c r="E17" i="10"/>
  <c r="F17" i="10"/>
  <c r="B17" i="10"/>
  <c r="C12" i="10"/>
  <c r="C11" i="10"/>
  <c r="C10" i="10"/>
  <c r="C9" i="10"/>
  <c r="C8" i="10"/>
  <c r="C7" i="10"/>
  <c r="C6" i="10"/>
  <c r="C5" i="10"/>
  <c r="C4" i="10"/>
  <c r="C3" i="10"/>
  <c r="Q5" i="9"/>
  <c r="R5" i="9"/>
  <c r="Q4" i="9"/>
  <c r="R4" i="9"/>
  <c r="Q3" i="9"/>
  <c r="R3" i="9"/>
  <c r="Q14" i="9"/>
  <c r="R14" i="9"/>
  <c r="S14" i="9"/>
  <c r="Q13" i="9"/>
  <c r="R13" i="9"/>
  <c r="S13" i="9"/>
  <c r="Q12" i="9"/>
  <c r="Q11" i="9"/>
  <c r="Q10" i="9"/>
  <c r="Q9" i="9"/>
  <c r="Q8" i="9"/>
  <c r="Q7" i="9"/>
  <c r="Q6" i="9"/>
  <c r="D7" i="6"/>
  <c r="B13" i="7"/>
  <c r="A3" i="7"/>
  <c r="B14" i="7"/>
  <c r="B5" i="6"/>
  <c r="C7" i="6"/>
  <c r="C14" i="9"/>
  <c r="A17" i="9"/>
  <c r="C17" i="9"/>
  <c r="D17" i="9"/>
  <c r="E17" i="9"/>
  <c r="F17" i="9"/>
  <c r="B17" i="9"/>
  <c r="C13" i="9"/>
  <c r="C12" i="9"/>
  <c r="C11" i="9"/>
  <c r="C10" i="9"/>
  <c r="C9" i="9"/>
  <c r="C8" i="9"/>
  <c r="C7" i="9"/>
  <c r="C6" i="9"/>
  <c r="C5" i="9"/>
  <c r="C4" i="9"/>
  <c r="C3" i="9"/>
  <c r="D5" i="6"/>
  <c r="H3" i="6"/>
  <c r="H6" i="6"/>
  <c r="I3" i="6"/>
  <c r="I6" i="6"/>
  <c r="J3" i="6"/>
  <c r="J6" i="6"/>
  <c r="K3" i="6"/>
  <c r="K6" i="6"/>
  <c r="L3" i="6"/>
  <c r="L6" i="6"/>
  <c r="M3" i="6"/>
  <c r="M6" i="6"/>
  <c r="N3" i="6"/>
  <c r="N6" i="6"/>
  <c r="O3" i="6"/>
  <c r="O6" i="6"/>
  <c r="P3" i="6"/>
  <c r="P6" i="6"/>
  <c r="Q3" i="6"/>
  <c r="Q6" i="6"/>
  <c r="R3" i="6"/>
  <c r="R6" i="6"/>
  <c r="G3" i="6"/>
  <c r="G6" i="6"/>
  <c r="C5" i="6"/>
  <c r="C14" i="7"/>
  <c r="A17" i="7"/>
  <c r="C17" i="7"/>
  <c r="D17" i="7"/>
  <c r="E17" i="7"/>
  <c r="F17" i="7"/>
  <c r="B17" i="7"/>
  <c r="C13" i="7"/>
  <c r="C12" i="7"/>
  <c r="C11" i="7"/>
  <c r="C10" i="7"/>
  <c r="C9" i="7"/>
  <c r="C8" i="7"/>
  <c r="C7" i="7"/>
  <c r="C6" i="7"/>
  <c r="C5" i="7"/>
  <c r="C4" i="7"/>
  <c r="C3" i="7"/>
  <c r="H2" i="6"/>
  <c r="H4" i="6"/>
  <c r="I2" i="6"/>
  <c r="I4" i="6"/>
  <c r="J2" i="6"/>
  <c r="J4" i="6"/>
  <c r="K2" i="6"/>
  <c r="K4" i="6"/>
  <c r="L2" i="6"/>
  <c r="L4" i="6"/>
  <c r="M2" i="6"/>
  <c r="M4" i="6"/>
  <c r="N2" i="6"/>
  <c r="N4" i="6"/>
  <c r="O2" i="6"/>
  <c r="O4" i="6"/>
  <c r="P2" i="6"/>
  <c r="P4" i="6"/>
  <c r="Q2" i="6"/>
  <c r="Q4" i="6"/>
  <c r="R2" i="6"/>
  <c r="R4" i="6"/>
  <c r="G2" i="6"/>
  <c r="G4" i="6"/>
  <c r="A17" i="5"/>
  <c r="C14" i="5"/>
  <c r="C17" i="5"/>
  <c r="D17" i="5"/>
  <c r="E17" i="5"/>
  <c r="F17" i="5"/>
  <c r="C12" i="5"/>
  <c r="C11" i="5"/>
  <c r="C10" i="5"/>
  <c r="C9" i="5"/>
  <c r="C8" i="5"/>
  <c r="C7" i="5"/>
  <c r="C6" i="5"/>
  <c r="C5" i="5"/>
  <c r="C4" i="5"/>
  <c r="C3" i="5"/>
  <c r="A17" i="1"/>
  <c r="C13" i="1"/>
  <c r="C12" i="1"/>
  <c r="C11" i="1"/>
  <c r="C10" i="1"/>
  <c r="C9" i="1"/>
  <c r="C8" i="1"/>
  <c r="C7" i="1"/>
  <c r="C6" i="1"/>
  <c r="C5" i="1"/>
  <c r="C4" i="1"/>
  <c r="C3" i="1"/>
  <c r="C13" i="5"/>
  <c r="B17" i="5"/>
  <c r="C14" i="1"/>
  <c r="C17" i="1"/>
  <c r="D17" i="1"/>
  <c r="E17" i="1"/>
  <c r="F17" i="1"/>
  <c r="B17" i="1"/>
</calcChain>
</file>

<file path=xl/comments1.xml><?xml version="1.0" encoding="utf-8"?>
<comments xmlns="http://schemas.openxmlformats.org/spreadsheetml/2006/main">
  <authors>
    <author>Auteur</author>
  </authors>
  <commentList>
    <comment ref="I5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Lemma 4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Lemma 5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Lemma 5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# keer geen mogelijkheden gevonden bij opstellen permutatie mogelijkheden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# keer dat subsumes gecheckt wordt via permutaties.</t>
        </r>
      </text>
    </comment>
  </commentList>
</comments>
</file>

<file path=xl/sharedStrings.xml><?xml version="1.0" encoding="utf-8"?>
<sst xmlns="http://schemas.openxmlformats.org/spreadsheetml/2006/main" count="282" uniqueCount="58">
  <si>
    <t>Tester</t>
  </si>
  <si>
    <t>[ns]</t>
  </si>
  <si>
    <t>[s]</t>
  </si>
  <si>
    <t>[u]</t>
  </si>
  <si>
    <t>[day]</t>
  </si>
  <si>
    <t>[year]</t>
  </si>
  <si>
    <t>gemiddelde:</t>
  </si>
  <si>
    <t>1 network:</t>
  </si>
  <si>
    <t>11 channels, 33 comparators:</t>
  </si>
  <si>
    <t>6 channels, 12 comparators: 1,29E14 networks</t>
  </si>
  <si>
    <t>Subsumes + Redundant Comparators</t>
  </si>
  <si>
    <t>Subsumes</t>
  </si>
  <si>
    <r>
      <t>N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</si>
  <si>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</si>
  <si>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t>1 netwerk [ns]</t>
  </si>
  <si>
    <t>Subsumes 1</t>
  </si>
  <si>
    <t>Subsumes 2</t>
  </si>
  <si>
    <r>
      <t>R</t>
    </r>
    <r>
      <rPr>
        <vertAlign val="superscript"/>
        <sz val="20"/>
        <color theme="1"/>
        <rFont val="Calibri"/>
        <family val="2"/>
        <scheme val="minor"/>
      </rPr>
      <t>n</t>
    </r>
    <r>
      <rPr>
        <vertAlign val="subscript"/>
        <sz val="20"/>
        <color theme="1"/>
        <rFont val="Calibri"/>
        <family val="2"/>
        <scheme val="minor"/>
      </rPr>
      <t>k+1</t>
    </r>
  </si>
  <si>
    <t>Subsumes 3</t>
  </si>
  <si>
    <t>Subsumes 4</t>
  </si>
  <si>
    <t>7 channels, 16 comparators: 1,29E14 networks</t>
  </si>
  <si>
    <t>[min]</t>
  </si>
  <si>
    <t>Subsumes 5</t>
  </si>
  <si>
    <t>Subsumes 6</t>
  </si>
  <si>
    <t>Subsumes 7</t>
  </si>
  <si>
    <t>Subsumes 8</t>
  </si>
  <si>
    <t>Subsumes + Redundant Comparators + Permutation optimalisation</t>
  </si>
  <si>
    <t>Subsumes + Redundant Comparators + Permutation optilmalisation + Lemma 4</t>
  </si>
  <si>
    <t>Subsumes + Redundant Comparators + Permutation optilmalisation + Lemma 4 + test array/hash/…</t>
  </si>
  <si>
    <t>Subsumes + Redundant Comparators + Permutation optilmalisation + Lemma 4 + test array/hash/… + Lemma 5</t>
  </si>
  <si>
    <t>Subsumes + Redundant Comparators + Permutation optilmalisation + Lemma 4 + test array/hash/… + Lemma 5 + Lemma 6</t>
  </si>
  <si>
    <t>Subsumes + Redundant Comparators + Permutation optilmalisation + Lemma 4 + test array/hash/… + Lemma 5 + Lemma 6 + Unique_2</t>
  </si>
  <si>
    <t>Subsumes + Redundant Comparators + Permutation optilmalisation + Lemma 4 + test array/hash/… + Lemma 5 + Lemma 6 + Unique_2 + LookupTable</t>
  </si>
  <si>
    <t>Subsumes 9</t>
  </si>
  <si>
    <t>Subsumes 10</t>
  </si>
  <si>
    <t>Recursive vs Iterative - possiblePermutations</t>
  </si>
  <si>
    <t>Iterative</t>
  </si>
  <si>
    <t>Recursive</t>
  </si>
  <si>
    <t>gemiddeld</t>
  </si>
  <si>
    <t>Subsumes + Redundant Comparators + Permutation optilmalisation + Lemma 4 + test array/hash/… + Lemma 5 + Lemma 6 + PermRed</t>
  </si>
  <si>
    <t>permutationCount</t>
  </si>
  <si>
    <t>All</t>
  </si>
  <si>
    <t>Subs10</t>
  </si>
  <si>
    <t>Total</t>
  </si>
  <si>
    <t>Subs11</t>
  </si>
  <si>
    <t>uniqueC</t>
  </si>
  <si>
    <t>redundantC</t>
  </si>
  <si>
    <t>kLengthC</t>
  </si>
  <si>
    <t>pLengthC</t>
  </si>
  <si>
    <t>lLengthC</t>
  </si>
  <si>
    <t>emptyPosC</t>
  </si>
  <si>
    <t>Channel: 7</t>
  </si>
  <si>
    <t>Channel 8</t>
  </si>
  <si>
    <t>Subs11_ch7</t>
  </si>
  <si>
    <t>Subs11_ch8</t>
  </si>
  <si>
    <t>networkPC</t>
  </si>
  <si>
    <t>Subsumes + Redundant Comparators + Permutation optilmalisation + Lemma 4 + test array/hash/… + Lemma 5 + Lemma 6 + PermRed + newUnique</t>
  </si>
  <si>
    <t>Subsumes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</si>
</sst>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0000"/>
    <numFmt numFmtId="165" formatCode="0.000000000"/>
    <numFmt numFmtId="166" formatCode="_(* #,##0.00000000_);_(* \(#,##0.00000000\);_(* &quot;-&quot;??_);_(@_)"/>
    <numFmt numFmtId="167" formatCode="0.00000E+00"/>
    <numFmt numFmtId="168" formatCode="0.0000%"/>
    <numFmt numFmtId="169" formatCode="0.0000000E+00"/>
    <numFmt numFmtId="170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5">
    <xf numFmtId="0" fontId="0" fillId="0" borderId="0" xfId="0"/>
    <xf numFmtId="10" fontId="0" fillId="0" borderId="0" xfId="1" applyNumberFormat="1" applyFont="1"/>
    <xf numFmtId="0" fontId="5" fillId="2" borderId="0" xfId="0" applyFont="1" applyFill="1"/>
    <xf numFmtId="166" fontId="5" fillId="2" borderId="0" xfId="2" applyNumberFormat="1" applyFont="1" applyFill="1"/>
    <xf numFmtId="10" fontId="5" fillId="2" borderId="0" xfId="1" applyNumberFormat="1" applyFont="1" applyFill="1"/>
    <xf numFmtId="0" fontId="5" fillId="2" borderId="0" xfId="0" applyFont="1" applyFill="1" applyAlignment="1">
      <alignment horizontal="center"/>
    </xf>
    <xf numFmtId="0" fontId="8" fillId="2" borderId="0" xfId="0" applyFont="1" applyFill="1"/>
    <xf numFmtId="9" fontId="8" fillId="2" borderId="0" xfId="1" applyFont="1" applyFill="1" applyAlignment="1">
      <alignment horizontal="center"/>
    </xf>
    <xf numFmtId="168" fontId="0" fillId="0" borderId="0" xfId="1" applyNumberFormat="1" applyFont="1"/>
    <xf numFmtId="0" fontId="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ont="1"/>
    <xf numFmtId="0" fontId="11" fillId="3" borderId="0" xfId="0" applyFont="1" applyFill="1"/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2" borderId="0" xfId="0" applyFont="1" applyFill="1"/>
    <xf numFmtId="0" fontId="2" fillId="2" borderId="0" xfId="0" applyFont="1" applyFill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/>
    </xf>
    <xf numFmtId="1" fontId="0" fillId="2" borderId="0" xfId="0" applyNumberFormat="1" applyFont="1" applyFill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65" fontId="0" fillId="2" borderId="0" xfId="0" applyNumberFormat="1" applyFont="1" applyFill="1" applyAlignment="1">
      <alignment horizontal="right"/>
    </xf>
    <xf numFmtId="0" fontId="0" fillId="2" borderId="0" xfId="0" applyFont="1" applyFill="1" applyBorder="1" applyAlignment="1">
      <alignment horizontal="right"/>
    </xf>
    <xf numFmtId="1" fontId="0" fillId="0" borderId="0" xfId="0" applyNumberFormat="1" applyFont="1"/>
    <xf numFmtId="0" fontId="12" fillId="0" borderId="0" xfId="0" quotePrefix="1" applyFont="1"/>
    <xf numFmtId="167" fontId="0" fillId="2" borderId="0" xfId="0" applyNumberFormat="1" applyFont="1" applyFill="1" applyAlignment="1">
      <alignment horizontal="right"/>
    </xf>
    <xf numFmtId="167" fontId="0" fillId="2" borderId="1" xfId="0" applyNumberFormat="1" applyFont="1" applyFill="1" applyBorder="1" applyAlignment="1">
      <alignment horizontal="right"/>
    </xf>
    <xf numFmtId="0" fontId="0" fillId="4" borderId="0" xfId="0" applyFont="1" applyFill="1"/>
    <xf numFmtId="1" fontId="0" fillId="4" borderId="0" xfId="0" applyNumberFormat="1" applyFont="1" applyFill="1"/>
    <xf numFmtId="0" fontId="2" fillId="2" borderId="0" xfId="0" applyFont="1" applyFill="1" applyAlignment="1">
      <alignment horizontal="left"/>
    </xf>
    <xf numFmtId="169" fontId="5" fillId="2" borderId="0" xfId="2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NumberFormat="1" applyFont="1" applyFill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left"/>
    </xf>
    <xf numFmtId="170" fontId="0" fillId="0" borderId="0" xfId="2" applyNumberFormat="1" applyFont="1" applyBorder="1"/>
    <xf numFmtId="170" fontId="0" fillId="0" borderId="0" xfId="2" applyNumberFormat="1" applyFont="1" applyBorder="1" applyAlignment="1">
      <alignment horizontal="right"/>
    </xf>
    <xf numFmtId="170" fontId="0" fillId="0" borderId="5" xfId="2" applyNumberFormat="1" applyFont="1" applyBorder="1"/>
    <xf numFmtId="170" fontId="0" fillId="0" borderId="6" xfId="2" applyNumberFormat="1" applyFont="1" applyBorder="1"/>
    <xf numFmtId="170" fontId="0" fillId="0" borderId="7" xfId="2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70" fontId="0" fillId="0" borderId="17" xfId="2" applyNumberFormat="1" applyFont="1" applyBorder="1"/>
    <xf numFmtId="170" fontId="0" fillId="0" borderId="18" xfId="2" applyNumberFormat="1" applyFont="1" applyBorder="1" applyAlignment="1">
      <alignment horizontal="right"/>
    </xf>
    <xf numFmtId="170" fontId="0" fillId="0" borderId="19" xfId="2" applyNumberFormat="1" applyFont="1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5">
    <cellStyle name="Gevolgde hyperlink" xfId="4" builtinId="9" hidden="1"/>
    <cellStyle name="Hyperlink" xfId="3" builtinId="8" hidden="1"/>
    <cellStyle name="Komma" xfId="2" builtinId="3"/>
    <cellStyle name="Procent" xfId="1" builtinId="5"/>
    <cellStyle name="Stand.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chartsheet" Target="chartsheets/sheet1.xml"/><Relationship Id="rId15" Type="http://schemas.openxmlformats.org/officeDocument/2006/relationships/chartsheet" Target="chartsheets/sheet2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Samenvatting_6!$B$1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(Samenvatting_6!$A$2:$A$3,Samenvatting_6!$A$5,Samenvatting_6!$A$7,Samenvatting_6!$A$9,Samenvatting_6!$A$10:$A$12,Samenvatting_6!$A$14)</c:f>
              <c:strCache>
                <c:ptCount val="9"/>
                <c:pt idx="0">
                  <c:v>Subsumes 1</c:v>
                </c:pt>
                <c:pt idx="1">
                  <c:v>Subsumes 2</c:v>
                </c:pt>
                <c:pt idx="2">
                  <c:v>Subsumes 3</c:v>
                </c:pt>
                <c:pt idx="3">
                  <c:v>Subsumes 4</c:v>
                </c:pt>
                <c:pt idx="4">
                  <c:v>Subsumes 5</c:v>
                </c:pt>
                <c:pt idx="5">
                  <c:v>Subsumes 6</c:v>
                </c:pt>
                <c:pt idx="6">
                  <c:v>Subsumes 7</c:v>
                </c:pt>
                <c:pt idx="7">
                  <c:v>Subsumes 8</c:v>
                </c:pt>
                <c:pt idx="8">
                  <c:v>Subsumes 9</c:v>
                </c:pt>
              </c:strCache>
            </c:strRef>
          </c:cat>
          <c:val>
            <c:numRef>
              <c:f>(Samenvatting_6!$B$2:$B$3,Samenvatting_6!$B$5,Samenvatting_6!$B$7,Samenvatting_6!$B$9,Samenvatting_6!$B$10:$B$12,Samenvatting_6!$B$14)</c:f>
              <c:numCache>
                <c:formatCode>_(* #,##0.00000000_);_(* \(#,##0.00000000\);_(* "-"??_);_(@_)</c:formatCode>
                <c:ptCount val="9"/>
                <c:pt idx="0">
                  <c:v>0.000151233537743016</c:v>
                </c:pt>
                <c:pt idx="1">
                  <c:v>0.000112087368420059</c:v>
                </c:pt>
                <c:pt idx="2">
                  <c:v>0.000105815333887678</c:v>
                </c:pt>
                <c:pt idx="3">
                  <c:v>1.57498343901054E-5</c:v>
                </c:pt>
                <c:pt idx="4">
                  <c:v>1.5487632479415E-5</c:v>
                </c:pt>
                <c:pt idx="5">
                  <c:v>1.15991354628341E-6</c:v>
                </c:pt>
                <c:pt idx="6">
                  <c:v>1.32478419656745E-6</c:v>
                </c:pt>
                <c:pt idx="7">
                  <c:v>1.12474810906046E-6</c:v>
                </c:pt>
                <c:pt idx="8">
                  <c:v>9.6190895272288E-7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99590512"/>
        <c:axId val="2080332688"/>
      </c:barChart>
      <c:catAx>
        <c:axId val="209959051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0332688"/>
        <c:crosses val="autoZero"/>
        <c:auto val="1"/>
        <c:lblAlgn val="ctr"/>
        <c:lblOffset val="100"/>
        <c:noMultiLvlLbl val="0"/>
      </c:catAx>
      <c:valAx>
        <c:axId val="2080332688"/>
        <c:scaling>
          <c:logBase val="10.0"/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959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(Samenvatting_7!$A$7,Samenvatting_7!$A$9:$A$14)</c:f>
              <c:strCache>
                <c:ptCount val="7"/>
                <c:pt idx="0">
                  <c:v>Subsumes 4</c:v>
                </c:pt>
                <c:pt idx="1">
                  <c:v>Subsumes 6</c:v>
                </c:pt>
                <c:pt idx="2">
                  <c:v>Subsumes 7</c:v>
                </c:pt>
                <c:pt idx="3">
                  <c:v>Subsumes 8</c:v>
                </c:pt>
                <c:pt idx="4">
                  <c:v>Subsumes 9</c:v>
                </c:pt>
                <c:pt idx="5">
                  <c:v>Subsumes 10</c:v>
                </c:pt>
                <c:pt idx="6">
                  <c:v>Subsumes 11</c:v>
                </c:pt>
              </c:strCache>
            </c:strRef>
          </c:cat>
          <c:val>
            <c:numRef>
              <c:f>(Samenvatting_7!$B$7,Samenvatting_7!$B$9:$B$14)</c:f>
              <c:numCache>
                <c:formatCode>0.0000000E+00</c:formatCode>
                <c:ptCount val="7"/>
                <c:pt idx="0" formatCode="General">
                  <c:v>9.54195480419351E-10</c:v>
                </c:pt>
                <c:pt idx="1">
                  <c:v>1.7567906277502E-11</c:v>
                </c:pt>
                <c:pt idx="2" formatCode="General">
                  <c:v>1.93775051441332E-11</c:v>
                </c:pt>
                <c:pt idx="3" formatCode="General">
                  <c:v>1.02732237197321E-11</c:v>
                </c:pt>
                <c:pt idx="4" formatCode="General">
                  <c:v>1.01406106545266E-11</c:v>
                </c:pt>
                <c:pt idx="5" formatCode="General">
                  <c:v>5.20246583807246E-13</c:v>
                </c:pt>
                <c:pt idx="6" formatCode="General">
                  <c:v>3.23589313576894E-13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99673456"/>
        <c:axId val="2099518880"/>
      </c:barChart>
      <c:catAx>
        <c:axId val="209967345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9518880"/>
        <c:crosses val="autoZero"/>
        <c:auto val="1"/>
        <c:lblAlgn val="ctr"/>
        <c:lblOffset val="100"/>
        <c:noMultiLvlLbl val="0"/>
      </c:catAx>
      <c:valAx>
        <c:axId val="2099518880"/>
        <c:scaling>
          <c:logBase val="10.0"/>
          <c:orientation val="maxMin"/>
          <c:max val="1.0E-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/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967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758" cy="608707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O8" sqref="O8"/>
    </sheetView>
  </sheetViews>
  <sheetFormatPr baseColWidth="10" defaultColWidth="8.83203125" defaultRowHeight="15" x14ac:dyDescent="0.2"/>
  <cols>
    <col min="1" max="1" width="12.5" style="11" bestFit="1" customWidth="1"/>
    <col min="2" max="2" width="12.1640625" style="11" bestFit="1" customWidth="1"/>
    <col min="3" max="6" width="11.83203125" style="11" bestFit="1" customWidth="1"/>
    <col min="7" max="12" width="4.1640625" style="11" bestFit="1" customWidth="1"/>
    <col min="13" max="13" width="3.1640625" style="11" bestFit="1" customWidth="1"/>
    <col min="14" max="16384" width="8.83203125" style="11"/>
  </cols>
  <sheetData>
    <row r="1" spans="1:6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2">
      <c r="A2" s="58" t="s">
        <v>9</v>
      </c>
      <c r="B2" s="58"/>
      <c r="C2" s="58"/>
      <c r="D2" s="58"/>
      <c r="E2" s="58"/>
      <c r="F2" s="58"/>
    </row>
    <row r="3" spans="1:6" x14ac:dyDescent="0.2">
      <c r="A3" s="12">
        <f>15^12</f>
        <v>129746337890625</v>
      </c>
      <c r="B3" s="13">
        <v>19593210626</v>
      </c>
      <c r="C3" s="14">
        <f>B3/1000000000</f>
        <v>19.593210626000001</v>
      </c>
      <c r="D3" s="15"/>
      <c r="E3" s="15"/>
      <c r="F3" s="15"/>
    </row>
    <row r="4" spans="1:6" x14ac:dyDescent="0.2">
      <c r="A4" s="16"/>
      <c r="B4" s="13">
        <v>19522727046</v>
      </c>
      <c r="C4" s="14">
        <f t="shared" ref="C4:C7" si="0">B4/1000000000</f>
        <v>19.522727046</v>
      </c>
      <c r="D4" s="15"/>
      <c r="E4" s="15"/>
      <c r="F4" s="15"/>
    </row>
    <row r="5" spans="1:6" x14ac:dyDescent="0.2">
      <c r="A5" s="16"/>
      <c r="B5" s="13">
        <v>19718671932</v>
      </c>
      <c r="C5" s="14">
        <f t="shared" si="0"/>
        <v>19.718671931999999</v>
      </c>
      <c r="D5" s="15"/>
      <c r="E5" s="15"/>
      <c r="F5" s="15"/>
    </row>
    <row r="6" spans="1:6" x14ac:dyDescent="0.2">
      <c r="A6" s="16"/>
      <c r="B6" s="13">
        <v>19626334392</v>
      </c>
      <c r="C6" s="14">
        <f t="shared" si="0"/>
        <v>19.626334392</v>
      </c>
      <c r="D6" s="15"/>
      <c r="E6" s="15"/>
      <c r="F6" s="15"/>
    </row>
    <row r="7" spans="1:6" x14ac:dyDescent="0.2">
      <c r="A7" s="16"/>
      <c r="B7" s="13">
        <v>19472517319</v>
      </c>
      <c r="C7" s="14">
        <f t="shared" si="0"/>
        <v>19.472517319000001</v>
      </c>
      <c r="D7" s="15"/>
      <c r="E7" s="15"/>
      <c r="F7" s="15"/>
    </row>
    <row r="8" spans="1:6" x14ac:dyDescent="0.2">
      <c r="A8" s="15"/>
      <c r="B8" s="13">
        <v>19633837384</v>
      </c>
      <c r="C8" s="14">
        <f>B8/1000000000</f>
        <v>19.633837384</v>
      </c>
      <c r="D8" s="15"/>
      <c r="E8" s="15"/>
      <c r="F8" s="15"/>
    </row>
    <row r="9" spans="1:6" x14ac:dyDescent="0.2">
      <c r="A9" s="15"/>
      <c r="B9" s="13">
        <v>19473271505</v>
      </c>
      <c r="C9" s="14">
        <f>B9/1000000000</f>
        <v>19.473271505</v>
      </c>
      <c r="D9" s="15"/>
      <c r="E9" s="15"/>
      <c r="F9" s="15"/>
    </row>
    <row r="10" spans="1:6" x14ac:dyDescent="0.2">
      <c r="A10" s="15"/>
      <c r="B10" s="13">
        <v>20111010358</v>
      </c>
      <c r="C10" s="14">
        <f t="shared" ref="C10:C14" si="1">B10/1000000000</f>
        <v>20.111010358000001</v>
      </c>
      <c r="D10" s="15"/>
      <c r="E10" s="15"/>
      <c r="F10" s="15"/>
    </row>
    <row r="11" spans="1:6" x14ac:dyDescent="0.2">
      <c r="A11" s="15"/>
      <c r="B11" s="13">
        <v>19514648451</v>
      </c>
      <c r="C11" s="14">
        <f t="shared" si="1"/>
        <v>19.514648450999999</v>
      </c>
      <c r="D11" s="15"/>
      <c r="E11" s="15"/>
      <c r="F11" s="15"/>
    </row>
    <row r="12" spans="1:6" x14ac:dyDescent="0.2">
      <c r="A12" s="17"/>
      <c r="B12" s="18">
        <v>19553747871</v>
      </c>
      <c r="C12" s="19">
        <f t="shared" si="1"/>
        <v>19.553747870999999</v>
      </c>
      <c r="D12" s="15"/>
      <c r="E12" s="15"/>
      <c r="F12" s="15"/>
    </row>
    <row r="13" spans="1:6" x14ac:dyDescent="0.2">
      <c r="A13" s="15" t="s">
        <v>6</v>
      </c>
      <c r="B13" s="20">
        <f>AVERAGE(B3:B12)</f>
        <v>19621997688.400002</v>
      </c>
      <c r="C13" s="21">
        <f t="shared" si="1"/>
        <v>19.6219976884</v>
      </c>
      <c r="D13" s="15"/>
      <c r="E13" s="15"/>
      <c r="F13" s="15"/>
    </row>
    <row r="14" spans="1:6" x14ac:dyDescent="0.2">
      <c r="A14" s="15" t="s">
        <v>7</v>
      </c>
      <c r="B14" s="22">
        <f>B13/A3</f>
        <v>1.5123353774301645E-4</v>
      </c>
      <c r="C14" s="23">
        <f t="shared" si="1"/>
        <v>1.5123353774301644E-13</v>
      </c>
      <c r="D14" s="15"/>
      <c r="E14" s="15"/>
      <c r="F14" s="15"/>
    </row>
    <row r="15" spans="1:6" x14ac:dyDescent="0.2">
      <c r="A15" s="15"/>
      <c r="B15" s="13"/>
      <c r="C15" s="13"/>
      <c r="D15" s="15"/>
      <c r="E15" s="15"/>
      <c r="F15" s="15"/>
    </row>
    <row r="16" spans="1:6" x14ac:dyDescent="0.2">
      <c r="A16" s="58" t="s">
        <v>8</v>
      </c>
      <c r="B16" s="58"/>
      <c r="C16" s="58"/>
      <c r="D16" s="58"/>
      <c r="E16" s="58"/>
      <c r="F16" s="58"/>
    </row>
    <row r="17" spans="1:13" x14ac:dyDescent="0.2">
      <c r="A17" s="12">
        <f>(55^33)</f>
        <v>2.703763826271497E+57</v>
      </c>
      <c r="B17" s="13">
        <f>A17*$B$14</f>
        <v>4.0889976866863301E+53</v>
      </c>
      <c r="C17" s="13">
        <f>C14*A17</f>
        <v>4.0889976866863297E+44</v>
      </c>
      <c r="D17" s="15">
        <f>C17/(60*60)</f>
        <v>1.1358326907462027E+41</v>
      </c>
      <c r="E17" s="15">
        <f>D17/24</f>
        <v>4.7326362114425111E+39</v>
      </c>
      <c r="F17" s="15">
        <f>E17/365</f>
        <v>1.2966126606691812E+37</v>
      </c>
    </row>
    <row r="19" spans="1:13" x14ac:dyDescent="0.2">
      <c r="A19" s="59" t="s">
        <v>11</v>
      </c>
      <c r="B19" s="59"/>
      <c r="C19" s="59"/>
      <c r="D19" s="59"/>
      <c r="E19" s="59"/>
      <c r="F19" s="59"/>
    </row>
    <row r="22" spans="1:13" ht="18" x14ac:dyDescent="0.25">
      <c r="A22" s="11" t="s">
        <v>13</v>
      </c>
      <c r="B22" s="11">
        <v>15</v>
      </c>
      <c r="C22" s="11">
        <v>15</v>
      </c>
      <c r="D22" s="11">
        <v>45</v>
      </c>
      <c r="E22" s="11">
        <v>105</v>
      </c>
      <c r="F22" s="11">
        <v>255</v>
      </c>
      <c r="G22" s="11">
        <v>540</v>
      </c>
      <c r="H22" s="11">
        <v>795</v>
      </c>
      <c r="I22" s="11">
        <v>795</v>
      </c>
      <c r="J22" s="11">
        <v>660</v>
      </c>
      <c r="K22" s="11">
        <v>345</v>
      </c>
      <c r="L22" s="11">
        <v>120</v>
      </c>
      <c r="M22" s="11">
        <v>60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zoomScale="114" zoomScaleNormal="114" zoomScalePageLayoutView="114" workbookViewId="0">
      <selection activeCell="B22" sqref="B22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58" t="s">
        <v>9</v>
      </c>
      <c r="B2" s="58"/>
      <c r="C2" s="58"/>
      <c r="D2" s="58"/>
      <c r="E2" s="58"/>
      <c r="F2" s="58"/>
      <c r="H2" s="25"/>
      <c r="O2" s="58" t="s">
        <v>20</v>
      </c>
      <c r="P2" s="58"/>
      <c r="Q2" s="58"/>
      <c r="R2" s="58"/>
      <c r="S2" s="58"/>
      <c r="T2" s="58"/>
      <c r="U2" s="58"/>
    </row>
    <row r="3" spans="1:21" x14ac:dyDescent="0.2">
      <c r="A3" s="12">
        <f>15^12</f>
        <v>129746337890625</v>
      </c>
      <c r="B3" s="13"/>
      <c r="C3" s="14">
        <f>B3/1000000000</f>
        <v>0</v>
      </c>
      <c r="D3" s="15"/>
      <c r="E3" s="15"/>
      <c r="F3" s="15"/>
      <c r="O3" s="12">
        <f>21^16</f>
        <v>1.4305686902419853E+21</v>
      </c>
      <c r="P3" s="26">
        <v>740471959</v>
      </c>
      <c r="Q3" s="14">
        <f>P3/1000000000</f>
        <v>0.74047195899999996</v>
      </c>
      <c r="R3" s="14">
        <f>Q3/60</f>
        <v>1.2341199316666666E-2</v>
      </c>
      <c r="S3" s="15"/>
      <c r="T3" s="15"/>
      <c r="U3" s="15"/>
    </row>
    <row r="4" spans="1:21" x14ac:dyDescent="0.2">
      <c r="A4" s="34"/>
      <c r="B4" s="13"/>
      <c r="C4" s="14">
        <f t="shared" ref="C4:C7" si="0">B4/1000000000</f>
        <v>0</v>
      </c>
      <c r="D4" s="15"/>
      <c r="E4" s="15"/>
      <c r="F4" s="15"/>
      <c r="O4" s="34"/>
      <c r="P4" s="26">
        <v>726895438</v>
      </c>
      <c r="Q4" s="14">
        <f t="shared" ref="Q4:Q7" si="1">P4/1000000000</f>
        <v>0.726895438</v>
      </c>
      <c r="R4" s="14">
        <f>Q4/60</f>
        <v>1.2114923966666667E-2</v>
      </c>
      <c r="S4" s="15"/>
      <c r="T4" s="15"/>
      <c r="U4" s="15"/>
    </row>
    <row r="5" spans="1:21" x14ac:dyDescent="0.2">
      <c r="A5" s="34"/>
      <c r="B5" s="13"/>
      <c r="C5" s="14">
        <f t="shared" si="0"/>
        <v>0</v>
      </c>
      <c r="D5" s="15"/>
      <c r="E5" s="15"/>
      <c r="F5" s="15"/>
      <c r="O5" s="34"/>
      <c r="P5" s="26">
        <v>723591655</v>
      </c>
      <c r="Q5" s="14">
        <f t="shared" si="1"/>
        <v>0.723591655</v>
      </c>
      <c r="R5" s="14">
        <f>Q5/60</f>
        <v>1.2059860916666667E-2</v>
      </c>
      <c r="S5" s="15"/>
      <c r="T5" s="15"/>
      <c r="U5" s="15"/>
    </row>
    <row r="6" spans="1:21" x14ac:dyDescent="0.2">
      <c r="A6" s="34"/>
      <c r="B6" s="13"/>
      <c r="C6" s="14">
        <f t="shared" si="0"/>
        <v>0</v>
      </c>
      <c r="D6" s="15"/>
      <c r="E6" s="15"/>
      <c r="F6" s="15"/>
      <c r="O6" s="34"/>
      <c r="P6" s="26">
        <v>737700715</v>
      </c>
      <c r="Q6" s="14">
        <f t="shared" si="1"/>
        <v>0.73770071500000001</v>
      </c>
      <c r="R6" s="14">
        <f t="shared" ref="R6:R11" si="2">Q6/60</f>
        <v>1.2295011916666666E-2</v>
      </c>
      <c r="S6" s="15"/>
      <c r="T6" s="15"/>
      <c r="U6" s="15"/>
    </row>
    <row r="7" spans="1:21" x14ac:dyDescent="0.2">
      <c r="A7" s="34"/>
      <c r="B7" s="13"/>
      <c r="C7" s="14">
        <f t="shared" si="0"/>
        <v>0</v>
      </c>
      <c r="D7" s="15"/>
      <c r="E7" s="15"/>
      <c r="F7" s="15"/>
      <c r="O7" s="34"/>
      <c r="P7" s="26">
        <v>777532047</v>
      </c>
      <c r="Q7" s="14">
        <f t="shared" si="1"/>
        <v>0.777532047</v>
      </c>
      <c r="R7" s="14">
        <f t="shared" si="2"/>
        <v>1.295886745E-2</v>
      </c>
      <c r="S7" s="15"/>
      <c r="T7" s="15"/>
      <c r="U7" s="15"/>
    </row>
    <row r="8" spans="1:21" x14ac:dyDescent="0.2">
      <c r="A8" s="15"/>
      <c r="B8" s="13"/>
      <c r="C8" s="14">
        <f>B8/1000000000</f>
        <v>0</v>
      </c>
      <c r="D8" s="15"/>
      <c r="E8" s="15"/>
      <c r="F8" s="15"/>
      <c r="O8" s="15"/>
      <c r="P8" s="26">
        <v>760365512</v>
      </c>
      <c r="Q8" s="14">
        <f>P8/1000000000</f>
        <v>0.76036551200000002</v>
      </c>
      <c r="R8" s="14">
        <f t="shared" si="2"/>
        <v>1.2672758533333333E-2</v>
      </c>
      <c r="S8" s="15"/>
      <c r="T8" s="15"/>
      <c r="U8" s="15"/>
    </row>
    <row r="9" spans="1:21" x14ac:dyDescent="0.2">
      <c r="A9" s="15"/>
      <c r="B9" s="13"/>
      <c r="C9" s="14">
        <f>B9/1000000000</f>
        <v>0</v>
      </c>
      <c r="D9" s="15"/>
      <c r="E9" s="15"/>
      <c r="F9" s="15"/>
      <c r="O9" s="15"/>
      <c r="P9" s="26">
        <v>749935162</v>
      </c>
      <c r="Q9" s="14">
        <f>P9/1000000000</f>
        <v>0.74993516199999999</v>
      </c>
      <c r="R9" s="14">
        <f t="shared" si="2"/>
        <v>1.2498919366666666E-2</v>
      </c>
      <c r="S9" s="15"/>
      <c r="T9" s="15"/>
      <c r="U9" s="15"/>
    </row>
    <row r="10" spans="1:21" x14ac:dyDescent="0.2">
      <c r="A10" s="15"/>
      <c r="B10" s="13"/>
      <c r="C10" s="14">
        <f t="shared" ref="C10:C14" si="3">B10/1000000000</f>
        <v>0</v>
      </c>
      <c r="D10" s="15"/>
      <c r="E10" s="15"/>
      <c r="F10" s="15"/>
      <c r="O10" s="15"/>
      <c r="P10" s="26">
        <v>757568779</v>
      </c>
      <c r="Q10" s="14">
        <f t="shared" ref="Q10:Q14" si="4">P10/1000000000</f>
        <v>0.75756877899999997</v>
      </c>
      <c r="R10" s="14">
        <f t="shared" si="2"/>
        <v>1.2626146316666666E-2</v>
      </c>
      <c r="S10" s="15"/>
      <c r="T10" s="15"/>
      <c r="U10" s="15"/>
    </row>
    <row r="11" spans="1:21" x14ac:dyDescent="0.2">
      <c r="A11" s="15"/>
      <c r="B11" s="13"/>
      <c r="C11" s="14">
        <f t="shared" si="3"/>
        <v>0</v>
      </c>
      <c r="D11" s="15"/>
      <c r="E11" s="15"/>
      <c r="F11" s="15"/>
      <c r="O11" s="15"/>
      <c r="P11" s="26">
        <v>735829233</v>
      </c>
      <c r="Q11" s="14">
        <f t="shared" si="4"/>
        <v>0.73582923300000003</v>
      </c>
      <c r="R11" s="14">
        <f t="shared" si="2"/>
        <v>1.226382055E-2</v>
      </c>
      <c r="S11" s="15"/>
      <c r="T11" s="15"/>
      <c r="U11" s="15"/>
    </row>
    <row r="12" spans="1:21" x14ac:dyDescent="0.2">
      <c r="A12" s="17"/>
      <c r="B12" s="18"/>
      <c r="C12" s="19">
        <f t="shared" si="3"/>
        <v>0</v>
      </c>
      <c r="D12" s="15"/>
      <c r="E12" s="15"/>
      <c r="F12" s="15"/>
      <c r="O12" s="17"/>
      <c r="P12" s="27">
        <v>732594240</v>
      </c>
      <c r="Q12" s="19">
        <f t="shared" si="4"/>
        <v>0.73259423999999995</v>
      </c>
      <c r="R12" s="19">
        <f>Q12/60</f>
        <v>1.2209903999999999E-2</v>
      </c>
      <c r="S12" s="15"/>
      <c r="T12" s="15"/>
      <c r="U12" s="15"/>
    </row>
    <row r="13" spans="1:21" x14ac:dyDescent="0.2">
      <c r="A13" s="15" t="s">
        <v>6</v>
      </c>
      <c r="B13" s="20" t="e">
        <f>AVERAGE(B3:B12)</f>
        <v>#DIV/0!</v>
      </c>
      <c r="C13" s="21" t="e">
        <f t="shared" si="3"/>
        <v>#DIV/0!</v>
      </c>
      <c r="D13" s="15"/>
      <c r="E13" s="15"/>
      <c r="F13" s="15"/>
      <c r="G13" s="24"/>
      <c r="H13" s="1"/>
      <c r="O13" s="15" t="s">
        <v>6</v>
      </c>
      <c r="P13" s="20">
        <f>AVERAGE(P3:P12)</f>
        <v>744248474</v>
      </c>
      <c r="Q13" s="21">
        <f t="shared" si="4"/>
        <v>0.74424847400000005</v>
      </c>
      <c r="R13" s="21">
        <f>Q13/60</f>
        <v>1.2404141233333334E-2</v>
      </c>
      <c r="S13" s="21">
        <f>R13/60</f>
        <v>2.0673568722222224E-4</v>
      </c>
      <c r="T13" s="21"/>
      <c r="U13" s="21"/>
    </row>
    <row r="14" spans="1:21" x14ac:dyDescent="0.2">
      <c r="A14" s="15" t="s">
        <v>7</v>
      </c>
      <c r="B14" s="22" t="e">
        <f>B13/A3</f>
        <v>#DIV/0!</v>
      </c>
      <c r="C14" s="23" t="e">
        <f t="shared" si="3"/>
        <v>#DIV/0!</v>
      </c>
      <c r="D14" s="15"/>
      <c r="E14" s="15"/>
      <c r="F14" s="15"/>
      <c r="O14" s="15" t="s">
        <v>7</v>
      </c>
      <c r="P14" s="26">
        <f>P13/O3</f>
        <v>5.2024658380724661E-13</v>
      </c>
      <c r="Q14" s="23">
        <f t="shared" si="4"/>
        <v>5.2024658380724657E-22</v>
      </c>
      <c r="R14" s="23">
        <f>Q14/60</f>
        <v>8.6707763967874433E-24</v>
      </c>
      <c r="S14" s="15">
        <f>R14/60</f>
        <v>1.445129399464574E-25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58" t="s">
        <v>8</v>
      </c>
      <c r="B16" s="58"/>
      <c r="C16" s="58"/>
      <c r="D16" s="58"/>
      <c r="E16" s="58"/>
      <c r="F16" s="58"/>
    </row>
    <row r="17" spans="1:16" x14ac:dyDescent="0.2">
      <c r="A17" s="12">
        <f>(55^33)</f>
        <v>2.703763826271497E+57</v>
      </c>
      <c r="B17" s="13" t="e">
        <f>A17*$B$14</f>
        <v>#DIV/0!</v>
      </c>
      <c r="C17" s="13" t="e">
        <f>C14*A17</f>
        <v>#DIV/0!</v>
      </c>
      <c r="D17" s="15" t="e">
        <f>C17/(60*60)</f>
        <v>#DIV/0!</v>
      </c>
      <c r="E17" s="15" t="e">
        <f>D17/24</f>
        <v>#DIV/0!</v>
      </c>
      <c r="F17" s="15" t="e">
        <f>E17/365</f>
        <v>#DIV/0!</v>
      </c>
    </row>
    <row r="19" spans="1:16" x14ac:dyDescent="0.2">
      <c r="A19" s="59" t="s">
        <v>39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</row>
    <row r="22" spans="1:16" ht="18" x14ac:dyDescent="0.25">
      <c r="A22" s="11" t="s">
        <v>13</v>
      </c>
    </row>
    <row r="23" spans="1:16" ht="18" x14ac:dyDescent="0.25">
      <c r="A23" s="11" t="s">
        <v>12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opLeftCell="E1" zoomScale="158" workbookViewId="0">
      <selection activeCell="Q13" sqref="Q13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58" t="s">
        <v>9</v>
      </c>
      <c r="B2" s="58"/>
      <c r="C2" s="58"/>
      <c r="D2" s="58"/>
      <c r="E2" s="58"/>
      <c r="F2" s="58"/>
      <c r="H2" s="25"/>
      <c r="O2" s="58" t="s">
        <v>20</v>
      </c>
      <c r="P2" s="58"/>
      <c r="Q2" s="58"/>
      <c r="R2" s="58"/>
      <c r="S2" s="58"/>
      <c r="T2" s="58"/>
      <c r="U2" s="58"/>
    </row>
    <row r="3" spans="1:21" x14ac:dyDescent="0.2">
      <c r="A3" s="12">
        <f>15^12</f>
        <v>129746337890625</v>
      </c>
      <c r="B3" s="13"/>
      <c r="C3" s="14">
        <f>B3/1000000000</f>
        <v>0</v>
      </c>
      <c r="D3" s="15"/>
      <c r="E3" s="15"/>
      <c r="F3" s="15"/>
      <c r="O3" s="12">
        <f>21^16</f>
        <v>1.4305686902419853E+21</v>
      </c>
      <c r="P3" s="26">
        <v>497704585</v>
      </c>
      <c r="Q3" s="14">
        <f>P3/1000000000</f>
        <v>0.49770458499999998</v>
      </c>
      <c r="R3" s="14">
        <f>Q3/60</f>
        <v>8.2950764166666666E-3</v>
      </c>
      <c r="S3" s="15"/>
      <c r="T3" s="15"/>
      <c r="U3" s="15"/>
    </row>
    <row r="4" spans="1:21" x14ac:dyDescent="0.2">
      <c r="A4" s="37"/>
      <c r="B4" s="13"/>
      <c r="C4" s="14">
        <f t="shared" ref="C4:C7" si="0">B4/1000000000</f>
        <v>0</v>
      </c>
      <c r="D4" s="15"/>
      <c r="E4" s="15"/>
      <c r="F4" s="15"/>
      <c r="O4" s="37"/>
      <c r="P4" s="26">
        <v>451090850</v>
      </c>
      <c r="Q4" s="14">
        <f t="shared" ref="Q4:Q7" si="1">P4/1000000000</f>
        <v>0.45109084999999999</v>
      </c>
      <c r="R4" s="14">
        <f>Q4/60</f>
        <v>7.5181808333333331E-3</v>
      </c>
      <c r="S4" s="15"/>
      <c r="T4" s="15"/>
      <c r="U4" s="15"/>
    </row>
    <row r="5" spans="1:21" x14ac:dyDescent="0.2">
      <c r="A5" s="37"/>
      <c r="B5" s="13"/>
      <c r="C5" s="14">
        <f t="shared" si="0"/>
        <v>0</v>
      </c>
      <c r="D5" s="15"/>
      <c r="E5" s="15"/>
      <c r="F5" s="15"/>
      <c r="O5" s="37"/>
      <c r="P5" s="26">
        <v>406611587</v>
      </c>
      <c r="Q5" s="14">
        <f t="shared" si="1"/>
        <v>0.406611587</v>
      </c>
      <c r="R5" s="14">
        <f>Q5/60</f>
        <v>6.7768597833333336E-3</v>
      </c>
      <c r="S5" s="15"/>
      <c r="T5" s="15"/>
      <c r="U5" s="15"/>
    </row>
    <row r="6" spans="1:21" x14ac:dyDescent="0.2">
      <c r="A6" s="37"/>
      <c r="B6" s="13"/>
      <c r="C6" s="14">
        <f t="shared" si="0"/>
        <v>0</v>
      </c>
      <c r="D6" s="15"/>
      <c r="E6" s="15"/>
      <c r="F6" s="15"/>
      <c r="O6" s="37"/>
      <c r="P6" s="26">
        <v>482001999</v>
      </c>
      <c r="Q6" s="14">
        <f t="shared" si="1"/>
        <v>0.48200199900000001</v>
      </c>
      <c r="R6" s="14">
        <f t="shared" ref="R6:R11" si="2">Q6/60</f>
        <v>8.0333666500000001E-3</v>
      </c>
      <c r="S6" s="15"/>
      <c r="T6" s="15"/>
      <c r="U6" s="15"/>
    </row>
    <row r="7" spans="1:21" x14ac:dyDescent="0.2">
      <c r="A7" s="37"/>
      <c r="B7" s="13"/>
      <c r="C7" s="14">
        <f t="shared" si="0"/>
        <v>0</v>
      </c>
      <c r="D7" s="15"/>
      <c r="E7" s="15"/>
      <c r="F7" s="15"/>
      <c r="O7" s="37"/>
      <c r="P7" s="26">
        <v>414026374</v>
      </c>
      <c r="Q7" s="14">
        <f t="shared" si="1"/>
        <v>0.41402637399999997</v>
      </c>
      <c r="R7" s="14">
        <f t="shared" si="2"/>
        <v>6.9004395666666662E-3</v>
      </c>
      <c r="S7" s="15"/>
      <c r="T7" s="15"/>
      <c r="U7" s="15"/>
    </row>
    <row r="8" spans="1:21" x14ac:dyDescent="0.2">
      <c r="A8" s="15"/>
      <c r="B8" s="13"/>
      <c r="C8" s="14">
        <f>B8/1000000000</f>
        <v>0</v>
      </c>
      <c r="D8" s="15"/>
      <c r="E8" s="15"/>
      <c r="F8" s="15"/>
      <c r="O8" s="15"/>
      <c r="P8" s="26">
        <v>437945842</v>
      </c>
      <c r="Q8" s="14">
        <f>P8/1000000000</f>
        <v>0.43794584199999997</v>
      </c>
      <c r="R8" s="14">
        <f t="shared" si="2"/>
        <v>7.2990973666666658E-3</v>
      </c>
      <c r="S8" s="15"/>
      <c r="T8" s="15"/>
      <c r="U8" s="15"/>
    </row>
    <row r="9" spans="1:21" x14ac:dyDescent="0.2">
      <c r="A9" s="15"/>
      <c r="B9" s="13"/>
      <c r="C9" s="14">
        <f>B9/1000000000</f>
        <v>0</v>
      </c>
      <c r="D9" s="15"/>
      <c r="E9" s="15"/>
      <c r="F9" s="15"/>
      <c r="O9" s="15"/>
      <c r="P9" s="26">
        <v>480518240</v>
      </c>
      <c r="Q9" s="14">
        <f>P9/1000000000</f>
        <v>0.48051823999999999</v>
      </c>
      <c r="R9" s="14">
        <f t="shared" si="2"/>
        <v>8.0086373333333339E-3</v>
      </c>
      <c r="S9" s="15"/>
      <c r="T9" s="15"/>
      <c r="U9" s="15"/>
    </row>
    <row r="10" spans="1:21" x14ac:dyDescent="0.2">
      <c r="A10" s="15"/>
      <c r="B10" s="13"/>
      <c r="C10" s="14">
        <f t="shared" ref="C10:C14" si="3">B10/1000000000</f>
        <v>0</v>
      </c>
      <c r="D10" s="15"/>
      <c r="E10" s="15"/>
      <c r="F10" s="15"/>
      <c r="O10" s="15"/>
      <c r="P10" s="26">
        <v>480635189</v>
      </c>
      <c r="Q10" s="14">
        <f t="shared" ref="Q10:Q14" si="4">P10/1000000000</f>
        <v>0.48063518900000002</v>
      </c>
      <c r="R10" s="14">
        <f t="shared" si="2"/>
        <v>8.0105864833333335E-3</v>
      </c>
      <c r="S10" s="15"/>
      <c r="T10" s="15"/>
      <c r="U10" s="15"/>
    </row>
    <row r="11" spans="1:21" x14ac:dyDescent="0.2">
      <c r="A11" s="15"/>
      <c r="B11" s="13"/>
      <c r="C11" s="14">
        <f t="shared" si="3"/>
        <v>0</v>
      </c>
      <c r="D11" s="15"/>
      <c r="E11" s="15"/>
      <c r="F11" s="15"/>
      <c r="O11" s="15"/>
      <c r="P11" s="26">
        <v>458042853</v>
      </c>
      <c r="Q11" s="14">
        <f t="shared" si="4"/>
        <v>0.45804285300000003</v>
      </c>
      <c r="R11" s="14">
        <f t="shared" si="2"/>
        <v>7.6340475500000001E-3</v>
      </c>
      <c r="S11" s="15"/>
      <c r="T11" s="15"/>
      <c r="U11" s="15"/>
    </row>
    <row r="12" spans="1:21" x14ac:dyDescent="0.2">
      <c r="A12" s="17"/>
      <c r="B12" s="18"/>
      <c r="C12" s="19">
        <f t="shared" si="3"/>
        <v>0</v>
      </c>
      <c r="D12" s="15"/>
      <c r="E12" s="15"/>
      <c r="F12" s="15"/>
      <c r="O12" s="17"/>
      <c r="P12" s="27">
        <v>520589886</v>
      </c>
      <c r="Q12" s="19">
        <f t="shared" si="4"/>
        <v>0.520589886</v>
      </c>
      <c r="R12" s="19">
        <f>Q12/60</f>
        <v>8.6764981000000008E-3</v>
      </c>
      <c r="S12" s="15"/>
      <c r="T12" s="15"/>
      <c r="U12" s="15"/>
    </row>
    <row r="13" spans="1:21" x14ac:dyDescent="0.2">
      <c r="A13" s="15" t="s">
        <v>6</v>
      </c>
      <c r="B13" s="20" t="e">
        <f>AVERAGE(B3:B12)</f>
        <v>#DIV/0!</v>
      </c>
      <c r="C13" s="21" t="e">
        <f t="shared" si="3"/>
        <v>#DIV/0!</v>
      </c>
      <c r="D13" s="15"/>
      <c r="E13" s="15"/>
      <c r="F13" s="15"/>
      <c r="G13" s="24"/>
      <c r="H13" s="1"/>
      <c r="O13" s="15" t="s">
        <v>6</v>
      </c>
      <c r="P13" s="20">
        <f>AVERAGE(P3:P12)</f>
        <v>462916740.5</v>
      </c>
      <c r="Q13" s="21">
        <f t="shared" si="4"/>
        <v>0.46291674049999998</v>
      </c>
      <c r="R13" s="21">
        <f>Q13/60</f>
        <v>7.7152790083333334E-3</v>
      </c>
      <c r="S13" s="21">
        <f>R13/60</f>
        <v>1.2858798347222222E-4</v>
      </c>
      <c r="T13" s="21"/>
      <c r="U13" s="21"/>
    </row>
    <row r="14" spans="1:21" x14ac:dyDescent="0.2">
      <c r="A14" s="15" t="s">
        <v>7</v>
      </c>
      <c r="B14" s="22" t="e">
        <f>B13/A3</f>
        <v>#DIV/0!</v>
      </c>
      <c r="C14" s="23" t="e">
        <f t="shared" si="3"/>
        <v>#DIV/0!</v>
      </c>
      <c r="D14" s="15"/>
      <c r="E14" s="15"/>
      <c r="F14" s="15"/>
      <c r="O14" s="15" t="s">
        <v>7</v>
      </c>
      <c r="P14" s="26">
        <f>P13/O3</f>
        <v>3.2358931357689378E-13</v>
      </c>
      <c r="Q14" s="23">
        <f t="shared" si="4"/>
        <v>3.2358931357689378E-22</v>
      </c>
      <c r="R14" s="23">
        <f>Q14/60</f>
        <v>5.3931552262815631E-24</v>
      </c>
      <c r="S14" s="15">
        <f>R14/60</f>
        <v>8.9885920438026056E-26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58" t="s">
        <v>8</v>
      </c>
      <c r="B16" s="58"/>
      <c r="C16" s="58"/>
      <c r="D16" s="58"/>
      <c r="E16" s="58"/>
      <c r="F16" s="58"/>
    </row>
    <row r="17" spans="1:16" x14ac:dyDescent="0.2">
      <c r="A17" s="12">
        <f>(55^33)</f>
        <v>2.703763826271497E+57</v>
      </c>
      <c r="B17" s="13" t="e">
        <f>A17*$B$14</f>
        <v>#DIV/0!</v>
      </c>
      <c r="C17" s="13" t="e">
        <f>C14*A17</f>
        <v>#DIV/0!</v>
      </c>
      <c r="D17" s="15" t="e">
        <f>C17/(60*60)</f>
        <v>#DIV/0!</v>
      </c>
      <c r="E17" s="15" t="e">
        <f>D17/24</f>
        <v>#DIV/0!</v>
      </c>
      <c r="F17" s="15" t="e">
        <f>E17/365</f>
        <v>#DIV/0!</v>
      </c>
    </row>
    <row r="19" spans="1:16" x14ac:dyDescent="0.2">
      <c r="A19" s="59" t="s">
        <v>56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</row>
    <row r="22" spans="1:16" ht="18" x14ac:dyDescent="0.25">
      <c r="A22" s="11" t="s">
        <v>13</v>
      </c>
    </row>
    <row r="23" spans="1:16" ht="18" x14ac:dyDescent="0.25">
      <c r="A23" s="11" t="s">
        <v>12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C15" sqref="C15"/>
    </sheetView>
  </sheetViews>
  <sheetFormatPr baseColWidth="10" defaultColWidth="10.83203125" defaultRowHeight="26" x14ac:dyDescent="0.3"/>
  <cols>
    <col min="1" max="1" width="20.5" style="2" bestFit="1" customWidth="1"/>
    <col min="2" max="2" width="24.33203125" style="2" bestFit="1" customWidth="1"/>
    <col min="3" max="3" width="23.83203125" style="2" bestFit="1" customWidth="1"/>
    <col min="4" max="4" width="14" style="2" bestFit="1" customWidth="1"/>
    <col min="5" max="6" width="10.83203125" style="2"/>
    <col min="7" max="18" width="7.83203125" style="5" customWidth="1"/>
    <col min="19" max="16384" width="10.83203125" style="2"/>
  </cols>
  <sheetData>
    <row r="1" spans="1:18" x14ac:dyDescent="0.3">
      <c r="B1" s="2" t="s">
        <v>14</v>
      </c>
    </row>
    <row r="2" spans="1:18" ht="31" x14ac:dyDescent="0.4">
      <c r="A2" s="2" t="s">
        <v>15</v>
      </c>
      <c r="B2" s="3">
        <f>Subsumes1!B14</f>
        <v>1.5123353774301645E-4</v>
      </c>
      <c r="F2" s="5" t="s">
        <v>17</v>
      </c>
      <c r="G2" s="5">
        <f>Subsumes1!B22</f>
        <v>15</v>
      </c>
      <c r="H2" s="5">
        <f>Subsumes1!C22</f>
        <v>15</v>
      </c>
      <c r="I2" s="5">
        <f>Subsumes1!D22</f>
        <v>45</v>
      </c>
      <c r="J2" s="5">
        <f>Subsumes1!E22</f>
        <v>105</v>
      </c>
      <c r="K2" s="5">
        <f>Subsumes1!F22</f>
        <v>255</v>
      </c>
      <c r="L2" s="5">
        <f>Subsumes1!G22</f>
        <v>540</v>
      </c>
      <c r="M2" s="5">
        <f>Subsumes1!H22</f>
        <v>795</v>
      </c>
      <c r="N2" s="5">
        <f>Subsumes1!I22</f>
        <v>795</v>
      </c>
      <c r="O2" s="5">
        <f>Subsumes1!J22</f>
        <v>660</v>
      </c>
      <c r="P2" s="5">
        <f>Subsumes1!K22</f>
        <v>345</v>
      </c>
      <c r="Q2" s="5">
        <f>Subsumes1!L22</f>
        <v>120</v>
      </c>
      <c r="R2" s="5">
        <f>Subsumes1!M22</f>
        <v>60</v>
      </c>
    </row>
    <row r="3" spans="1:18" ht="31" x14ac:dyDescent="0.4">
      <c r="A3" s="2" t="s">
        <v>16</v>
      </c>
      <c r="B3" s="3">
        <f>Subsumes2!B14</f>
        <v>1.1208736842005942E-4</v>
      </c>
      <c r="C3" s="4">
        <f>(B2-B3)/B2</f>
        <v>0.25884582154968927</v>
      </c>
      <c r="D3" s="4"/>
      <c r="F3" s="5" t="s">
        <v>17</v>
      </c>
      <c r="G3" s="5">
        <f>Subsumes2!B22</f>
        <v>15</v>
      </c>
      <c r="H3" s="5">
        <f>Subsumes2!C22</f>
        <v>14</v>
      </c>
      <c r="I3" s="5">
        <f>Subsumes2!D22</f>
        <v>39</v>
      </c>
      <c r="J3" s="5">
        <f>Subsumes2!E22</f>
        <v>84</v>
      </c>
      <c r="K3" s="5">
        <f>Subsumes2!F22</f>
        <v>186</v>
      </c>
      <c r="L3" s="5">
        <f>Subsumes2!G22</f>
        <v>355</v>
      </c>
      <c r="M3" s="5">
        <f>Subsumes2!H22</f>
        <v>457</v>
      </c>
      <c r="N3" s="5">
        <f>Subsumes2!I22</f>
        <v>382</v>
      </c>
      <c r="O3" s="5">
        <f>Subsumes2!J22</f>
        <v>257</v>
      </c>
      <c r="P3" s="5">
        <f>Subsumes2!K22</f>
        <v>100</v>
      </c>
      <c r="Q3" s="5">
        <f>Subsumes2!L22</f>
        <v>21</v>
      </c>
      <c r="R3" s="5">
        <f>Subsumes2!M22</f>
        <v>5</v>
      </c>
    </row>
    <row r="4" spans="1:18" s="6" customFormat="1" ht="14" x14ac:dyDescent="0.2">
      <c r="G4" s="7">
        <f>ABS(G2-G3)/G2</f>
        <v>0</v>
      </c>
      <c r="H4" s="7">
        <f t="shared" ref="H4:R4" si="0">ABS(H2-H3)/H2</f>
        <v>6.6666666666666666E-2</v>
      </c>
      <c r="I4" s="7">
        <f t="shared" si="0"/>
        <v>0.13333333333333333</v>
      </c>
      <c r="J4" s="7">
        <f t="shared" si="0"/>
        <v>0.2</v>
      </c>
      <c r="K4" s="7">
        <f t="shared" si="0"/>
        <v>0.27058823529411763</v>
      </c>
      <c r="L4" s="7">
        <f t="shared" si="0"/>
        <v>0.34259259259259262</v>
      </c>
      <c r="M4" s="7">
        <f t="shared" si="0"/>
        <v>0.42515723270440253</v>
      </c>
      <c r="N4" s="7">
        <f t="shared" si="0"/>
        <v>0.51949685534591195</v>
      </c>
      <c r="O4" s="7">
        <f t="shared" si="0"/>
        <v>0.6106060606060606</v>
      </c>
      <c r="P4" s="7">
        <f t="shared" si="0"/>
        <v>0.71014492753623193</v>
      </c>
      <c r="Q4" s="7">
        <f t="shared" si="0"/>
        <v>0.82499999999999996</v>
      </c>
      <c r="R4" s="7">
        <f t="shared" si="0"/>
        <v>0.91666666666666663</v>
      </c>
    </row>
    <row r="5" spans="1:18" ht="31" x14ac:dyDescent="0.4">
      <c r="A5" s="2" t="s">
        <v>18</v>
      </c>
      <c r="B5" s="3">
        <f>Subsumes3!B14</f>
        <v>1.0581533388767822E-4</v>
      </c>
      <c r="C5" s="4">
        <f>(B3-B5)/B3</f>
        <v>5.5956657924879416E-2</v>
      </c>
      <c r="D5" s="4">
        <f>ABS(B2-B5)/B2</f>
        <v>0.30031833238282835</v>
      </c>
      <c r="F5" s="5" t="s">
        <v>17</v>
      </c>
      <c r="G5" s="5">
        <f>Subsumes3!B22</f>
        <v>15</v>
      </c>
      <c r="H5" s="5">
        <f>Subsumes3!C22</f>
        <v>14</v>
      </c>
      <c r="I5" s="5">
        <f>Subsumes3!D22</f>
        <v>39</v>
      </c>
      <c r="J5" s="5">
        <f>Subsumes3!E22</f>
        <v>84</v>
      </c>
      <c r="K5" s="5">
        <f>Subsumes3!F22</f>
        <v>186</v>
      </c>
      <c r="L5" s="5">
        <f>Subsumes3!G22</f>
        <v>355</v>
      </c>
      <c r="M5" s="5">
        <f>Subsumes3!H22</f>
        <v>457</v>
      </c>
      <c r="N5" s="5">
        <f>Subsumes3!I22</f>
        <v>382</v>
      </c>
      <c r="O5" s="5">
        <f>Subsumes3!J22</f>
        <v>257</v>
      </c>
      <c r="P5" s="5">
        <f>Subsumes3!K22</f>
        <v>100</v>
      </c>
      <c r="Q5" s="5">
        <f>Subsumes3!L22</f>
        <v>21</v>
      </c>
      <c r="R5" s="5">
        <f>Subsumes3!M22</f>
        <v>5</v>
      </c>
    </row>
    <row r="6" spans="1:18" s="6" customFormat="1" ht="14" x14ac:dyDescent="0.2">
      <c r="G6" s="7">
        <f>ABS(G3-G5)/G3</f>
        <v>0</v>
      </c>
      <c r="H6" s="7">
        <f t="shared" ref="H6:R6" si="1">ABS(H3-H5)/H3</f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0</v>
      </c>
      <c r="R6" s="7">
        <f t="shared" si="1"/>
        <v>0</v>
      </c>
    </row>
    <row r="7" spans="1:18" ht="31" x14ac:dyDescent="0.4">
      <c r="A7" s="2" t="s">
        <v>19</v>
      </c>
      <c r="B7" s="3">
        <f>Subsumes4!B14</f>
        <v>1.5749834390105394E-5</v>
      </c>
      <c r="C7" s="4">
        <f>(B5-B7)/B5</f>
        <v>0.85115735298984496</v>
      </c>
      <c r="D7" s="4">
        <f>(B2-B7)/B2</f>
        <v>0.89585752852738065</v>
      </c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s="6" customFormat="1" ht="14" x14ac:dyDescent="0.2">
      <c r="G8" s="7">
        <f>ABS(G5-G7)/G5</f>
        <v>0</v>
      </c>
      <c r="H8" s="7">
        <f t="shared" ref="H8:R8" si="2">ABS(H5-H7)/H5</f>
        <v>0</v>
      </c>
      <c r="I8" s="7">
        <f t="shared" si="2"/>
        <v>0</v>
      </c>
      <c r="J8" s="7">
        <f t="shared" si="2"/>
        <v>0</v>
      </c>
      <c r="K8" s="7">
        <f t="shared" si="2"/>
        <v>0</v>
      </c>
      <c r="L8" s="7">
        <f t="shared" si="2"/>
        <v>0</v>
      </c>
      <c r="M8" s="7">
        <f t="shared" si="2"/>
        <v>0</v>
      </c>
      <c r="N8" s="7">
        <f t="shared" si="2"/>
        <v>0</v>
      </c>
      <c r="O8" s="7">
        <f t="shared" si="2"/>
        <v>0</v>
      </c>
      <c r="P8" s="7">
        <f t="shared" si="2"/>
        <v>0</v>
      </c>
      <c r="Q8" s="7">
        <f t="shared" si="2"/>
        <v>0</v>
      </c>
      <c r="R8" s="7">
        <f t="shared" si="2"/>
        <v>0</v>
      </c>
    </row>
    <row r="9" spans="1:18" x14ac:dyDescent="0.3">
      <c r="A9" s="2" t="s">
        <v>22</v>
      </c>
      <c r="B9" s="3">
        <f>MIN(Subsumes5!B14,Subsumes5!I14,Subsumes5!P14)</f>
        <v>1.5487632479415025E-5</v>
      </c>
      <c r="C9" s="4">
        <f>(B7-B9)/B7</f>
        <v>1.6647915412691134E-2</v>
      </c>
      <c r="D9" s="4">
        <f>(B2-B9)/B2</f>
        <v>0.89759128358332552</v>
      </c>
      <c r="F9" s="5"/>
    </row>
    <row r="10" spans="1:18" x14ac:dyDescent="0.3">
      <c r="A10" s="2" t="s">
        <v>23</v>
      </c>
      <c r="B10" s="3">
        <f>Subsumes6!B14</f>
        <v>1.1599135462834068E-6</v>
      </c>
      <c r="C10" s="4">
        <f>(B9-B10)/B9</f>
        <v>0.92510711060421436</v>
      </c>
      <c r="D10" s="4">
        <f>(B2-B10)/B2</f>
        <v>0.99233031532824156</v>
      </c>
    </row>
    <row r="11" spans="1:18" x14ac:dyDescent="0.3">
      <c r="A11" s="2" t="s">
        <v>24</v>
      </c>
      <c r="B11" s="3">
        <f>Subsumes7!B14</f>
        <v>1.3247841965674459E-6</v>
      </c>
      <c r="C11" s="4">
        <f>(B10-B11)/B10</f>
        <v>-0.14214046453058282</v>
      </c>
      <c r="D11" s="4">
        <f>(B2-B11)/B2</f>
        <v>0.99124014278619477</v>
      </c>
    </row>
    <row r="12" spans="1:18" ht="31" x14ac:dyDescent="0.4">
      <c r="A12" s="2" t="s">
        <v>25</v>
      </c>
      <c r="B12" s="3">
        <f>Subsumes8!B14</f>
        <v>1.1247481090604601E-6</v>
      </c>
      <c r="C12" s="4">
        <f>(B11-B12)/B11</f>
        <v>0.15099522475078209</v>
      </c>
      <c r="D12" s="4">
        <f>(B2-B12)/B2</f>
        <v>0.99256283939497814</v>
      </c>
      <c r="F12" s="5" t="s">
        <v>17</v>
      </c>
      <c r="G12" s="5">
        <f>Subsumes8!B22</f>
        <v>15</v>
      </c>
      <c r="H12" s="5">
        <f>Subsumes8!C22</f>
        <v>14</v>
      </c>
      <c r="I12" s="5">
        <f>Subsumes8!D22</f>
        <v>39</v>
      </c>
      <c r="J12" s="5">
        <f>Subsumes8!E22</f>
        <v>76</v>
      </c>
      <c r="K12" s="5">
        <f>Subsumes8!F22</f>
        <v>154</v>
      </c>
      <c r="L12" s="5">
        <f>Subsumes8!G22</f>
        <v>278</v>
      </c>
      <c r="M12" s="5">
        <f>Subsumes8!H22</f>
        <v>341</v>
      </c>
      <c r="N12" s="5">
        <f>Subsumes8!I22</f>
        <v>287</v>
      </c>
      <c r="O12" s="5">
        <f>Subsumes8!J22</f>
        <v>187</v>
      </c>
      <c r="P12" s="5">
        <f>Subsumes8!K22</f>
        <v>69</v>
      </c>
      <c r="Q12" s="5">
        <f>Subsumes8!L22</f>
        <v>14</v>
      </c>
      <c r="R12" s="5">
        <f>Subsumes8!M22</f>
        <v>3</v>
      </c>
    </row>
    <row r="13" spans="1:18" s="6" customFormat="1" ht="14" x14ac:dyDescent="0.2">
      <c r="G13" s="7">
        <f>(G7-G12)/G7</f>
        <v>0</v>
      </c>
      <c r="H13" s="7">
        <f t="shared" ref="H13:R13" si="3">(H7-H12)/H7</f>
        <v>0</v>
      </c>
      <c r="I13" s="7">
        <f t="shared" si="3"/>
        <v>0</v>
      </c>
      <c r="J13" s="7">
        <f t="shared" si="3"/>
        <v>9.5238095238095233E-2</v>
      </c>
      <c r="K13" s="7">
        <f t="shared" si="3"/>
        <v>0.17204301075268819</v>
      </c>
      <c r="L13" s="7">
        <f t="shared" si="3"/>
        <v>0.21690140845070421</v>
      </c>
      <c r="M13" s="7">
        <f t="shared" si="3"/>
        <v>0.25382932166301969</v>
      </c>
      <c r="N13" s="7">
        <f t="shared" si="3"/>
        <v>0.2486910994764398</v>
      </c>
      <c r="O13" s="7">
        <f t="shared" si="3"/>
        <v>0.2723735408560311</v>
      </c>
      <c r="P13" s="7">
        <f t="shared" si="3"/>
        <v>0.31</v>
      </c>
      <c r="Q13" s="7">
        <f t="shared" si="3"/>
        <v>0.33333333333333331</v>
      </c>
      <c r="R13" s="7">
        <f t="shared" si="3"/>
        <v>0.4</v>
      </c>
    </row>
    <row r="14" spans="1:18" x14ac:dyDescent="0.3">
      <c r="A14" s="2" t="s">
        <v>33</v>
      </c>
      <c r="B14" s="3">
        <f>Subsumes9!$B$14</f>
        <v>9.6190895272287986E-7</v>
      </c>
      <c r="C14" s="4">
        <f>(B12-B14)/B12</f>
        <v>0.14477833305592774</v>
      </c>
      <c r="D14" s="4">
        <f>(B2-B14)/B2</f>
        <v>0.9936395791100423</v>
      </c>
    </row>
    <row r="15" spans="1:18" x14ac:dyDescent="0.3">
      <c r="A15" s="2" t="s">
        <v>34</v>
      </c>
      <c r="B15" s="3"/>
      <c r="C15" s="35"/>
      <c r="D15" s="3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A15" sqref="A15"/>
    </sheetView>
  </sheetViews>
  <sheetFormatPr baseColWidth="10" defaultColWidth="10.83203125" defaultRowHeight="26" x14ac:dyDescent="0.3"/>
  <cols>
    <col min="1" max="1" width="21.6640625" style="2" customWidth="1"/>
    <col min="2" max="2" width="26.1640625" style="2" bestFit="1" customWidth="1"/>
    <col min="3" max="3" width="14.5" style="2" bestFit="1" customWidth="1"/>
    <col min="4" max="4" width="13.83203125" style="2" bestFit="1" customWidth="1"/>
    <col min="5" max="6" width="10.83203125" style="2"/>
    <col min="7" max="18" width="7.83203125" style="5" customWidth="1"/>
    <col min="19" max="16384" width="10.83203125" style="2"/>
  </cols>
  <sheetData>
    <row r="1" spans="1:18" x14ac:dyDescent="0.3">
      <c r="B1" s="2" t="s">
        <v>14</v>
      </c>
    </row>
    <row r="2" spans="1:18" x14ac:dyDescent="0.3">
      <c r="A2" s="2" t="s">
        <v>15</v>
      </c>
      <c r="B2" s="3"/>
      <c r="F2" s="5"/>
    </row>
    <row r="3" spans="1:18" x14ac:dyDescent="0.3">
      <c r="A3" s="2" t="s">
        <v>16</v>
      </c>
      <c r="B3" s="3"/>
      <c r="C3" s="4"/>
      <c r="D3" s="4"/>
      <c r="F3" s="5"/>
    </row>
    <row r="4" spans="1:18" s="6" customFormat="1" ht="14" x14ac:dyDescent="0.2"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3">
      <c r="A5" s="2" t="s">
        <v>18</v>
      </c>
      <c r="B5" s="3"/>
      <c r="C5" s="4"/>
      <c r="D5" s="4"/>
      <c r="F5" s="5"/>
    </row>
    <row r="6" spans="1:18" s="6" customFormat="1" ht="14" x14ac:dyDescent="0.2"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31" x14ac:dyDescent="0.4">
      <c r="A7" s="2" t="s">
        <v>19</v>
      </c>
      <c r="B7" s="2">
        <f>Subsumes4!P14</f>
        <v>9.5419548041935121E-10</v>
      </c>
      <c r="C7" s="4"/>
      <c r="D7" s="4"/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x14ac:dyDescent="0.3">
      <c r="A8" s="2" t="s">
        <v>22</v>
      </c>
      <c r="B8" s="3"/>
      <c r="C8" s="4"/>
      <c r="D8" s="4"/>
      <c r="F8" s="5"/>
    </row>
    <row r="9" spans="1:18" x14ac:dyDescent="0.3">
      <c r="A9" s="2" t="s">
        <v>23</v>
      </c>
      <c r="B9" s="31">
        <f>Subsumes6!P14</f>
        <v>1.7567906277502009E-11</v>
      </c>
      <c r="C9" s="4">
        <f>(B7-B9)/B7</f>
        <v>0.98158877647399756</v>
      </c>
      <c r="D9" s="4"/>
    </row>
    <row r="10" spans="1:18" x14ac:dyDescent="0.3">
      <c r="A10" s="2" t="s">
        <v>24</v>
      </c>
      <c r="B10" s="2">
        <f>Subsumes7!P14</f>
        <v>1.9377505144133226E-11</v>
      </c>
      <c r="C10" s="4">
        <f>(B9-B10)/B9</f>
        <v>-0.10300594948805275</v>
      </c>
    </row>
    <row r="11" spans="1:18" x14ac:dyDescent="0.3">
      <c r="A11" s="2" t="s">
        <v>25</v>
      </c>
      <c r="B11" s="2">
        <f>Subsumes8!P14</f>
        <v>1.0273223719732067E-11</v>
      </c>
      <c r="C11" s="4">
        <f>(B10-B11)/B10</f>
        <v>0.46983764714197945</v>
      </c>
    </row>
    <row r="12" spans="1:18" x14ac:dyDescent="0.3">
      <c r="A12" s="2" t="s">
        <v>33</v>
      </c>
      <c r="B12" s="2">
        <f>Subsumes9!$P$14</f>
        <v>1.0140610654526572E-11</v>
      </c>
      <c r="C12" s="4">
        <f>(B11-B12)/B11</f>
        <v>1.2908612605289813E-2</v>
      </c>
    </row>
    <row r="13" spans="1:18" x14ac:dyDescent="0.3">
      <c r="A13" s="2" t="s">
        <v>34</v>
      </c>
      <c r="B13" s="2">
        <f>Subsumes10!$P$14</f>
        <v>5.2024658380724661E-13</v>
      </c>
      <c r="C13" s="4">
        <f>(B12-B13)/B12</f>
        <v>0.94869672039178243</v>
      </c>
    </row>
    <row r="14" spans="1:18" x14ac:dyDescent="0.3">
      <c r="A14" s="2" t="s">
        <v>57</v>
      </c>
      <c r="B14" s="2">
        <f>Subsumes11!$P$14</f>
        <v>3.2358931357689378E-13</v>
      </c>
      <c r="C14" s="4">
        <f>(B13-B14)/B13</f>
        <v>0.3780078069733469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3" sqref="C13"/>
    </sheetView>
  </sheetViews>
  <sheetFormatPr baseColWidth="10" defaultColWidth="8.83203125" defaultRowHeight="15" x14ac:dyDescent="0.2"/>
  <cols>
    <col min="1" max="1" width="10.5" bestFit="1" customWidth="1"/>
    <col min="2" max="2" width="12" bestFit="1" customWidth="1"/>
    <col min="3" max="3" width="10" bestFit="1" customWidth="1"/>
  </cols>
  <sheetData>
    <row r="1" spans="1:6" x14ac:dyDescent="0.2">
      <c r="A1" s="60" t="s">
        <v>35</v>
      </c>
      <c r="B1" s="60"/>
      <c r="C1" s="60"/>
      <c r="D1" s="60"/>
      <c r="E1" s="60"/>
      <c r="F1" s="60"/>
    </row>
    <row r="2" spans="1:6" x14ac:dyDescent="0.2">
      <c r="B2" t="s">
        <v>36</v>
      </c>
      <c r="C2" t="s">
        <v>37</v>
      </c>
    </row>
    <row r="3" spans="1:6" x14ac:dyDescent="0.2">
      <c r="B3">
        <v>806455709</v>
      </c>
      <c r="C3">
        <v>769676184</v>
      </c>
    </row>
    <row r="4" spans="1:6" x14ac:dyDescent="0.2">
      <c r="B4">
        <v>771252515</v>
      </c>
      <c r="C4">
        <v>744974145</v>
      </c>
    </row>
    <row r="5" spans="1:6" x14ac:dyDescent="0.2">
      <c r="B5">
        <v>1003160146</v>
      </c>
      <c r="C5">
        <v>725058208</v>
      </c>
    </row>
    <row r="6" spans="1:6" x14ac:dyDescent="0.2">
      <c r="B6">
        <v>768508564</v>
      </c>
      <c r="C6">
        <v>757187679</v>
      </c>
    </row>
    <row r="7" spans="1:6" x14ac:dyDescent="0.2">
      <c r="B7">
        <v>775899219</v>
      </c>
      <c r="C7">
        <v>758673549</v>
      </c>
    </row>
    <row r="8" spans="1:6" x14ac:dyDescent="0.2">
      <c r="B8">
        <v>787677059</v>
      </c>
      <c r="C8">
        <v>727196883</v>
      </c>
    </row>
    <row r="9" spans="1:6" x14ac:dyDescent="0.2">
      <c r="B9">
        <v>802489812</v>
      </c>
      <c r="C9">
        <v>777221654</v>
      </c>
    </row>
    <row r="10" spans="1:6" x14ac:dyDescent="0.2">
      <c r="B10">
        <v>799010619</v>
      </c>
      <c r="C10">
        <v>765243620</v>
      </c>
    </row>
    <row r="11" spans="1:6" x14ac:dyDescent="0.2">
      <c r="B11">
        <v>787208343</v>
      </c>
      <c r="C11">
        <v>760544212</v>
      </c>
    </row>
    <row r="12" spans="1:6" x14ac:dyDescent="0.2">
      <c r="B12">
        <v>738009147</v>
      </c>
      <c r="C12">
        <v>747368676</v>
      </c>
    </row>
    <row r="13" spans="1:6" x14ac:dyDescent="0.2">
      <c r="A13" t="s">
        <v>38</v>
      </c>
      <c r="B13">
        <f>AVERAGE(B3:B12)</f>
        <v>803967113.29999995</v>
      </c>
      <c r="C13">
        <f>AVERAGE(C3:C12)</f>
        <v>753314481</v>
      </c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"/>
  <sheetViews>
    <sheetView zoomScale="132" workbookViewId="0">
      <selection activeCell="H15" sqref="H15"/>
    </sheetView>
  </sheetViews>
  <sheetFormatPr baseColWidth="10" defaultColWidth="8.83203125" defaultRowHeight="15" x14ac:dyDescent="0.2"/>
  <cols>
    <col min="1" max="1" width="6.33203125" customWidth="1"/>
    <col min="2" max="2" width="15.5" bestFit="1" customWidth="1"/>
    <col min="3" max="3" width="11.6640625" style="36" bestFit="1" customWidth="1"/>
    <col min="4" max="4" width="11.6640625" bestFit="1" customWidth="1"/>
    <col min="5" max="5" width="11.6640625" customWidth="1"/>
    <col min="6" max="6" width="13.33203125" bestFit="1" customWidth="1"/>
    <col min="9" max="9" width="11.5" bestFit="1" customWidth="1"/>
    <col min="10" max="10" width="11.1640625" bestFit="1" customWidth="1"/>
    <col min="11" max="11" width="14.33203125" bestFit="1" customWidth="1"/>
  </cols>
  <sheetData>
    <row r="1" spans="1:11" ht="16" thickBot="1" x14ac:dyDescent="0.25">
      <c r="A1" s="61" t="s">
        <v>40</v>
      </c>
      <c r="B1" s="62"/>
      <c r="C1" s="63" t="s">
        <v>51</v>
      </c>
      <c r="D1" s="63"/>
      <c r="E1" s="63" t="s">
        <v>52</v>
      </c>
      <c r="F1" s="64"/>
    </row>
    <row r="2" spans="1:11" ht="16" thickBot="1" x14ac:dyDescent="0.25">
      <c r="A2" s="49"/>
      <c r="B2" s="46" t="s">
        <v>41</v>
      </c>
      <c r="C2" s="47" t="s">
        <v>42</v>
      </c>
      <c r="D2" s="47" t="s">
        <v>44</v>
      </c>
      <c r="E2" s="47" t="s">
        <v>42</v>
      </c>
      <c r="F2" s="48" t="s">
        <v>44</v>
      </c>
      <c r="I2" s="43"/>
      <c r="J2" s="44" t="s">
        <v>53</v>
      </c>
      <c r="K2" s="45" t="s">
        <v>54</v>
      </c>
    </row>
    <row r="3" spans="1:11" x14ac:dyDescent="0.2">
      <c r="A3" s="50">
        <v>2</v>
      </c>
      <c r="B3" s="38">
        <v>25790</v>
      </c>
      <c r="C3" s="39">
        <v>37</v>
      </c>
      <c r="D3" s="39">
        <v>37</v>
      </c>
      <c r="E3" s="38">
        <v>51</v>
      </c>
      <c r="F3" s="40">
        <v>51</v>
      </c>
      <c r="I3" s="55" t="s">
        <v>45</v>
      </c>
      <c r="J3" s="38">
        <v>16759</v>
      </c>
      <c r="K3" s="40">
        <v>502414</v>
      </c>
    </row>
    <row r="4" spans="1:11" x14ac:dyDescent="0.2">
      <c r="A4" s="50">
        <v>3</v>
      </c>
      <c r="B4" s="38">
        <v>215373</v>
      </c>
      <c r="C4" s="39">
        <v>118</v>
      </c>
      <c r="D4" s="39">
        <v>97</v>
      </c>
      <c r="E4" s="38">
        <v>391</v>
      </c>
      <c r="F4" s="40">
        <v>315</v>
      </c>
      <c r="I4" s="56" t="s">
        <v>46</v>
      </c>
      <c r="J4" s="38">
        <v>18300</v>
      </c>
      <c r="K4" s="40">
        <v>505768</v>
      </c>
    </row>
    <row r="5" spans="1:11" x14ac:dyDescent="0.2">
      <c r="A5" s="50">
        <v>4</v>
      </c>
      <c r="B5" s="38">
        <v>503800</v>
      </c>
      <c r="C5" s="39">
        <v>384</v>
      </c>
      <c r="D5" s="39">
        <v>353</v>
      </c>
      <c r="E5" s="38">
        <v>981</v>
      </c>
      <c r="F5" s="40">
        <v>900</v>
      </c>
      <c r="I5" s="56" t="s">
        <v>47</v>
      </c>
      <c r="J5" s="38">
        <v>797568</v>
      </c>
      <c r="K5" s="40">
        <v>5701110921</v>
      </c>
    </row>
    <row r="6" spans="1:11" x14ac:dyDescent="0.2">
      <c r="A6" s="50">
        <v>5</v>
      </c>
      <c r="B6" s="38">
        <v>2251745</v>
      </c>
      <c r="C6" s="39">
        <v>1440</v>
      </c>
      <c r="D6" s="39">
        <v>1096</v>
      </c>
      <c r="E6" s="38">
        <v>4377</v>
      </c>
      <c r="F6" s="40">
        <v>3563</v>
      </c>
      <c r="I6" s="56" t="s">
        <v>48</v>
      </c>
      <c r="J6" s="38">
        <v>240682</v>
      </c>
      <c r="K6" s="40">
        <v>99302113</v>
      </c>
    </row>
    <row r="7" spans="1:11" x14ac:dyDescent="0.2">
      <c r="A7" s="50">
        <v>6</v>
      </c>
      <c r="B7" s="38">
        <v>8579924</v>
      </c>
      <c r="C7" s="39">
        <v>4770</v>
      </c>
      <c r="D7" s="39">
        <v>3375</v>
      </c>
      <c r="E7" s="38">
        <v>14469</v>
      </c>
      <c r="F7" s="40">
        <v>10266</v>
      </c>
      <c r="I7" s="56" t="s">
        <v>49</v>
      </c>
      <c r="J7" s="38">
        <v>230976</v>
      </c>
      <c r="K7" s="40">
        <v>94328317</v>
      </c>
    </row>
    <row r="8" spans="1:11" x14ac:dyDescent="0.2">
      <c r="A8" s="50">
        <v>7</v>
      </c>
      <c r="B8" s="38">
        <v>31671913</v>
      </c>
      <c r="C8" s="39">
        <v>15680</v>
      </c>
      <c r="D8" s="39">
        <v>10836</v>
      </c>
      <c r="E8" s="38">
        <v>61500</v>
      </c>
      <c r="F8" s="40">
        <v>43905</v>
      </c>
      <c r="I8" s="56" t="s">
        <v>50</v>
      </c>
      <c r="J8" s="38">
        <v>43625</v>
      </c>
      <c r="K8" s="40">
        <v>9816233</v>
      </c>
    </row>
    <row r="9" spans="1:11" ht="16" thickBot="1" x14ac:dyDescent="0.25">
      <c r="A9" s="50">
        <v>8</v>
      </c>
      <c r="B9" s="38">
        <v>92226735</v>
      </c>
      <c r="C9" s="39">
        <v>37685</v>
      </c>
      <c r="D9" s="39">
        <v>25245</v>
      </c>
      <c r="E9" s="38">
        <v>336527</v>
      </c>
      <c r="F9" s="40">
        <v>222639</v>
      </c>
      <c r="I9" s="57" t="s">
        <v>55</v>
      </c>
      <c r="J9" s="41">
        <v>133539</v>
      </c>
      <c r="K9" s="42">
        <v>24458873</v>
      </c>
    </row>
    <row r="10" spans="1:11" x14ac:dyDescent="0.2">
      <c r="A10" s="50">
        <v>9</v>
      </c>
      <c r="B10" s="38">
        <v>171395459</v>
      </c>
      <c r="C10" s="39">
        <v>52337</v>
      </c>
      <c r="D10" s="39">
        <v>35701</v>
      </c>
      <c r="E10" s="38">
        <v>1633676</v>
      </c>
      <c r="F10" s="40">
        <v>1051351</v>
      </c>
    </row>
    <row r="11" spans="1:11" x14ac:dyDescent="0.2">
      <c r="A11" s="50">
        <v>10</v>
      </c>
      <c r="B11" s="38">
        <v>142580363</v>
      </c>
      <c r="C11" s="39">
        <v>38652</v>
      </c>
      <c r="D11" s="39">
        <v>26609</v>
      </c>
      <c r="E11" s="38">
        <v>5899932</v>
      </c>
      <c r="F11" s="40">
        <v>3795601</v>
      </c>
    </row>
    <row r="12" spans="1:11" x14ac:dyDescent="0.2">
      <c r="A12" s="50">
        <v>11</v>
      </c>
      <c r="B12" s="38">
        <v>67432031</v>
      </c>
      <c r="C12" s="39">
        <v>14901</v>
      </c>
      <c r="D12" s="39">
        <v>10270</v>
      </c>
      <c r="E12" s="38">
        <v>11434070</v>
      </c>
      <c r="F12" s="40">
        <v>7246611</v>
      </c>
    </row>
    <row r="13" spans="1:11" x14ac:dyDescent="0.2">
      <c r="A13" s="50">
        <v>12</v>
      </c>
      <c r="B13" s="38">
        <v>20205767</v>
      </c>
      <c r="C13" s="39">
        <v>3278</v>
      </c>
      <c r="D13" s="39">
        <v>2400</v>
      </c>
      <c r="E13" s="38">
        <v>10160707</v>
      </c>
      <c r="F13" s="40">
        <v>6498474</v>
      </c>
    </row>
    <row r="14" spans="1:11" x14ac:dyDescent="0.2">
      <c r="A14" s="50">
        <v>13</v>
      </c>
      <c r="B14" s="38">
        <v>2587416</v>
      </c>
      <c r="C14" s="39">
        <v>515</v>
      </c>
      <c r="D14" s="39">
        <v>405</v>
      </c>
      <c r="E14" s="38">
        <v>4155480</v>
      </c>
      <c r="F14" s="40">
        <v>2706996</v>
      </c>
    </row>
    <row r="15" spans="1:11" x14ac:dyDescent="0.2">
      <c r="A15" s="50">
        <v>14</v>
      </c>
      <c r="B15" s="38">
        <v>37053</v>
      </c>
      <c r="C15" s="39">
        <v>67</v>
      </c>
      <c r="D15" s="39">
        <v>41</v>
      </c>
      <c r="E15" s="38">
        <v>970933</v>
      </c>
      <c r="F15" s="40">
        <v>639125</v>
      </c>
    </row>
    <row r="16" spans="1:11" x14ac:dyDescent="0.2">
      <c r="A16" s="50">
        <v>15</v>
      </c>
      <c r="B16" s="38">
        <v>0</v>
      </c>
      <c r="C16" s="39">
        <v>0</v>
      </c>
      <c r="D16" s="39">
        <v>0</v>
      </c>
      <c r="E16" s="38">
        <v>133572</v>
      </c>
      <c r="F16" s="40">
        <v>88561</v>
      </c>
    </row>
    <row r="17" spans="1:6" x14ac:dyDescent="0.2">
      <c r="A17" s="50">
        <v>16</v>
      </c>
      <c r="B17" s="38">
        <v>0</v>
      </c>
      <c r="C17" s="39">
        <v>0</v>
      </c>
      <c r="D17" s="39">
        <v>0</v>
      </c>
      <c r="E17" s="38">
        <v>10299</v>
      </c>
      <c r="F17" s="40">
        <v>7436</v>
      </c>
    </row>
    <row r="18" spans="1:6" x14ac:dyDescent="0.2">
      <c r="A18" s="50">
        <v>17</v>
      </c>
      <c r="B18" s="38">
        <v>0</v>
      </c>
      <c r="C18" s="39">
        <v>0</v>
      </c>
      <c r="D18" s="39">
        <v>0</v>
      </c>
      <c r="E18" s="38">
        <v>510</v>
      </c>
      <c r="F18" s="40">
        <v>387</v>
      </c>
    </row>
    <row r="19" spans="1:6" x14ac:dyDescent="0.2">
      <c r="A19" s="50">
        <v>18</v>
      </c>
      <c r="B19" s="38">
        <v>0</v>
      </c>
      <c r="C19" s="39">
        <v>0</v>
      </c>
      <c r="D19" s="39">
        <v>0</v>
      </c>
      <c r="E19" s="38">
        <v>14</v>
      </c>
      <c r="F19" s="40">
        <v>12</v>
      </c>
    </row>
    <row r="20" spans="1:6" x14ac:dyDescent="0.2">
      <c r="A20" s="50">
        <v>19</v>
      </c>
      <c r="B20" s="38">
        <v>0</v>
      </c>
      <c r="C20" s="39">
        <v>0</v>
      </c>
      <c r="D20" s="39">
        <v>0</v>
      </c>
      <c r="E20" s="38">
        <v>0</v>
      </c>
      <c r="F20" s="40">
        <v>0</v>
      </c>
    </row>
    <row r="21" spans="1:6" ht="16" thickBot="1" x14ac:dyDescent="0.25">
      <c r="A21" s="51" t="s">
        <v>43</v>
      </c>
      <c r="B21" s="52">
        <f>SUM(B3:B20)</f>
        <v>539713369</v>
      </c>
      <c r="C21" s="53">
        <f>SUM(C3:C20)</f>
        <v>169864</v>
      </c>
      <c r="D21" s="53">
        <f>SUM(D3:D20)</f>
        <v>116465</v>
      </c>
      <c r="E21" s="53">
        <f>SUM(E3:E20)</f>
        <v>34817489</v>
      </c>
      <c r="F21" s="54">
        <f>SUM(F3:F20)</f>
        <v>22316193</v>
      </c>
    </row>
  </sheetData>
  <mergeCells count="3">
    <mergeCell ref="A1:B1"/>
    <mergeCell ref="C1:D1"/>
    <mergeCell ref="E1:F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12.5" style="11" bestFit="1" customWidth="1"/>
    <col min="2" max="2" width="12.1640625" style="11" bestFit="1" customWidth="1"/>
    <col min="3" max="5" width="11.83203125" style="11" bestFit="1" customWidth="1"/>
    <col min="6" max="6" width="10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6384" width="8.83203125" style="11"/>
  </cols>
  <sheetData>
    <row r="1" spans="1:8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">
      <c r="A2" s="58" t="s">
        <v>9</v>
      </c>
      <c r="B2" s="58"/>
      <c r="C2" s="58"/>
      <c r="D2" s="58"/>
      <c r="E2" s="58"/>
      <c r="F2" s="58"/>
    </row>
    <row r="3" spans="1:8" x14ac:dyDescent="0.2">
      <c r="A3" s="12">
        <f>15^12</f>
        <v>129746337890625</v>
      </c>
      <c r="B3" s="13">
        <v>14436440266</v>
      </c>
      <c r="C3" s="14">
        <f>B3/1000000000</f>
        <v>14.436440266</v>
      </c>
      <c r="D3" s="15"/>
      <c r="E3" s="15"/>
      <c r="F3" s="15"/>
    </row>
    <row r="4" spans="1:8" x14ac:dyDescent="0.2">
      <c r="A4" s="16"/>
      <c r="B4" s="13">
        <v>14423809895</v>
      </c>
      <c r="C4" s="14">
        <f t="shared" ref="C4:C7" si="0">B4/1000000000</f>
        <v>14.423809895</v>
      </c>
      <c r="D4" s="15"/>
      <c r="E4" s="15"/>
      <c r="F4" s="15"/>
    </row>
    <row r="5" spans="1:8" x14ac:dyDescent="0.2">
      <c r="A5" s="16"/>
      <c r="B5" s="13">
        <v>14881150749</v>
      </c>
      <c r="C5" s="14">
        <f t="shared" si="0"/>
        <v>14.881150749</v>
      </c>
      <c r="D5" s="15"/>
      <c r="E5" s="15"/>
      <c r="F5" s="15"/>
    </row>
    <row r="6" spans="1:8" x14ac:dyDescent="0.2">
      <c r="A6" s="16"/>
      <c r="B6" s="13">
        <v>14375324196</v>
      </c>
      <c r="C6" s="14">
        <f t="shared" si="0"/>
        <v>14.375324195999999</v>
      </c>
      <c r="D6" s="15"/>
      <c r="E6" s="15"/>
      <c r="F6" s="15"/>
    </row>
    <row r="7" spans="1:8" x14ac:dyDescent="0.2">
      <c r="A7" s="16"/>
      <c r="B7" s="13">
        <v>14544453742</v>
      </c>
      <c r="C7" s="14">
        <f t="shared" si="0"/>
        <v>14.544453742</v>
      </c>
      <c r="D7" s="15"/>
      <c r="E7" s="15"/>
      <c r="F7" s="15"/>
    </row>
    <row r="8" spans="1:8" x14ac:dyDescent="0.2">
      <c r="A8" s="15"/>
      <c r="B8" s="13">
        <v>14714846363</v>
      </c>
      <c r="C8" s="14">
        <f>B8/1000000000</f>
        <v>14.714846362999999</v>
      </c>
      <c r="D8" s="15"/>
      <c r="E8" s="15"/>
      <c r="F8" s="15"/>
    </row>
    <row r="9" spans="1:8" x14ac:dyDescent="0.2">
      <c r="A9" s="15"/>
      <c r="B9" s="13">
        <v>14688048051</v>
      </c>
      <c r="C9" s="14">
        <f>B9/1000000000</f>
        <v>14.688048051000001</v>
      </c>
      <c r="D9" s="15"/>
      <c r="E9" s="15"/>
      <c r="F9" s="15"/>
    </row>
    <row r="10" spans="1:8" x14ac:dyDescent="0.2">
      <c r="A10" s="15"/>
      <c r="B10" s="13">
        <v>14346266032</v>
      </c>
      <c r="C10" s="14">
        <f t="shared" ref="C10:C14" si="1">B10/1000000000</f>
        <v>14.346266032000001</v>
      </c>
      <c r="D10" s="15"/>
      <c r="E10" s="15"/>
      <c r="F10" s="15"/>
    </row>
    <row r="11" spans="1:8" x14ac:dyDescent="0.2">
      <c r="A11" s="15"/>
      <c r="B11" s="13">
        <v>14582072964</v>
      </c>
      <c r="C11" s="14">
        <f t="shared" si="1"/>
        <v>14.582072964</v>
      </c>
      <c r="D11" s="15"/>
      <c r="E11" s="15"/>
      <c r="F11" s="15"/>
    </row>
    <row r="12" spans="1:8" x14ac:dyDescent="0.2">
      <c r="A12" s="17"/>
      <c r="B12" s="18">
        <v>14436843505</v>
      </c>
      <c r="C12" s="19">
        <f t="shared" si="1"/>
        <v>14.436843505000001</v>
      </c>
      <c r="D12" s="15"/>
      <c r="E12" s="15"/>
      <c r="F12" s="15"/>
    </row>
    <row r="13" spans="1:8" x14ac:dyDescent="0.2">
      <c r="A13" s="15" t="s">
        <v>6</v>
      </c>
      <c r="B13" s="20">
        <f>AVERAGE(B3:B12)</f>
        <v>14542925576.299999</v>
      </c>
      <c r="C13" s="21">
        <f t="shared" si="1"/>
        <v>14.5429255763</v>
      </c>
      <c r="D13" s="15"/>
      <c r="E13" s="15"/>
      <c r="F13" s="15"/>
      <c r="G13" s="24"/>
      <c r="H13" s="1"/>
    </row>
    <row r="14" spans="1:8" x14ac:dyDescent="0.2">
      <c r="A14" s="15" t="s">
        <v>7</v>
      </c>
      <c r="B14" s="22">
        <f>B13/A3</f>
        <v>1.1208736842005942E-4</v>
      </c>
      <c r="C14" s="23">
        <f t="shared" si="1"/>
        <v>1.1208736842005942E-13</v>
      </c>
      <c r="D14" s="15"/>
      <c r="E14" s="15"/>
      <c r="F14" s="15"/>
    </row>
    <row r="15" spans="1:8" x14ac:dyDescent="0.2">
      <c r="A15" s="15"/>
      <c r="B15" s="13"/>
      <c r="C15" s="13"/>
      <c r="D15" s="15"/>
      <c r="E15" s="15"/>
      <c r="F15" s="15"/>
    </row>
    <row r="16" spans="1:8" x14ac:dyDescent="0.2">
      <c r="A16" s="58" t="s">
        <v>8</v>
      </c>
      <c r="B16" s="58"/>
      <c r="C16" s="58"/>
      <c r="D16" s="58"/>
      <c r="E16" s="58"/>
      <c r="F16" s="58"/>
    </row>
    <row r="17" spans="1:13" x14ac:dyDescent="0.2">
      <c r="A17" s="12">
        <f>(55^33)</f>
        <v>2.703763826271497E+57</v>
      </c>
      <c r="B17" s="13">
        <f>A17*$B$14</f>
        <v>3.0305777211612283E+53</v>
      </c>
      <c r="C17" s="13">
        <f>C14*A17</f>
        <v>3.0305777211612281E+44</v>
      </c>
      <c r="D17" s="15">
        <f>C17/(60*60)</f>
        <v>8.4182714476700783E+40</v>
      </c>
      <c r="E17" s="15">
        <f>D17/24</f>
        <v>3.5076131031958657E+39</v>
      </c>
      <c r="F17" s="15">
        <f>E17/365</f>
        <v>9.6098989128653852E+36</v>
      </c>
    </row>
    <row r="19" spans="1:13" x14ac:dyDescent="0.2">
      <c r="A19" s="59" t="s">
        <v>10</v>
      </c>
      <c r="B19" s="59"/>
      <c r="C19" s="59"/>
      <c r="D19" s="59"/>
      <c r="E19" s="59"/>
      <c r="F19" s="59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27" sqref="D27"/>
    </sheetView>
  </sheetViews>
  <sheetFormatPr baseColWidth="10" defaultColWidth="8.83203125" defaultRowHeight="15" x14ac:dyDescent="0.2"/>
  <cols>
    <col min="1" max="1" width="12.5" style="11" bestFit="1" customWidth="1"/>
    <col min="2" max="2" width="12.1640625" style="11" bestFit="1" customWidth="1"/>
    <col min="3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6384" width="8.83203125" style="11"/>
  </cols>
  <sheetData>
    <row r="1" spans="1:8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">
      <c r="A2" s="58" t="s">
        <v>9</v>
      </c>
      <c r="B2" s="58"/>
      <c r="C2" s="58"/>
      <c r="D2" s="58"/>
      <c r="E2" s="58"/>
      <c r="F2" s="58"/>
    </row>
    <row r="3" spans="1:8" x14ac:dyDescent="0.2">
      <c r="A3" s="12">
        <f>15^12</f>
        <v>129746337890625</v>
      </c>
      <c r="B3" s="13">
        <v>13609086846</v>
      </c>
      <c r="C3" s="14">
        <f>B3/1000000000</f>
        <v>13.609086846</v>
      </c>
      <c r="D3" s="15"/>
      <c r="E3" s="15"/>
      <c r="F3" s="15"/>
    </row>
    <row r="4" spans="1:8" x14ac:dyDescent="0.2">
      <c r="A4" s="16"/>
      <c r="B4" s="13">
        <v>14137608017</v>
      </c>
      <c r="C4" s="14">
        <f t="shared" ref="C4:C7" si="0">B4/1000000000</f>
        <v>14.137608017</v>
      </c>
      <c r="D4" s="15"/>
      <c r="E4" s="15"/>
      <c r="F4" s="15"/>
    </row>
    <row r="5" spans="1:8" x14ac:dyDescent="0.2">
      <c r="A5" s="16"/>
      <c r="B5" s="13">
        <v>14130587666</v>
      </c>
      <c r="C5" s="14">
        <f t="shared" si="0"/>
        <v>14.130587666</v>
      </c>
      <c r="D5" s="15"/>
      <c r="E5" s="15"/>
      <c r="F5" s="15"/>
    </row>
    <row r="6" spans="1:8" x14ac:dyDescent="0.2">
      <c r="A6" s="16"/>
      <c r="B6" s="13">
        <v>13830458357</v>
      </c>
      <c r="C6" s="14">
        <f t="shared" si="0"/>
        <v>13.830458356999999</v>
      </c>
      <c r="D6" s="15"/>
      <c r="E6" s="15"/>
      <c r="F6" s="15"/>
    </row>
    <row r="7" spans="1:8" x14ac:dyDescent="0.2">
      <c r="A7" s="16"/>
      <c r="B7" s="13">
        <v>13311338571</v>
      </c>
      <c r="C7" s="14">
        <f t="shared" si="0"/>
        <v>13.311338571</v>
      </c>
      <c r="D7" s="15"/>
      <c r="E7" s="15"/>
      <c r="F7" s="15"/>
    </row>
    <row r="8" spans="1:8" x14ac:dyDescent="0.2">
      <c r="A8" s="15"/>
      <c r="B8" s="13">
        <v>14849284345</v>
      </c>
      <c r="C8" s="14">
        <f>B8/1000000000</f>
        <v>14.849284344999999</v>
      </c>
      <c r="D8" s="15"/>
      <c r="E8" s="15"/>
      <c r="F8" s="15"/>
    </row>
    <row r="9" spans="1:8" x14ac:dyDescent="0.2">
      <c r="A9" s="15"/>
      <c r="B9" s="13">
        <v>13711245318</v>
      </c>
      <c r="C9" s="14">
        <f>B9/1000000000</f>
        <v>13.711245318</v>
      </c>
      <c r="D9" s="15"/>
      <c r="E9" s="15"/>
      <c r="F9" s="15"/>
    </row>
    <row r="10" spans="1:8" x14ac:dyDescent="0.2">
      <c r="A10" s="15"/>
      <c r="B10" s="13">
        <v>13083626478</v>
      </c>
      <c r="C10" s="14">
        <f t="shared" ref="C10:C14" si="1">B10/1000000000</f>
        <v>13.083626477999999</v>
      </c>
      <c r="D10" s="15"/>
      <c r="E10" s="15"/>
      <c r="F10" s="15"/>
    </row>
    <row r="11" spans="1:8" x14ac:dyDescent="0.2">
      <c r="A11" s="15"/>
      <c r="B11" s="13">
        <v>13381515211</v>
      </c>
      <c r="C11" s="14">
        <f t="shared" si="1"/>
        <v>13.381515211</v>
      </c>
      <c r="D11" s="15"/>
      <c r="E11" s="15"/>
      <c r="F11" s="15"/>
    </row>
    <row r="12" spans="1:8" x14ac:dyDescent="0.2">
      <c r="A12" s="17"/>
      <c r="B12" s="18">
        <v>13246769837</v>
      </c>
      <c r="C12" s="19">
        <f t="shared" si="1"/>
        <v>13.246769837</v>
      </c>
      <c r="D12" s="15"/>
      <c r="E12" s="15"/>
      <c r="F12" s="15"/>
    </row>
    <row r="13" spans="1:8" x14ac:dyDescent="0.2">
      <c r="A13" s="15" t="s">
        <v>6</v>
      </c>
      <c r="B13" s="20">
        <f>AVERAGE(B3:B12)</f>
        <v>13729152064.6</v>
      </c>
      <c r="C13" s="21">
        <f t="shared" si="1"/>
        <v>13.729152064600001</v>
      </c>
      <c r="D13" s="15"/>
      <c r="E13" s="15"/>
      <c r="F13" s="15"/>
      <c r="G13" s="24"/>
      <c r="H13" s="1"/>
    </row>
    <row r="14" spans="1:8" x14ac:dyDescent="0.2">
      <c r="A14" s="15" t="s">
        <v>7</v>
      </c>
      <c r="B14" s="22">
        <f>B13/A3</f>
        <v>1.0581533388767822E-4</v>
      </c>
      <c r="C14" s="23">
        <f t="shared" si="1"/>
        <v>1.0581533388767823E-13</v>
      </c>
      <c r="D14" s="15"/>
      <c r="E14" s="15"/>
      <c r="F14" s="15"/>
    </row>
    <row r="15" spans="1:8" x14ac:dyDescent="0.2">
      <c r="A15" s="15"/>
      <c r="B15" s="13"/>
      <c r="C15" s="13"/>
      <c r="D15" s="15"/>
      <c r="E15" s="15"/>
      <c r="F15" s="15"/>
    </row>
    <row r="16" spans="1:8" x14ac:dyDescent="0.2">
      <c r="A16" s="58" t="s">
        <v>8</v>
      </c>
      <c r="B16" s="58"/>
      <c r="C16" s="58"/>
      <c r="D16" s="58"/>
      <c r="E16" s="58"/>
      <c r="F16" s="58"/>
    </row>
    <row r="17" spans="1:13" x14ac:dyDescent="0.2">
      <c r="A17" s="12">
        <f>(55^33)</f>
        <v>2.703763826271497E+57</v>
      </c>
      <c r="B17" s="13">
        <f>A17*$B$14</f>
        <v>2.8609967203034486E+53</v>
      </c>
      <c r="C17" s="13">
        <f>C14*A17</f>
        <v>2.860996720303449E+44</v>
      </c>
      <c r="D17" s="15">
        <f>C17/(60*60)</f>
        <v>7.9472131119540254E+40</v>
      </c>
      <c r="E17" s="15">
        <f>D17/24</f>
        <v>3.3113387966475108E+39</v>
      </c>
      <c r="F17" s="15">
        <f>E17/365</f>
        <v>9.0721610867055085E+36</v>
      </c>
    </row>
    <row r="19" spans="1:13" x14ac:dyDescent="0.2">
      <c r="A19" s="59" t="s">
        <v>26</v>
      </c>
      <c r="B19" s="59"/>
      <c r="C19" s="59"/>
      <c r="D19" s="59"/>
      <c r="E19" s="59"/>
      <c r="F19" s="59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P13" sqref="P13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4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58" t="s">
        <v>9</v>
      </c>
      <c r="B2" s="58"/>
      <c r="C2" s="58"/>
      <c r="D2" s="58"/>
      <c r="E2" s="58"/>
      <c r="F2" s="58"/>
      <c r="H2" s="25"/>
      <c r="O2" s="58" t="s">
        <v>20</v>
      </c>
      <c r="P2" s="58"/>
      <c r="Q2" s="58"/>
      <c r="R2" s="58"/>
      <c r="S2" s="58"/>
      <c r="T2" s="58"/>
      <c r="U2" s="58"/>
    </row>
    <row r="3" spans="1:21" x14ac:dyDescent="0.2">
      <c r="A3" s="12">
        <f>15^12</f>
        <v>129746337890625</v>
      </c>
      <c r="B3" s="13">
        <v>2067793954</v>
      </c>
      <c r="C3" s="14">
        <f>B3/1000000000</f>
        <v>2.0677939539999999</v>
      </c>
      <c r="D3" s="15"/>
      <c r="E3" s="15"/>
      <c r="F3" s="15"/>
      <c r="O3" s="12">
        <f>21^16</f>
        <v>1.4305686902419853E+21</v>
      </c>
      <c r="P3" s="26">
        <v>1352402328845</v>
      </c>
      <c r="Q3" s="14">
        <f>P3/1000000000</f>
        <v>1352.4023288450001</v>
      </c>
      <c r="R3" s="14">
        <f>Q3/60</f>
        <v>22.540038814083335</v>
      </c>
      <c r="S3" s="15"/>
      <c r="T3" s="15"/>
      <c r="U3" s="15"/>
    </row>
    <row r="4" spans="1:21" x14ac:dyDescent="0.2">
      <c r="A4" s="16"/>
      <c r="B4" s="13">
        <v>2041149952</v>
      </c>
      <c r="C4" s="14">
        <f t="shared" ref="C4:C7" si="0">B4/1000000000</f>
        <v>2.041149952</v>
      </c>
      <c r="D4" s="15"/>
      <c r="E4" s="15"/>
      <c r="F4" s="15"/>
      <c r="O4" s="16"/>
      <c r="P4" s="26">
        <v>1362813541472</v>
      </c>
      <c r="Q4" s="14">
        <f t="shared" ref="Q4:Q7" si="1">P4/1000000000</f>
        <v>1362.813541472</v>
      </c>
      <c r="R4" s="14">
        <f>Q4/60</f>
        <v>22.713559024533332</v>
      </c>
      <c r="S4" s="15"/>
      <c r="T4" s="15"/>
      <c r="U4" s="15"/>
    </row>
    <row r="5" spans="1:21" x14ac:dyDescent="0.2">
      <c r="A5" s="16"/>
      <c r="B5" s="13">
        <v>1972292050</v>
      </c>
      <c r="C5" s="14">
        <f t="shared" si="0"/>
        <v>1.9722920500000001</v>
      </c>
      <c r="D5" s="15"/>
      <c r="E5" s="15"/>
      <c r="F5" s="15"/>
      <c r="O5" s="16"/>
      <c r="P5" s="26">
        <v>1379910665658</v>
      </c>
      <c r="Q5" s="14">
        <f t="shared" si="1"/>
        <v>1379.910665658</v>
      </c>
      <c r="R5" s="14">
        <f>Q5/60</f>
        <v>22.9985110943</v>
      </c>
      <c r="S5" s="15"/>
      <c r="T5" s="15"/>
      <c r="U5" s="15"/>
    </row>
    <row r="6" spans="1:21" x14ac:dyDescent="0.2">
      <c r="A6" s="16"/>
      <c r="B6" s="13">
        <v>1937625274</v>
      </c>
      <c r="C6" s="14">
        <f t="shared" si="0"/>
        <v>1.937625274</v>
      </c>
      <c r="D6" s="15"/>
      <c r="E6" s="15"/>
      <c r="F6" s="15"/>
      <c r="O6" s="16"/>
      <c r="P6" s="26"/>
      <c r="Q6" s="14">
        <f t="shared" si="1"/>
        <v>0</v>
      </c>
      <c r="R6" s="14"/>
      <c r="S6" s="15"/>
      <c r="T6" s="15"/>
      <c r="U6" s="15"/>
    </row>
    <row r="7" spans="1:21" x14ac:dyDescent="0.2">
      <c r="A7" s="16"/>
      <c r="B7" s="13">
        <v>2138018651</v>
      </c>
      <c r="C7" s="14">
        <f t="shared" si="0"/>
        <v>2.1380186509999999</v>
      </c>
      <c r="D7" s="15"/>
      <c r="E7" s="15"/>
      <c r="F7" s="15"/>
      <c r="O7" s="16"/>
      <c r="P7" s="26"/>
      <c r="Q7" s="14">
        <f t="shared" si="1"/>
        <v>0</v>
      </c>
      <c r="R7" s="14"/>
      <c r="S7" s="15"/>
      <c r="T7" s="15"/>
      <c r="U7" s="15"/>
    </row>
    <row r="8" spans="1:21" x14ac:dyDescent="0.2">
      <c r="A8" s="15"/>
      <c r="B8" s="13">
        <v>2006280233</v>
      </c>
      <c r="C8" s="14">
        <f>B8/1000000000</f>
        <v>2.006280233</v>
      </c>
      <c r="D8" s="15"/>
      <c r="E8" s="15"/>
      <c r="F8" s="15"/>
      <c r="O8" s="15"/>
      <c r="P8" s="26"/>
      <c r="Q8" s="14">
        <f>P8/1000000000</f>
        <v>0</v>
      </c>
      <c r="R8" s="14"/>
      <c r="S8" s="15"/>
      <c r="T8" s="15"/>
      <c r="U8" s="15"/>
    </row>
    <row r="9" spans="1:21" x14ac:dyDescent="0.2">
      <c r="A9" s="15"/>
      <c r="B9" s="13">
        <v>2010043796</v>
      </c>
      <c r="C9" s="14">
        <f>B9/1000000000</f>
        <v>2.0100437960000002</v>
      </c>
      <c r="D9" s="15"/>
      <c r="E9" s="15"/>
      <c r="F9" s="15"/>
      <c r="O9" s="15"/>
      <c r="P9" s="26"/>
      <c r="Q9" s="14">
        <f>P9/1000000000</f>
        <v>0</v>
      </c>
      <c r="R9" s="14"/>
      <c r="S9" s="15"/>
      <c r="T9" s="15"/>
      <c r="U9" s="15"/>
    </row>
    <row r="10" spans="1:21" x14ac:dyDescent="0.2">
      <c r="A10" s="15"/>
      <c r="B10" s="13">
        <v>2106993709</v>
      </c>
      <c r="C10" s="14">
        <f t="shared" ref="C10:C14" si="2">B10/1000000000</f>
        <v>2.1069937090000002</v>
      </c>
      <c r="D10" s="15"/>
      <c r="E10" s="15"/>
      <c r="F10" s="15"/>
      <c r="O10" s="15"/>
      <c r="P10" s="26"/>
      <c r="Q10" s="14">
        <f t="shared" ref="Q10:Q14" si="3">P10/1000000000</f>
        <v>0</v>
      </c>
      <c r="R10" s="14"/>
      <c r="S10" s="15"/>
      <c r="T10" s="15"/>
      <c r="U10" s="15"/>
    </row>
    <row r="11" spans="1:21" x14ac:dyDescent="0.2">
      <c r="A11" s="15"/>
      <c r="B11" s="13">
        <v>2069158799</v>
      </c>
      <c r="C11" s="14">
        <f t="shared" si="2"/>
        <v>2.0691587990000002</v>
      </c>
      <c r="D11" s="15"/>
      <c r="E11" s="15"/>
      <c r="F11" s="15"/>
      <c r="O11" s="15"/>
      <c r="P11" s="26"/>
      <c r="Q11" s="14">
        <f t="shared" si="3"/>
        <v>0</v>
      </c>
      <c r="R11" s="14"/>
      <c r="S11" s="15"/>
      <c r="T11" s="15"/>
      <c r="U11" s="15"/>
    </row>
    <row r="12" spans="1:21" x14ac:dyDescent="0.2">
      <c r="A12" s="17"/>
      <c r="B12" s="18">
        <v>2085476927</v>
      </c>
      <c r="C12" s="19">
        <f t="shared" si="2"/>
        <v>2.0854769270000002</v>
      </c>
      <c r="D12" s="15"/>
      <c r="E12" s="15"/>
      <c r="F12" s="15"/>
      <c r="O12" s="17"/>
      <c r="P12" s="27"/>
      <c r="Q12" s="19">
        <f t="shared" si="3"/>
        <v>0</v>
      </c>
      <c r="R12" s="21"/>
      <c r="S12" s="15"/>
      <c r="T12" s="15"/>
      <c r="U12" s="15"/>
    </row>
    <row r="13" spans="1:21" x14ac:dyDescent="0.2">
      <c r="A13" s="15" t="s">
        <v>6</v>
      </c>
      <c r="B13" s="20">
        <f>AVERAGE(B3:B12)</f>
        <v>2043483334.5</v>
      </c>
      <c r="C13" s="21">
        <f t="shared" si="2"/>
        <v>2.0434833344999999</v>
      </c>
      <c r="D13" s="15"/>
      <c r="E13" s="15"/>
      <c r="F13" s="15"/>
      <c r="G13" s="24"/>
      <c r="H13" s="1"/>
      <c r="O13" s="15" t="s">
        <v>6</v>
      </c>
      <c r="P13" s="20">
        <f>AVERAGE(P3:P12)</f>
        <v>1365042178658.3333</v>
      </c>
      <c r="Q13" s="21">
        <f t="shared" si="3"/>
        <v>1365.0421786583333</v>
      </c>
      <c r="R13" s="21">
        <f>Q13/60</f>
        <v>22.750702977638888</v>
      </c>
      <c r="S13" s="21">
        <f>R13/60</f>
        <v>0.37917838296064815</v>
      </c>
      <c r="T13" s="21"/>
      <c r="U13" s="21"/>
    </row>
    <row r="14" spans="1:21" x14ac:dyDescent="0.2">
      <c r="A14" s="15" t="s">
        <v>7</v>
      </c>
      <c r="B14" s="22">
        <f>B13/A3</f>
        <v>1.5749834390105394E-5</v>
      </c>
      <c r="C14" s="23">
        <f t="shared" si="2"/>
        <v>1.5749834390105394E-14</v>
      </c>
      <c r="D14" s="15"/>
      <c r="E14" s="15"/>
      <c r="F14" s="15"/>
      <c r="O14" s="15" t="s">
        <v>7</v>
      </c>
      <c r="P14" s="26">
        <f>P13/O3</f>
        <v>9.5419548041935121E-10</v>
      </c>
      <c r="Q14" s="23">
        <f t="shared" si="3"/>
        <v>9.5419548041935123E-19</v>
      </c>
      <c r="R14" s="23">
        <f>Q14/60</f>
        <v>1.5903258006989187E-20</v>
      </c>
      <c r="S14" s="15">
        <f>R14/60</f>
        <v>2.6505430011648645E-22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58" t="s">
        <v>8</v>
      </c>
      <c r="B16" s="58"/>
      <c r="C16" s="58"/>
      <c r="D16" s="58"/>
      <c r="E16" s="58"/>
      <c r="F16" s="58"/>
    </row>
    <row r="17" spans="1:13" x14ac:dyDescent="0.2">
      <c r="A17" s="12">
        <f>(55^33)</f>
        <v>2.703763826271497E+57</v>
      </c>
      <c r="B17" s="13">
        <f>A17*$B$14</f>
        <v>4.2583832493733766E+52</v>
      </c>
      <c r="C17" s="13">
        <f>C14*A17</f>
        <v>4.2583832493733769E+43</v>
      </c>
      <c r="D17" s="15">
        <f>C17/(60*60)</f>
        <v>1.1828842359370491E+40</v>
      </c>
      <c r="E17" s="15">
        <f>D17/24</f>
        <v>4.9286843164043711E+38</v>
      </c>
      <c r="F17" s="15">
        <f>E17/365</f>
        <v>1.3503244702477728E+36</v>
      </c>
    </row>
    <row r="19" spans="1:13" x14ac:dyDescent="0.2">
      <c r="A19" s="59" t="s">
        <v>27</v>
      </c>
      <c r="B19" s="59"/>
      <c r="C19" s="59"/>
      <c r="D19" s="59"/>
      <c r="E19" s="59"/>
      <c r="F19" s="59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A16:F16"/>
    <mergeCell ref="A19:F19"/>
    <mergeCell ref="O2:U2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A22" sqref="A22:T22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7" width="2.83203125" style="28" customWidth="1"/>
    <col min="8" max="8" width="12.5" style="11" bestFit="1" customWidth="1"/>
    <col min="9" max="13" width="11.83203125" style="11" bestFit="1" customWidth="1"/>
    <col min="14" max="14" width="2.83203125" style="28" customWidth="1"/>
    <col min="15" max="15" width="12.5" style="11" bestFit="1" customWidth="1"/>
    <col min="16" max="20" width="11.83203125" style="11" bestFit="1" customWidth="1"/>
    <col min="21" max="16384" width="8.83203125" style="11"/>
  </cols>
  <sheetData>
    <row r="1" spans="1:20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H1" s="9" t="s">
        <v>0</v>
      </c>
      <c r="I1" s="10" t="s">
        <v>1</v>
      </c>
      <c r="J1" s="10" t="s">
        <v>2</v>
      </c>
      <c r="K1" s="10" t="s">
        <v>3</v>
      </c>
      <c r="L1" s="10" t="s">
        <v>4</v>
      </c>
      <c r="M1" s="10" t="s">
        <v>5</v>
      </c>
      <c r="O1" s="9" t="s">
        <v>0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</row>
    <row r="2" spans="1:20" x14ac:dyDescent="0.2">
      <c r="A2" s="58" t="s">
        <v>9</v>
      </c>
      <c r="B2" s="58"/>
      <c r="C2" s="58"/>
      <c r="D2" s="58"/>
      <c r="E2" s="58"/>
      <c r="F2" s="58"/>
      <c r="H2" s="58" t="s">
        <v>9</v>
      </c>
      <c r="I2" s="58"/>
      <c r="J2" s="58"/>
      <c r="K2" s="58"/>
      <c r="L2" s="58"/>
      <c r="M2" s="58"/>
      <c r="O2" s="58" t="s">
        <v>9</v>
      </c>
      <c r="P2" s="58"/>
      <c r="Q2" s="58"/>
      <c r="R2" s="58"/>
      <c r="S2" s="58"/>
      <c r="T2" s="58"/>
    </row>
    <row r="3" spans="1:20" x14ac:dyDescent="0.2">
      <c r="A3" s="12">
        <f>15^12</f>
        <v>129746337890625</v>
      </c>
      <c r="B3" s="13">
        <v>2023124587</v>
      </c>
      <c r="C3" s="14">
        <f>B3/1000000000</f>
        <v>2.0231245869999999</v>
      </c>
      <c r="D3" s="15"/>
      <c r="E3" s="15"/>
      <c r="F3" s="15"/>
      <c r="H3" s="12">
        <f>15^12</f>
        <v>129746337890625</v>
      </c>
      <c r="I3" s="13">
        <v>2014121234</v>
      </c>
      <c r="J3" s="14">
        <f>I3/1000000000</f>
        <v>2.0141212340000001</v>
      </c>
      <c r="K3" s="15"/>
      <c r="L3" s="15"/>
      <c r="M3" s="15"/>
      <c r="O3" s="12">
        <f>15^12</f>
        <v>129746337890625</v>
      </c>
      <c r="P3" s="13">
        <v>1993895166</v>
      </c>
      <c r="Q3" s="14">
        <f>P3/1000000000</f>
        <v>1.9938951659999999</v>
      </c>
      <c r="R3" s="15"/>
      <c r="S3" s="15"/>
      <c r="T3" s="15"/>
    </row>
    <row r="4" spans="1:20" x14ac:dyDescent="0.2">
      <c r="A4" s="16"/>
      <c r="B4" s="13">
        <v>2002377168</v>
      </c>
      <c r="C4" s="14">
        <f t="shared" ref="C4:C7" si="0">B4/1000000000</f>
        <v>2.0023771680000002</v>
      </c>
      <c r="D4" s="15"/>
      <c r="E4" s="15"/>
      <c r="F4" s="15"/>
      <c r="H4" s="16"/>
      <c r="I4" s="13">
        <v>2000572596</v>
      </c>
      <c r="J4" s="14">
        <f t="shared" ref="J4:J7" si="1">I4/1000000000</f>
        <v>2.000572596</v>
      </c>
      <c r="K4" s="15"/>
      <c r="L4" s="15"/>
      <c r="M4" s="15"/>
      <c r="O4" s="16"/>
      <c r="P4" s="13">
        <v>1981253500</v>
      </c>
      <c r="Q4" s="14">
        <f t="shared" ref="Q4:Q7" si="2">P4/1000000000</f>
        <v>1.9812535</v>
      </c>
      <c r="R4" s="15"/>
      <c r="S4" s="15"/>
      <c r="T4" s="15"/>
    </row>
    <row r="5" spans="1:20" x14ac:dyDescent="0.2">
      <c r="A5" s="16"/>
      <c r="B5" s="13">
        <v>2060473530</v>
      </c>
      <c r="C5" s="14">
        <f t="shared" si="0"/>
        <v>2.0604735299999999</v>
      </c>
      <c r="D5" s="15"/>
      <c r="E5" s="15"/>
      <c r="F5" s="15"/>
      <c r="H5" s="16"/>
      <c r="I5" s="13">
        <v>2050902972</v>
      </c>
      <c r="J5" s="14">
        <f t="shared" si="1"/>
        <v>2.0509029719999998</v>
      </c>
      <c r="K5" s="15"/>
      <c r="L5" s="15"/>
      <c r="M5" s="15"/>
      <c r="O5" s="16"/>
      <c r="P5" s="13">
        <v>1985287903</v>
      </c>
      <c r="Q5" s="14">
        <f t="shared" si="2"/>
        <v>1.9852879029999999</v>
      </c>
      <c r="R5" s="15"/>
      <c r="S5" s="15"/>
      <c r="T5" s="15"/>
    </row>
    <row r="6" spans="1:20" x14ac:dyDescent="0.2">
      <c r="A6" s="16"/>
      <c r="B6" s="13">
        <v>2022429410</v>
      </c>
      <c r="C6" s="14">
        <f t="shared" si="0"/>
        <v>2.02242941</v>
      </c>
      <c r="D6" s="15"/>
      <c r="E6" s="15"/>
      <c r="F6" s="15"/>
      <c r="H6" s="16"/>
      <c r="I6" s="13">
        <v>2011235234</v>
      </c>
      <c r="J6" s="14">
        <f t="shared" si="1"/>
        <v>2.0112352339999999</v>
      </c>
      <c r="K6" s="15"/>
      <c r="L6" s="15"/>
      <c r="M6" s="15"/>
      <c r="O6" s="16"/>
      <c r="P6" s="13">
        <v>1974888815</v>
      </c>
      <c r="Q6" s="14">
        <f t="shared" si="2"/>
        <v>1.9748888149999999</v>
      </c>
      <c r="R6" s="15"/>
      <c r="S6" s="15"/>
      <c r="T6" s="15"/>
    </row>
    <row r="7" spans="1:20" x14ac:dyDescent="0.2">
      <c r="A7" s="16"/>
      <c r="B7" s="13">
        <v>2034583018</v>
      </c>
      <c r="C7" s="14">
        <f t="shared" si="0"/>
        <v>2.0345830180000002</v>
      </c>
      <c r="D7" s="15"/>
      <c r="E7" s="15"/>
      <c r="F7" s="15"/>
      <c r="H7" s="16"/>
      <c r="I7" s="13">
        <v>2017898357</v>
      </c>
      <c r="J7" s="14">
        <f t="shared" si="1"/>
        <v>2.017898357</v>
      </c>
      <c r="K7" s="15"/>
      <c r="L7" s="15"/>
      <c r="M7" s="15"/>
      <c r="O7" s="16"/>
      <c r="P7" s="13">
        <v>2051868599</v>
      </c>
      <c r="Q7" s="14">
        <f t="shared" si="2"/>
        <v>2.0518685990000001</v>
      </c>
      <c r="R7" s="15"/>
      <c r="S7" s="15"/>
      <c r="T7" s="15"/>
    </row>
    <row r="8" spans="1:20" x14ac:dyDescent="0.2">
      <c r="A8" s="15"/>
      <c r="B8" s="13">
        <v>2030261972</v>
      </c>
      <c r="C8" s="14">
        <f>B8/1000000000</f>
        <v>2.0302619719999999</v>
      </c>
      <c r="D8" s="15"/>
      <c r="E8" s="15"/>
      <c r="F8" s="15"/>
      <c r="H8" s="15"/>
      <c r="I8" s="13">
        <v>2019170389</v>
      </c>
      <c r="J8" s="14">
        <f>I8/1000000000</f>
        <v>2.0191703890000001</v>
      </c>
      <c r="K8" s="15"/>
      <c r="L8" s="15"/>
      <c r="M8" s="15"/>
      <c r="O8" s="15"/>
      <c r="P8" s="13">
        <v>2046474795</v>
      </c>
      <c r="Q8" s="14">
        <f>P8/1000000000</f>
        <v>2.046474795</v>
      </c>
      <c r="R8" s="15"/>
      <c r="S8" s="15"/>
      <c r="T8" s="15"/>
    </row>
    <row r="9" spans="1:20" x14ac:dyDescent="0.2">
      <c r="A9" s="15"/>
      <c r="B9" s="13">
        <v>2046274152</v>
      </c>
      <c r="C9" s="14">
        <f>B9/1000000000</f>
        <v>2.0462741520000001</v>
      </c>
      <c r="D9" s="15"/>
      <c r="E9" s="15"/>
      <c r="F9" s="15"/>
      <c r="H9" s="15"/>
      <c r="I9" s="13">
        <v>2080879782</v>
      </c>
      <c r="J9" s="14">
        <f>I9/1000000000</f>
        <v>2.0808797819999998</v>
      </c>
      <c r="K9" s="15"/>
      <c r="L9" s="15"/>
      <c r="M9" s="15"/>
      <c r="O9" s="15"/>
      <c r="P9" s="13">
        <v>1998765277</v>
      </c>
      <c r="Q9" s="14">
        <f>P9/1000000000</f>
        <v>1.998765277</v>
      </c>
      <c r="R9" s="15"/>
      <c r="S9" s="15"/>
      <c r="T9" s="15"/>
    </row>
    <row r="10" spans="1:20" x14ac:dyDescent="0.2">
      <c r="A10" s="15"/>
      <c r="B10" s="13">
        <v>2032415048</v>
      </c>
      <c r="C10" s="14">
        <f t="shared" ref="C10:C14" si="3">B10/1000000000</f>
        <v>2.0324150479999998</v>
      </c>
      <c r="D10" s="15"/>
      <c r="E10" s="15"/>
      <c r="F10" s="15"/>
      <c r="H10" s="15"/>
      <c r="I10" s="13">
        <v>2003218157</v>
      </c>
      <c r="J10" s="14">
        <f t="shared" ref="J10:J14" si="4">I10/1000000000</f>
        <v>2.0032181570000001</v>
      </c>
      <c r="K10" s="15"/>
      <c r="L10" s="15"/>
      <c r="M10" s="15"/>
      <c r="O10" s="15"/>
      <c r="P10" s="13">
        <v>2045554027</v>
      </c>
      <c r="Q10" s="14">
        <f t="shared" ref="Q10:Q14" si="5">P10/1000000000</f>
        <v>2.0455540270000001</v>
      </c>
      <c r="R10" s="15"/>
      <c r="S10" s="15"/>
      <c r="T10" s="15"/>
    </row>
    <row r="11" spans="1:20" x14ac:dyDescent="0.2">
      <c r="A11" s="15"/>
      <c r="B11" s="13">
        <v>2038092347</v>
      </c>
      <c r="C11" s="14">
        <f t="shared" si="3"/>
        <v>2.0380923470000001</v>
      </c>
      <c r="D11" s="15"/>
      <c r="E11" s="15"/>
      <c r="F11" s="15"/>
      <c r="H11" s="15"/>
      <c r="I11" s="13">
        <v>2007263862</v>
      </c>
      <c r="J11" s="14">
        <f t="shared" si="4"/>
        <v>2.0072638619999998</v>
      </c>
      <c r="K11" s="15"/>
      <c r="L11" s="15"/>
      <c r="M11" s="15"/>
      <c r="O11" s="15"/>
      <c r="P11" s="13">
        <v>2002554271</v>
      </c>
      <c r="Q11" s="14">
        <f t="shared" si="5"/>
        <v>2.0025542710000002</v>
      </c>
      <c r="R11" s="15"/>
      <c r="S11" s="15"/>
      <c r="T11" s="15"/>
    </row>
    <row r="12" spans="1:20" x14ac:dyDescent="0.2">
      <c r="A12" s="17"/>
      <c r="B12" s="18">
        <v>2038203928</v>
      </c>
      <c r="C12" s="19">
        <f t="shared" si="3"/>
        <v>2.0382039280000002</v>
      </c>
      <c r="D12" s="15"/>
      <c r="E12" s="15"/>
      <c r="F12" s="15"/>
      <c r="H12" s="17"/>
      <c r="I12" s="18">
        <v>2019682188</v>
      </c>
      <c r="J12" s="19">
        <f t="shared" si="4"/>
        <v>2.019682188</v>
      </c>
      <c r="K12" s="15"/>
      <c r="L12" s="15"/>
      <c r="M12" s="15"/>
      <c r="O12" s="17"/>
      <c r="P12" s="18">
        <v>2014093615</v>
      </c>
      <c r="Q12" s="19">
        <f t="shared" si="5"/>
        <v>2.0140936150000002</v>
      </c>
      <c r="R12" s="15"/>
      <c r="S12" s="15"/>
      <c r="T12" s="15"/>
    </row>
    <row r="13" spans="1:20" x14ac:dyDescent="0.2">
      <c r="A13" s="15" t="s">
        <v>6</v>
      </c>
      <c r="B13" s="20">
        <f>AVERAGE(B3:B12)</f>
        <v>2032823516</v>
      </c>
      <c r="C13" s="21">
        <f>B13/1000000000</f>
        <v>2.0328235160000001</v>
      </c>
      <c r="D13" s="15"/>
      <c r="E13" s="15"/>
      <c r="F13" s="15"/>
      <c r="G13" s="29"/>
      <c r="H13" s="15" t="s">
        <v>6</v>
      </c>
      <c r="I13" s="20">
        <f>AVERAGE(I3:I12)</f>
        <v>2022494477.0999999</v>
      </c>
      <c r="J13" s="21">
        <f t="shared" si="4"/>
        <v>2.0224944771</v>
      </c>
      <c r="K13" s="15"/>
      <c r="L13" s="15"/>
      <c r="M13" s="15"/>
      <c r="O13" s="15" t="s">
        <v>6</v>
      </c>
      <c r="P13" s="20">
        <f>AVERAGE(P3:P12)</f>
        <v>2009463596.8</v>
      </c>
      <c r="Q13" s="21">
        <f t="shared" si="5"/>
        <v>2.0094635967999999</v>
      </c>
      <c r="R13" s="15"/>
      <c r="S13" s="15"/>
      <c r="T13" s="15"/>
    </row>
    <row r="14" spans="1:20" x14ac:dyDescent="0.2">
      <c r="A14" s="15" t="s">
        <v>7</v>
      </c>
      <c r="B14" s="22">
        <f>B13/A3</f>
        <v>1.5667675473920905E-5</v>
      </c>
      <c r="C14" s="23">
        <f t="shared" si="3"/>
        <v>1.5667675473920905E-14</v>
      </c>
      <c r="D14" s="15"/>
      <c r="E14" s="15"/>
      <c r="F14" s="15"/>
      <c r="H14" s="15" t="s">
        <v>7</v>
      </c>
      <c r="I14" s="22">
        <f>I13/H3</f>
        <v>1.5588065990771506E-5</v>
      </c>
      <c r="J14" s="23">
        <f t="shared" si="4"/>
        <v>1.5588065990771505E-14</v>
      </c>
      <c r="K14" s="15"/>
      <c r="L14" s="15"/>
      <c r="M14" s="15"/>
      <c r="O14" s="15" t="s">
        <v>7</v>
      </c>
      <c r="P14" s="22">
        <f>P13/O3</f>
        <v>1.5487632479415025E-5</v>
      </c>
      <c r="Q14" s="23">
        <f t="shared" si="5"/>
        <v>1.5487632479415024E-14</v>
      </c>
      <c r="R14" s="15"/>
      <c r="S14" s="15"/>
      <c r="T14" s="15"/>
    </row>
    <row r="15" spans="1:20" x14ac:dyDescent="0.2">
      <c r="A15" s="15"/>
      <c r="B15" s="13"/>
      <c r="C15" s="13"/>
      <c r="D15" s="15"/>
      <c r="E15" s="15"/>
      <c r="F15" s="15"/>
      <c r="H15" s="15"/>
      <c r="I15" s="13"/>
      <c r="J15" s="13"/>
      <c r="K15" s="15"/>
      <c r="L15" s="15"/>
      <c r="M15" s="15"/>
      <c r="O15" s="15"/>
      <c r="P15" s="13"/>
      <c r="Q15" s="13"/>
      <c r="R15" s="15"/>
      <c r="S15" s="15"/>
      <c r="T15" s="15"/>
    </row>
    <row r="16" spans="1:20" x14ac:dyDescent="0.2">
      <c r="A16" s="58" t="s">
        <v>8</v>
      </c>
      <c r="B16" s="58"/>
      <c r="C16" s="58"/>
      <c r="D16" s="58"/>
      <c r="E16" s="58"/>
      <c r="F16" s="58"/>
      <c r="H16" s="58" t="s">
        <v>8</v>
      </c>
      <c r="I16" s="58"/>
      <c r="J16" s="58"/>
      <c r="K16" s="58"/>
      <c r="L16" s="58"/>
      <c r="M16" s="58"/>
      <c r="O16" s="58" t="s">
        <v>8</v>
      </c>
      <c r="P16" s="58"/>
      <c r="Q16" s="58"/>
      <c r="R16" s="58"/>
      <c r="S16" s="58"/>
      <c r="T16" s="58"/>
    </row>
    <row r="17" spans="1:20" x14ac:dyDescent="0.2">
      <c r="A17" s="12">
        <f>(55^33)</f>
        <v>2.703763826271497E+57</v>
      </c>
      <c r="B17" s="13">
        <f>A17*$B$14</f>
        <v>4.2361694188148476E+52</v>
      </c>
      <c r="C17" s="13">
        <f>C14*A17</f>
        <v>4.2361694188148475E+43</v>
      </c>
      <c r="D17" s="15">
        <f>C17/(60*60)</f>
        <v>1.1767137274485688E+40</v>
      </c>
      <c r="E17" s="15">
        <f>D17/24</f>
        <v>4.9029738643690367E+38</v>
      </c>
      <c r="F17" s="15">
        <f>E17/365</f>
        <v>1.3432805107860374E+36</v>
      </c>
      <c r="H17" s="12">
        <f>(55^33)</f>
        <v>2.703763826271497E+57</v>
      </c>
      <c r="I17" s="13">
        <f>H17*$B$14</f>
        <v>4.2361694188148476E+52</v>
      </c>
      <c r="J17" s="13">
        <f>J14*H17</f>
        <v>4.2146448947380957E+43</v>
      </c>
      <c r="K17" s="15">
        <f>J17/(60*60)</f>
        <v>1.1707346929828042E+40</v>
      </c>
      <c r="L17" s="15">
        <f>K17/24</f>
        <v>4.8780612207616843E+38</v>
      </c>
      <c r="M17" s="15">
        <f>L17/365</f>
        <v>1.3364551289758039E+36</v>
      </c>
      <c r="O17" s="12">
        <f>(55^33)</f>
        <v>2.703763826271497E+57</v>
      </c>
      <c r="P17" s="13">
        <f>O17*$B$14</f>
        <v>4.2361694188148476E+52</v>
      </c>
      <c r="Q17" s="13">
        <f>Q14*O17</f>
        <v>4.1874900452429877E+43</v>
      </c>
      <c r="R17" s="15">
        <f>Q17/(60*60)</f>
        <v>1.1631916792341632E+40</v>
      </c>
      <c r="S17" s="15">
        <f>R17/24</f>
        <v>4.8466319968090131E+38</v>
      </c>
      <c r="T17" s="15">
        <f>S17/365</f>
        <v>1.3278443826874009E+36</v>
      </c>
    </row>
    <row r="20" spans="1:20" x14ac:dyDescent="0.2">
      <c r="I20" s="8">
        <f>(B14-I14)/B14</f>
        <v>5.0811291874094475E-3</v>
      </c>
      <c r="P20" s="8">
        <f>(B14-P14)/B14</f>
        <v>1.1491366080792502E-2</v>
      </c>
    </row>
    <row r="21" spans="1:20" x14ac:dyDescent="0.2">
      <c r="P21" s="8">
        <f>(I14-P14)/I14</f>
        <v>6.4429744790623529E-3</v>
      </c>
    </row>
    <row r="22" spans="1:20" x14ac:dyDescent="0.2">
      <c r="A22" s="59" t="s">
        <v>28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</row>
  </sheetData>
  <mergeCells count="7">
    <mergeCell ref="A22:T22"/>
    <mergeCell ref="A2:F2"/>
    <mergeCell ref="A16:F16"/>
    <mergeCell ref="H2:M2"/>
    <mergeCell ref="H16:M16"/>
    <mergeCell ref="O2:T2"/>
    <mergeCell ref="O16:T16"/>
  </mergeCells>
  <conditionalFormatting sqref="I14 B14 P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E32" sqref="E32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58" t="s">
        <v>9</v>
      </c>
      <c r="B2" s="58"/>
      <c r="C2" s="58"/>
      <c r="D2" s="58"/>
      <c r="E2" s="58"/>
      <c r="F2" s="58"/>
      <c r="H2" s="25"/>
      <c r="O2" s="58" t="s">
        <v>20</v>
      </c>
      <c r="P2" s="58"/>
      <c r="Q2" s="58"/>
      <c r="R2" s="58"/>
      <c r="S2" s="58"/>
      <c r="T2" s="58"/>
      <c r="U2" s="58"/>
    </row>
    <row r="3" spans="1:21" x14ac:dyDescent="0.2">
      <c r="A3" s="12">
        <f>15^12</f>
        <v>129746337890625</v>
      </c>
      <c r="B3" s="13">
        <v>153980254</v>
      </c>
      <c r="C3" s="14">
        <f>B3/1000000000</f>
        <v>0.15398025400000001</v>
      </c>
      <c r="D3" s="15"/>
      <c r="E3" s="15"/>
      <c r="F3" s="15"/>
      <c r="O3" s="12">
        <f>21^16</f>
        <v>1.4305686902419853E+21</v>
      </c>
      <c r="P3" s="26">
        <v>24069243364</v>
      </c>
      <c r="Q3" s="14">
        <f>P3/1000000000</f>
        <v>24.069243363999998</v>
      </c>
      <c r="R3" s="14">
        <f>Q3/60</f>
        <v>0.40115405606666665</v>
      </c>
      <c r="S3" s="15"/>
      <c r="T3" s="15"/>
      <c r="U3" s="15"/>
    </row>
    <row r="4" spans="1:21" x14ac:dyDescent="0.2">
      <c r="A4" s="16"/>
      <c r="B4" s="13">
        <v>148464607</v>
      </c>
      <c r="C4" s="14">
        <f t="shared" ref="C4:C7" si="0">B4/1000000000</f>
        <v>0.148464607</v>
      </c>
      <c r="D4" s="15"/>
      <c r="E4" s="15"/>
      <c r="F4" s="15"/>
      <c r="O4" s="16"/>
      <c r="P4" s="26">
        <v>25654299671</v>
      </c>
      <c r="Q4" s="14">
        <f t="shared" ref="Q4:Q7" si="1">P4/1000000000</f>
        <v>25.654299671</v>
      </c>
      <c r="R4" s="14">
        <f>Q4/60</f>
        <v>0.42757166118333334</v>
      </c>
      <c r="S4" s="15"/>
      <c r="T4" s="15"/>
      <c r="U4" s="15"/>
    </row>
    <row r="5" spans="1:21" x14ac:dyDescent="0.2">
      <c r="A5" s="16"/>
      <c r="B5" s="13">
        <v>147237902</v>
      </c>
      <c r="C5" s="14">
        <f t="shared" si="0"/>
        <v>0.147237902</v>
      </c>
      <c r="D5" s="15"/>
      <c r="E5" s="15"/>
      <c r="F5" s="15"/>
      <c r="O5" s="16"/>
      <c r="P5" s="26">
        <v>26139642088</v>
      </c>
      <c r="Q5" s="14">
        <f t="shared" si="1"/>
        <v>26.139642087999999</v>
      </c>
      <c r="R5" s="14">
        <f>Q5/60</f>
        <v>0.43566070146666663</v>
      </c>
      <c r="S5" s="15"/>
      <c r="T5" s="15"/>
      <c r="U5" s="15"/>
    </row>
    <row r="6" spans="1:21" x14ac:dyDescent="0.2">
      <c r="A6" s="16"/>
      <c r="B6" s="13">
        <v>151807886</v>
      </c>
      <c r="C6" s="14">
        <f t="shared" si="0"/>
        <v>0.151807886</v>
      </c>
      <c r="D6" s="15"/>
      <c r="E6" s="15"/>
      <c r="F6" s="15"/>
      <c r="O6" s="16"/>
      <c r="P6" s="26">
        <v>24581774019</v>
      </c>
      <c r="Q6" s="14">
        <f t="shared" si="1"/>
        <v>24.581774019000001</v>
      </c>
      <c r="R6" s="14">
        <f t="shared" ref="R6:R12" si="2">Q6/60</f>
        <v>0.40969623365000002</v>
      </c>
      <c r="S6" s="15"/>
      <c r="T6" s="15"/>
      <c r="U6" s="15"/>
    </row>
    <row r="7" spans="1:21" x14ac:dyDescent="0.2">
      <c r="A7" s="16"/>
      <c r="B7" s="13">
        <v>153031861</v>
      </c>
      <c r="C7" s="14">
        <f t="shared" si="0"/>
        <v>0.15303186099999999</v>
      </c>
      <c r="D7" s="15"/>
      <c r="E7" s="15"/>
      <c r="F7" s="15"/>
      <c r="O7" s="16"/>
      <c r="P7" s="26">
        <v>24590827478</v>
      </c>
      <c r="Q7" s="14">
        <f t="shared" si="1"/>
        <v>24.590827478000001</v>
      </c>
      <c r="R7" s="14">
        <f t="shared" si="2"/>
        <v>0.40984712463333334</v>
      </c>
      <c r="S7" s="15"/>
      <c r="T7" s="15"/>
      <c r="U7" s="15"/>
    </row>
    <row r="8" spans="1:21" x14ac:dyDescent="0.2">
      <c r="A8" s="15"/>
      <c r="B8" s="13">
        <v>151164866</v>
      </c>
      <c r="C8" s="14">
        <f>B8/1000000000</f>
        <v>0.15116486600000001</v>
      </c>
      <c r="D8" s="15"/>
      <c r="E8" s="15"/>
      <c r="F8" s="15"/>
      <c r="O8" s="15"/>
      <c r="P8" s="26">
        <v>25066476122</v>
      </c>
      <c r="Q8" s="14">
        <f>P8/1000000000</f>
        <v>25.066476122000001</v>
      </c>
      <c r="R8" s="14">
        <f t="shared" si="2"/>
        <v>0.41777460203333333</v>
      </c>
      <c r="S8" s="15"/>
      <c r="T8" s="15"/>
      <c r="U8" s="15"/>
    </row>
    <row r="9" spans="1:21" x14ac:dyDescent="0.2">
      <c r="A9" s="15"/>
      <c r="B9" s="13">
        <v>148994824</v>
      </c>
      <c r="C9" s="14">
        <f>B9/1000000000</f>
        <v>0.148994824</v>
      </c>
      <c r="D9" s="15"/>
      <c r="E9" s="15"/>
      <c r="F9" s="15"/>
      <c r="O9" s="15"/>
      <c r="P9" s="26">
        <v>25648861569</v>
      </c>
      <c r="Q9" s="14">
        <f>P9/1000000000</f>
        <v>25.648861569000001</v>
      </c>
      <c r="R9" s="14">
        <f t="shared" si="2"/>
        <v>0.42748102615</v>
      </c>
      <c r="S9" s="15"/>
      <c r="T9" s="15"/>
      <c r="U9" s="15"/>
    </row>
    <row r="10" spans="1:21" x14ac:dyDescent="0.2">
      <c r="A10" s="15"/>
      <c r="B10" s="13">
        <v>152025852</v>
      </c>
      <c r="C10" s="14">
        <f t="shared" ref="C10:C14" si="3">B10/1000000000</f>
        <v>0.15202585199999999</v>
      </c>
      <c r="D10" s="15"/>
      <c r="E10" s="15"/>
      <c r="F10" s="15"/>
      <c r="O10" s="15"/>
      <c r="P10" s="26">
        <v>26703698000</v>
      </c>
      <c r="Q10" s="14">
        <f t="shared" ref="Q10:Q14" si="4">P10/1000000000</f>
        <v>26.703697999999999</v>
      </c>
      <c r="R10" s="14">
        <f t="shared" si="2"/>
        <v>0.44506163333333332</v>
      </c>
      <c r="S10" s="15"/>
      <c r="T10" s="15"/>
      <c r="U10" s="15"/>
    </row>
    <row r="11" spans="1:21" x14ac:dyDescent="0.2">
      <c r="A11" s="15"/>
      <c r="B11" s="13">
        <v>148897858</v>
      </c>
      <c r="C11" s="14">
        <f t="shared" si="3"/>
        <v>0.14889785799999999</v>
      </c>
      <c r="D11" s="15"/>
      <c r="E11" s="15"/>
      <c r="F11" s="15"/>
      <c r="O11" s="15"/>
      <c r="P11" s="26">
        <v>24127419935</v>
      </c>
      <c r="Q11" s="14">
        <f t="shared" si="4"/>
        <v>24.127419934999999</v>
      </c>
      <c r="R11" s="14">
        <f t="shared" si="2"/>
        <v>0.40212366558333329</v>
      </c>
      <c r="S11" s="15"/>
      <c r="T11" s="15"/>
      <c r="U11" s="15"/>
    </row>
    <row r="12" spans="1:21" x14ac:dyDescent="0.2">
      <c r="A12" s="17"/>
      <c r="B12" s="18">
        <v>149339439</v>
      </c>
      <c r="C12" s="19">
        <f t="shared" si="3"/>
        <v>0.14933943899999999</v>
      </c>
      <c r="D12" s="15"/>
      <c r="E12" s="15"/>
      <c r="F12" s="15"/>
      <c r="O12" s="17"/>
      <c r="P12" s="27">
        <v>24738724491</v>
      </c>
      <c r="Q12" s="19">
        <f t="shared" si="4"/>
        <v>24.738724490999999</v>
      </c>
      <c r="R12" s="14">
        <f t="shared" si="2"/>
        <v>0.41231207484999999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150494534.90000001</v>
      </c>
      <c r="C13" s="21">
        <f t="shared" si="3"/>
        <v>0.1504945349</v>
      </c>
      <c r="D13" s="15"/>
      <c r="E13" s="15"/>
      <c r="F13" s="15"/>
      <c r="G13" s="24"/>
      <c r="H13" s="1"/>
      <c r="O13" s="15" t="s">
        <v>6</v>
      </c>
      <c r="P13" s="20">
        <f>AVERAGE(P3:P12)</f>
        <v>25132096673.700001</v>
      </c>
      <c r="Q13" s="21">
        <f t="shared" si="4"/>
        <v>25.132096673700001</v>
      </c>
      <c r="R13" s="21">
        <f>Q13/60</f>
        <v>0.41886827789500003</v>
      </c>
      <c r="S13" s="21">
        <f>R13/60</f>
        <v>6.9811379649166675E-3</v>
      </c>
      <c r="T13" s="21"/>
      <c r="U13" s="21"/>
    </row>
    <row r="14" spans="1:21" x14ac:dyDescent="0.2">
      <c r="A14" s="15" t="s">
        <v>7</v>
      </c>
      <c r="B14" s="22">
        <f>B13/A3</f>
        <v>1.1599135462834068E-6</v>
      </c>
      <c r="C14" s="23">
        <f t="shared" si="3"/>
        <v>1.1599135462834068E-15</v>
      </c>
      <c r="D14" s="15"/>
      <c r="E14" s="15"/>
      <c r="F14" s="15"/>
      <c r="O14" s="15" t="s">
        <v>7</v>
      </c>
      <c r="P14" s="26">
        <f>P13/O3</f>
        <v>1.7567906277502009E-11</v>
      </c>
      <c r="Q14" s="23">
        <f t="shared" si="4"/>
        <v>1.7567906277502008E-20</v>
      </c>
      <c r="R14" s="23">
        <f>Q14/60</f>
        <v>2.927984379583668E-22</v>
      </c>
      <c r="S14" s="15">
        <f>R14/60</f>
        <v>4.8799739659727799E-24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58" t="s">
        <v>8</v>
      </c>
      <c r="B16" s="58"/>
      <c r="C16" s="58"/>
      <c r="D16" s="58"/>
      <c r="E16" s="58"/>
      <c r="F16" s="58"/>
    </row>
    <row r="17" spans="1:13" x14ac:dyDescent="0.2">
      <c r="A17" s="12">
        <f>(55^33)</f>
        <v>2.703763826271497E+57</v>
      </c>
      <c r="B17" s="13">
        <f>A17*$B$14</f>
        <v>3.1361322880433652E+51</v>
      </c>
      <c r="C17" s="13">
        <f>C14*A17</f>
        <v>3.1361322880433651E+42</v>
      </c>
      <c r="D17" s="15">
        <f>C17/(60*60)</f>
        <v>8.711478577898236E+38</v>
      </c>
      <c r="E17" s="15">
        <f>D17/24</f>
        <v>3.6297827407909315E+37</v>
      </c>
      <c r="F17" s="15">
        <f>E17/365</f>
        <v>9.9446102487422776E+34</v>
      </c>
    </row>
    <row r="19" spans="1:13" x14ac:dyDescent="0.2">
      <c r="A19" s="59" t="s">
        <v>29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M19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A19" sqref="A19:P19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58" t="s">
        <v>9</v>
      </c>
      <c r="B2" s="58"/>
      <c r="C2" s="58"/>
      <c r="D2" s="58"/>
      <c r="E2" s="58"/>
      <c r="F2" s="58"/>
      <c r="H2" s="25"/>
      <c r="O2" s="58" t="s">
        <v>20</v>
      </c>
      <c r="P2" s="58"/>
      <c r="Q2" s="58"/>
      <c r="R2" s="58"/>
      <c r="S2" s="58"/>
      <c r="T2" s="58"/>
      <c r="U2" s="58"/>
    </row>
    <row r="3" spans="1:21" x14ac:dyDescent="0.2">
      <c r="A3" s="12">
        <f>15^12</f>
        <v>129746337890625</v>
      </c>
      <c r="B3" s="13">
        <v>161817578</v>
      </c>
      <c r="C3" s="14">
        <f>B3/1000000000</f>
        <v>0.16181757799999999</v>
      </c>
      <c r="D3" s="15"/>
      <c r="E3" s="15"/>
      <c r="F3" s="15"/>
      <c r="O3" s="12">
        <f>21^16</f>
        <v>1.4305686902419853E+21</v>
      </c>
      <c r="P3" s="26">
        <v>24823921974</v>
      </c>
      <c r="Q3" s="14">
        <f>P3/1000000000</f>
        <v>24.823921974000001</v>
      </c>
      <c r="R3" s="14">
        <f>Q3/60</f>
        <v>0.41373203289999999</v>
      </c>
      <c r="S3" s="15"/>
      <c r="T3" s="15"/>
      <c r="U3" s="15"/>
    </row>
    <row r="4" spans="1:21" x14ac:dyDescent="0.2">
      <c r="A4" s="30"/>
      <c r="B4" s="13">
        <v>170859085</v>
      </c>
      <c r="C4" s="14">
        <f t="shared" ref="C4:C7" si="0">B4/1000000000</f>
        <v>0.17085908499999999</v>
      </c>
      <c r="D4" s="15"/>
      <c r="E4" s="15"/>
      <c r="F4" s="15"/>
      <c r="O4" s="30"/>
      <c r="P4" s="26">
        <v>29165320450</v>
      </c>
      <c r="Q4" s="14">
        <f t="shared" ref="Q4:Q7" si="1">P4/1000000000</f>
        <v>29.165320449999999</v>
      </c>
      <c r="R4" s="14">
        <f>Q4/60</f>
        <v>0.48608867416666668</v>
      </c>
      <c r="S4" s="15"/>
      <c r="T4" s="15"/>
      <c r="U4" s="15"/>
    </row>
    <row r="5" spans="1:21" x14ac:dyDescent="0.2">
      <c r="A5" s="30"/>
      <c r="B5" s="13">
        <v>166944164</v>
      </c>
      <c r="C5" s="14">
        <f t="shared" si="0"/>
        <v>0.16694416400000001</v>
      </c>
      <c r="D5" s="15"/>
      <c r="E5" s="15"/>
      <c r="F5" s="15"/>
      <c r="O5" s="30"/>
      <c r="P5" s="26">
        <v>24624222015</v>
      </c>
      <c r="Q5" s="14">
        <f t="shared" si="1"/>
        <v>24.624222015000001</v>
      </c>
      <c r="R5" s="14">
        <f>Q5/60</f>
        <v>0.41040370025</v>
      </c>
      <c r="S5" s="15"/>
      <c r="T5" s="15"/>
      <c r="U5" s="15"/>
    </row>
    <row r="6" spans="1:21" x14ac:dyDescent="0.2">
      <c r="A6" s="30"/>
      <c r="B6" s="13">
        <v>170467072</v>
      </c>
      <c r="C6" s="14">
        <f t="shared" si="0"/>
        <v>0.170467072</v>
      </c>
      <c r="D6" s="15"/>
      <c r="E6" s="15"/>
      <c r="F6" s="15"/>
      <c r="O6" s="30"/>
      <c r="P6" s="26">
        <v>28927545003</v>
      </c>
      <c r="Q6" s="14">
        <f t="shared" si="1"/>
        <v>28.927545002999999</v>
      </c>
      <c r="R6" s="14">
        <f t="shared" ref="R6:R11" si="2">Q6/60</f>
        <v>0.48212575004999997</v>
      </c>
      <c r="S6" s="15"/>
      <c r="T6" s="15"/>
      <c r="U6" s="15"/>
    </row>
    <row r="7" spans="1:21" x14ac:dyDescent="0.2">
      <c r="A7" s="30"/>
      <c r="B7" s="13">
        <v>173340649</v>
      </c>
      <c r="C7" s="14">
        <f t="shared" si="0"/>
        <v>0.17334064900000001</v>
      </c>
      <c r="D7" s="15"/>
      <c r="E7" s="15"/>
      <c r="F7" s="15"/>
      <c r="O7" s="30"/>
      <c r="P7" s="26">
        <v>24258287724</v>
      </c>
      <c r="Q7" s="14">
        <f t="shared" si="1"/>
        <v>24.258287723999999</v>
      </c>
      <c r="R7" s="14">
        <f t="shared" si="2"/>
        <v>0.40430479539999997</v>
      </c>
      <c r="S7" s="15"/>
      <c r="T7" s="15"/>
      <c r="U7" s="15"/>
    </row>
    <row r="8" spans="1:21" x14ac:dyDescent="0.2">
      <c r="A8" s="15"/>
      <c r="B8" s="13">
        <v>171589253</v>
      </c>
      <c r="C8" s="14">
        <f>B8/1000000000</f>
        <v>0.171589253</v>
      </c>
      <c r="D8" s="15"/>
      <c r="E8" s="15"/>
      <c r="F8" s="15"/>
      <c r="O8" s="15"/>
      <c r="P8" s="26">
        <v>29171312688</v>
      </c>
      <c r="Q8" s="14">
        <f>P8/1000000000</f>
        <v>29.171312688</v>
      </c>
      <c r="R8" s="14">
        <f t="shared" si="2"/>
        <v>0.48618854480000001</v>
      </c>
      <c r="S8" s="15"/>
      <c r="T8" s="15"/>
      <c r="U8" s="15"/>
    </row>
    <row r="9" spans="1:21" x14ac:dyDescent="0.2">
      <c r="A9" s="15"/>
      <c r="B9" s="13">
        <v>173876630</v>
      </c>
      <c r="C9" s="14">
        <f>B9/1000000000</f>
        <v>0.17387663</v>
      </c>
      <c r="D9" s="15"/>
      <c r="E9" s="15"/>
      <c r="F9" s="15"/>
      <c r="O9" s="15"/>
      <c r="P9" s="26">
        <v>29036512816</v>
      </c>
      <c r="Q9" s="14">
        <f>P9/1000000000</f>
        <v>29.036512815999998</v>
      </c>
      <c r="R9" s="14">
        <f t="shared" si="2"/>
        <v>0.48394188026666662</v>
      </c>
      <c r="S9" s="15"/>
      <c r="T9" s="15"/>
      <c r="U9" s="15"/>
    </row>
    <row r="10" spans="1:21" x14ac:dyDescent="0.2">
      <c r="A10" s="15"/>
      <c r="B10" s="13">
        <v>187445457</v>
      </c>
      <c r="C10" s="14">
        <f t="shared" ref="C10:C14" si="3">B10/1000000000</f>
        <v>0.18744545700000001</v>
      </c>
      <c r="D10" s="15"/>
      <c r="E10" s="15"/>
      <c r="F10" s="15"/>
      <c r="O10" s="15"/>
      <c r="P10" s="26">
        <v>29133569029</v>
      </c>
      <c r="Q10" s="14">
        <f t="shared" ref="Q10:Q14" si="4">P10/1000000000</f>
        <v>29.133569029</v>
      </c>
      <c r="R10" s="14">
        <f t="shared" si="2"/>
        <v>0.48555948381666669</v>
      </c>
      <c r="S10" s="15"/>
      <c r="T10" s="15"/>
      <c r="U10" s="15"/>
    </row>
    <row r="11" spans="1:21" x14ac:dyDescent="0.2">
      <c r="A11" s="15"/>
      <c r="B11" s="13">
        <v>174343839</v>
      </c>
      <c r="C11" s="14">
        <f t="shared" si="3"/>
        <v>0.174343839</v>
      </c>
      <c r="D11" s="15"/>
      <c r="E11" s="15"/>
      <c r="F11" s="15"/>
      <c r="O11" s="15"/>
      <c r="P11" s="26">
        <v>29088751267</v>
      </c>
      <c r="Q11" s="14">
        <f t="shared" si="4"/>
        <v>29.088751266999999</v>
      </c>
      <c r="R11" s="14">
        <f t="shared" si="2"/>
        <v>0.48481252111666667</v>
      </c>
      <c r="S11" s="15"/>
      <c r="T11" s="15"/>
      <c r="U11" s="15"/>
    </row>
    <row r="12" spans="1:21" x14ac:dyDescent="0.2">
      <c r="A12" s="17"/>
      <c r="B12" s="18">
        <v>168175253</v>
      </c>
      <c r="C12" s="19">
        <f t="shared" si="3"/>
        <v>0.168175253</v>
      </c>
      <c r="D12" s="15"/>
      <c r="E12" s="15"/>
      <c r="F12" s="15"/>
      <c r="O12" s="17"/>
      <c r="P12" s="27">
        <v>28979078576</v>
      </c>
      <c r="Q12" s="19">
        <f t="shared" si="4"/>
        <v>28.979078575999999</v>
      </c>
      <c r="R12" s="19">
        <f>Q12/60</f>
        <v>0.48298464293333332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171885898</v>
      </c>
      <c r="C13" s="21">
        <f t="shared" si="3"/>
        <v>0.17188589800000001</v>
      </c>
      <c r="D13" s="15"/>
      <c r="E13" s="15"/>
      <c r="F13" s="15"/>
      <c r="G13" s="24"/>
      <c r="H13" s="1"/>
      <c r="O13" s="15" t="s">
        <v>6</v>
      </c>
      <c r="P13" s="20">
        <f>AVERAGE(P3:P12)</f>
        <v>27720852154.200001</v>
      </c>
      <c r="Q13" s="21">
        <f t="shared" si="4"/>
        <v>27.720852154199999</v>
      </c>
      <c r="R13" s="21">
        <f>Q13/60</f>
        <v>0.46201420256999998</v>
      </c>
      <c r="S13" s="21">
        <f>R13/60</f>
        <v>7.7002367094999996E-3</v>
      </c>
      <c r="T13" s="21"/>
      <c r="U13" s="21"/>
    </row>
    <row r="14" spans="1:21" x14ac:dyDescent="0.2">
      <c r="A14" s="15" t="s">
        <v>7</v>
      </c>
      <c r="B14" s="22">
        <f>B13/A3</f>
        <v>1.3247841965674459E-6</v>
      </c>
      <c r="C14" s="23">
        <f t="shared" si="3"/>
        <v>1.3247841965674459E-15</v>
      </c>
      <c r="D14" s="15"/>
      <c r="E14" s="15"/>
      <c r="F14" s="15"/>
      <c r="O14" s="15" t="s">
        <v>7</v>
      </c>
      <c r="P14" s="26">
        <f>P13/O3</f>
        <v>1.9377505144133226E-11</v>
      </c>
      <c r="Q14" s="23">
        <f t="shared" si="4"/>
        <v>1.9377505144133225E-20</v>
      </c>
      <c r="R14" s="23">
        <f>Q14/60</f>
        <v>3.229584190688871E-22</v>
      </c>
      <c r="S14" s="15">
        <f>R14/60</f>
        <v>5.382640317814785E-24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58" t="s">
        <v>8</v>
      </c>
      <c r="B16" s="58"/>
      <c r="C16" s="58"/>
      <c r="D16" s="58"/>
      <c r="E16" s="58"/>
      <c r="F16" s="58"/>
    </row>
    <row r="17" spans="1:16" x14ac:dyDescent="0.2">
      <c r="A17" s="12">
        <f>(55^33)</f>
        <v>2.703763826271497E+57</v>
      </c>
      <c r="B17" s="13">
        <f>A17*$B$14</f>
        <v>3.5819035882952086E+51</v>
      </c>
      <c r="C17" s="13">
        <f>C14*A17</f>
        <v>3.5819035882952087E+42</v>
      </c>
      <c r="D17" s="15">
        <f>C17/(60*60)</f>
        <v>9.9497321897089133E+38</v>
      </c>
      <c r="E17" s="15">
        <f>D17/24</f>
        <v>4.1457217457120472E+37</v>
      </c>
      <c r="F17" s="15">
        <f>E17/365</f>
        <v>1.1358141769074102E+35</v>
      </c>
    </row>
    <row r="19" spans="1:16" x14ac:dyDescent="0.2">
      <c r="A19" s="59" t="s">
        <v>30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</row>
    <row r="22" spans="1:16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6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Q3" sqref="Q3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58" t="s">
        <v>9</v>
      </c>
      <c r="B2" s="58"/>
      <c r="C2" s="58"/>
      <c r="D2" s="58"/>
      <c r="E2" s="58"/>
      <c r="F2" s="58"/>
      <c r="H2" s="25"/>
      <c r="O2" s="58" t="s">
        <v>20</v>
      </c>
      <c r="P2" s="58"/>
      <c r="Q2" s="58"/>
      <c r="R2" s="58"/>
      <c r="S2" s="58"/>
      <c r="T2" s="58"/>
      <c r="U2" s="58"/>
    </row>
    <row r="3" spans="1:21" x14ac:dyDescent="0.2">
      <c r="A3" s="12">
        <f>15^12</f>
        <v>129746337890625</v>
      </c>
      <c r="B3" s="13">
        <v>141445947</v>
      </c>
      <c r="C3" s="14">
        <f>B3/1000000000</f>
        <v>0.14144594699999999</v>
      </c>
      <c r="D3" s="15"/>
      <c r="E3" s="15"/>
      <c r="F3" s="15"/>
      <c r="O3" s="12">
        <f>21^16</f>
        <v>1.4305686902419853E+21</v>
      </c>
      <c r="P3" s="26">
        <v>17994091157</v>
      </c>
      <c r="Q3" s="14">
        <f>P3/1000000000</f>
        <v>17.994091157</v>
      </c>
      <c r="R3" s="14">
        <f>Q3/60</f>
        <v>0.29990151928333331</v>
      </c>
      <c r="S3" s="15"/>
      <c r="T3" s="15"/>
      <c r="U3" s="15"/>
    </row>
    <row r="4" spans="1:21" x14ac:dyDescent="0.2">
      <c r="A4" s="32"/>
      <c r="B4" s="13">
        <v>146767649</v>
      </c>
      <c r="C4" s="14">
        <f t="shared" ref="C4:C7" si="0">B4/1000000000</f>
        <v>0.146767649</v>
      </c>
      <c r="D4" s="15"/>
      <c r="E4" s="15"/>
      <c r="F4" s="15"/>
      <c r="O4" s="32"/>
      <c r="P4" s="26">
        <v>15313024413</v>
      </c>
      <c r="Q4" s="14">
        <f t="shared" ref="Q4:Q7" si="1">P4/1000000000</f>
        <v>15.313024413000001</v>
      </c>
      <c r="R4" s="14">
        <f>Q4/60</f>
        <v>0.25521707355000001</v>
      </c>
      <c r="S4" s="15"/>
      <c r="T4" s="15"/>
      <c r="U4" s="15"/>
    </row>
    <row r="5" spans="1:21" x14ac:dyDescent="0.2">
      <c r="A5" s="32"/>
      <c r="B5" s="13">
        <v>145816031</v>
      </c>
      <c r="C5" s="14">
        <f t="shared" si="0"/>
        <v>0.14581603100000001</v>
      </c>
      <c r="D5" s="15"/>
      <c r="E5" s="15"/>
      <c r="F5" s="15"/>
      <c r="O5" s="32"/>
      <c r="P5" s="26">
        <v>1790772636</v>
      </c>
      <c r="Q5" s="14">
        <f t="shared" si="1"/>
        <v>1.790772636</v>
      </c>
      <c r="R5" s="14">
        <f>Q5/60</f>
        <v>2.9846210599999999E-2</v>
      </c>
      <c r="S5" s="15"/>
      <c r="T5" s="15"/>
      <c r="U5" s="15"/>
    </row>
    <row r="6" spans="1:21" x14ac:dyDescent="0.2">
      <c r="A6" s="32"/>
      <c r="B6" s="13">
        <v>147190029</v>
      </c>
      <c r="C6" s="14">
        <f t="shared" si="0"/>
        <v>0.147190029</v>
      </c>
      <c r="D6" s="15"/>
      <c r="E6" s="15"/>
      <c r="F6" s="15"/>
      <c r="O6" s="32"/>
      <c r="P6" s="26">
        <v>18086386139</v>
      </c>
      <c r="Q6" s="14">
        <f t="shared" si="1"/>
        <v>18.086386138999998</v>
      </c>
      <c r="R6" s="14">
        <f t="shared" ref="R6:R11" si="2">Q6/60</f>
        <v>0.3014397689833333</v>
      </c>
      <c r="S6" s="15"/>
      <c r="T6" s="15"/>
      <c r="U6" s="15"/>
    </row>
    <row r="7" spans="1:21" x14ac:dyDescent="0.2">
      <c r="A7" s="32"/>
      <c r="B7" s="13">
        <v>146342924</v>
      </c>
      <c r="C7" s="14">
        <f t="shared" si="0"/>
        <v>0.14634292400000001</v>
      </c>
      <c r="D7" s="15"/>
      <c r="E7" s="15"/>
      <c r="F7" s="15"/>
      <c r="O7" s="32"/>
      <c r="P7" s="26">
        <v>15698997206</v>
      </c>
      <c r="Q7" s="14">
        <f t="shared" si="1"/>
        <v>15.698997206</v>
      </c>
      <c r="R7" s="14">
        <f t="shared" si="2"/>
        <v>0.2616499534333333</v>
      </c>
      <c r="S7" s="15"/>
      <c r="T7" s="15"/>
      <c r="U7" s="15"/>
    </row>
    <row r="8" spans="1:21" x14ac:dyDescent="0.2">
      <c r="A8" s="15"/>
      <c r="B8" s="13">
        <v>147049119</v>
      </c>
      <c r="C8" s="14">
        <f>B8/1000000000</f>
        <v>0.14704911900000001</v>
      </c>
      <c r="D8" s="15"/>
      <c r="E8" s="15"/>
      <c r="F8" s="15"/>
      <c r="O8" s="15"/>
      <c r="P8" s="26">
        <v>15740945254</v>
      </c>
      <c r="Q8" s="14">
        <f>P8/1000000000</f>
        <v>15.740945254</v>
      </c>
      <c r="R8" s="14">
        <f t="shared" si="2"/>
        <v>0.26234908756666664</v>
      </c>
      <c r="S8" s="15"/>
      <c r="T8" s="15"/>
      <c r="U8" s="15"/>
    </row>
    <row r="9" spans="1:21" x14ac:dyDescent="0.2">
      <c r="A9" s="15"/>
      <c r="B9" s="13">
        <v>149148957</v>
      </c>
      <c r="C9" s="14">
        <f>B9/1000000000</f>
        <v>0.149148957</v>
      </c>
      <c r="D9" s="15"/>
      <c r="E9" s="15"/>
      <c r="F9" s="15"/>
      <c r="O9" s="15"/>
      <c r="P9" s="26">
        <v>17971904405</v>
      </c>
      <c r="Q9" s="14">
        <f>P9/1000000000</f>
        <v>17.971904405</v>
      </c>
      <c r="R9" s="14">
        <f t="shared" si="2"/>
        <v>0.29953174008333333</v>
      </c>
      <c r="S9" s="15"/>
      <c r="T9" s="15"/>
      <c r="U9" s="15"/>
    </row>
    <row r="10" spans="1:21" x14ac:dyDescent="0.2">
      <c r="A10" s="15"/>
      <c r="B10" s="13">
        <v>140491468</v>
      </c>
      <c r="C10" s="14">
        <f t="shared" ref="C10:C14" si="3">B10/1000000000</f>
        <v>0.14049146800000001</v>
      </c>
      <c r="D10" s="15"/>
      <c r="E10" s="15"/>
      <c r="F10" s="15"/>
      <c r="O10" s="15"/>
      <c r="P10" s="26">
        <v>14563143285</v>
      </c>
      <c r="Q10" s="14">
        <f t="shared" ref="Q10:Q14" si="4">P10/1000000000</f>
        <v>14.563143285000001</v>
      </c>
      <c r="R10" s="14">
        <f t="shared" si="2"/>
        <v>0.24271905475000002</v>
      </c>
      <c r="S10" s="15"/>
      <c r="T10" s="15"/>
      <c r="U10" s="15"/>
    </row>
    <row r="11" spans="1:21" x14ac:dyDescent="0.2">
      <c r="A11" s="15"/>
      <c r="B11" s="13">
        <v>149521776</v>
      </c>
      <c r="C11" s="14">
        <f t="shared" si="3"/>
        <v>0.149521776</v>
      </c>
      <c r="D11" s="15"/>
      <c r="E11" s="15"/>
      <c r="F11" s="15"/>
      <c r="O11" s="15"/>
      <c r="P11" s="26">
        <v>14964804151</v>
      </c>
      <c r="Q11" s="14">
        <f t="shared" si="4"/>
        <v>14.964804150999999</v>
      </c>
      <c r="R11" s="14">
        <f t="shared" si="2"/>
        <v>0.24941340251666666</v>
      </c>
      <c r="S11" s="15"/>
      <c r="T11" s="15"/>
      <c r="U11" s="15"/>
    </row>
    <row r="12" spans="1:21" x14ac:dyDescent="0.2">
      <c r="A12" s="17"/>
      <c r="B12" s="18">
        <v>145545582</v>
      </c>
      <c r="C12" s="19">
        <f t="shared" si="3"/>
        <v>0.14554558200000001</v>
      </c>
      <c r="D12" s="15"/>
      <c r="E12" s="15"/>
      <c r="F12" s="15"/>
      <c r="O12" s="17"/>
      <c r="P12" s="27">
        <v>14841453367</v>
      </c>
      <c r="Q12" s="19">
        <f t="shared" si="4"/>
        <v>14.841453367</v>
      </c>
      <c r="R12" s="19">
        <f>Q12/60</f>
        <v>0.24735755611666665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145931948.19999999</v>
      </c>
      <c r="C13" s="21">
        <f t="shared" si="3"/>
        <v>0.14593194819999999</v>
      </c>
      <c r="D13" s="15"/>
      <c r="E13" s="15"/>
      <c r="F13" s="15"/>
      <c r="G13" s="24"/>
      <c r="H13" s="1"/>
      <c r="O13" s="15" t="s">
        <v>6</v>
      </c>
      <c r="P13" s="20">
        <f>AVERAGE(P3:P12)</f>
        <v>14696552201.299999</v>
      </c>
      <c r="Q13" s="21">
        <f t="shared" si="4"/>
        <v>14.696552201299999</v>
      </c>
      <c r="R13" s="21">
        <f>Q13/60</f>
        <v>0.24494253668833332</v>
      </c>
      <c r="S13" s="21">
        <f>R13/60</f>
        <v>4.0823756114722219E-3</v>
      </c>
      <c r="T13" s="21"/>
      <c r="U13" s="21"/>
    </row>
    <row r="14" spans="1:21" x14ac:dyDescent="0.2">
      <c r="A14" s="15" t="s">
        <v>7</v>
      </c>
      <c r="B14" s="22">
        <f>B13/A3</f>
        <v>1.1247481090604601E-6</v>
      </c>
      <c r="C14" s="23">
        <f t="shared" si="3"/>
        <v>1.1247481090604601E-15</v>
      </c>
      <c r="D14" s="15"/>
      <c r="E14" s="15"/>
      <c r="F14" s="15"/>
      <c r="O14" s="15" t="s">
        <v>7</v>
      </c>
      <c r="P14" s="26">
        <f>P13/O3</f>
        <v>1.0273223719732067E-11</v>
      </c>
      <c r="Q14" s="23">
        <f t="shared" si="4"/>
        <v>1.0273223719732067E-20</v>
      </c>
      <c r="R14" s="23">
        <f>Q14/60</f>
        <v>1.7122039532886779E-22</v>
      </c>
      <c r="S14" s="15">
        <f>R14/60</f>
        <v>2.8536732554811297E-24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58" t="s">
        <v>8</v>
      </c>
      <c r="B16" s="58"/>
      <c r="C16" s="58"/>
      <c r="D16" s="58"/>
      <c r="E16" s="58"/>
      <c r="F16" s="58"/>
    </row>
    <row r="17" spans="1:16" x14ac:dyDescent="0.2">
      <c r="A17" s="12">
        <f>(55^33)</f>
        <v>2.703763826271497E+57</v>
      </c>
      <c r="B17" s="13">
        <f>A17*$B$14</f>
        <v>3.0410532509449404E+51</v>
      </c>
      <c r="C17" s="13">
        <f>C14*A17</f>
        <v>3.0410532509449405E+42</v>
      </c>
      <c r="D17" s="15">
        <f>C17/(60*60)</f>
        <v>8.447370141513723E+38</v>
      </c>
      <c r="E17" s="15">
        <f>D17/24</f>
        <v>3.5197375589640514E+37</v>
      </c>
      <c r="F17" s="15">
        <f>E17/365</f>
        <v>9.64311659990151E+34</v>
      </c>
    </row>
    <row r="19" spans="1:16" x14ac:dyDescent="0.2">
      <c r="A19" s="59" t="s">
        <v>31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</row>
    <row r="22" spans="1:16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76</v>
      </c>
      <c r="F22" s="11">
        <v>154</v>
      </c>
      <c r="G22" s="11">
        <v>278</v>
      </c>
      <c r="H22" s="11">
        <v>341</v>
      </c>
      <c r="I22" s="11">
        <v>287</v>
      </c>
      <c r="J22" s="11">
        <v>187</v>
      </c>
      <c r="K22" s="11">
        <v>69</v>
      </c>
      <c r="L22" s="11">
        <v>14</v>
      </c>
      <c r="M22" s="11">
        <v>3</v>
      </c>
    </row>
    <row r="23" spans="1:16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52</v>
      </c>
      <c r="H23" s="11">
        <v>51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I42" sqref="I42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58" t="s">
        <v>9</v>
      </c>
      <c r="B2" s="58"/>
      <c r="C2" s="58"/>
      <c r="D2" s="58"/>
      <c r="E2" s="58"/>
      <c r="F2" s="58"/>
      <c r="H2" s="25"/>
      <c r="O2" s="58" t="s">
        <v>20</v>
      </c>
      <c r="P2" s="58"/>
      <c r="Q2" s="58"/>
      <c r="R2" s="58"/>
      <c r="S2" s="58"/>
      <c r="T2" s="58"/>
      <c r="U2" s="58"/>
    </row>
    <row r="3" spans="1:21" x14ac:dyDescent="0.2">
      <c r="A3" s="12">
        <f>15^12</f>
        <v>129746337890625</v>
      </c>
      <c r="B3" s="13">
        <f>123026876+2854569</f>
        <v>125881445</v>
      </c>
      <c r="C3" s="14">
        <f>B3/1000000000</f>
        <v>0.12588144500000001</v>
      </c>
      <c r="D3" s="15"/>
      <c r="E3" s="15"/>
      <c r="F3" s="15"/>
      <c r="O3" s="12">
        <f>21^16</f>
        <v>1.4305686902419853E+21</v>
      </c>
      <c r="P3" s="26">
        <v>14579866877</v>
      </c>
      <c r="Q3" s="14">
        <f>P3/1000000000</f>
        <v>14.579866877000001</v>
      </c>
      <c r="R3" s="14">
        <f>Q3/60</f>
        <v>0.24299778128333335</v>
      </c>
      <c r="S3" s="15"/>
      <c r="T3" s="15"/>
      <c r="U3" s="15"/>
    </row>
    <row r="4" spans="1:21" x14ac:dyDescent="0.2">
      <c r="A4" s="33"/>
      <c r="B4" s="13">
        <f>119767133+2854569</f>
        <v>122621702</v>
      </c>
      <c r="C4" s="14">
        <f t="shared" ref="C4:C7" si="0">B4/1000000000</f>
        <v>0.122621702</v>
      </c>
      <c r="D4" s="15"/>
      <c r="E4" s="15"/>
      <c r="F4" s="15"/>
      <c r="O4" s="33"/>
      <c r="P4" s="26">
        <v>13279680567</v>
      </c>
      <c r="Q4" s="14">
        <f t="shared" ref="Q4:Q7" si="1">P4/1000000000</f>
        <v>13.279680567</v>
      </c>
      <c r="R4" s="14">
        <f>Q4/60</f>
        <v>0.22132800945</v>
      </c>
      <c r="S4" s="15"/>
      <c r="T4" s="15"/>
      <c r="U4" s="15"/>
    </row>
    <row r="5" spans="1:21" x14ac:dyDescent="0.2">
      <c r="A5" s="33"/>
      <c r="B5" s="13">
        <f>123209166+2854569</f>
        <v>126063735</v>
      </c>
      <c r="C5" s="14">
        <f t="shared" si="0"/>
        <v>0.12606373500000001</v>
      </c>
      <c r="D5" s="15"/>
      <c r="E5" s="15"/>
      <c r="F5" s="15"/>
      <c r="O5" s="33"/>
      <c r="P5" s="26">
        <v>14636515323</v>
      </c>
      <c r="Q5" s="14">
        <f t="shared" si="1"/>
        <v>14.636515322999999</v>
      </c>
      <c r="R5" s="14">
        <f>Q5/60</f>
        <v>0.24394192204999998</v>
      </c>
      <c r="S5" s="15"/>
      <c r="T5" s="15"/>
      <c r="U5" s="15"/>
    </row>
    <row r="6" spans="1:21" x14ac:dyDescent="0.2">
      <c r="A6" s="33"/>
      <c r="B6" s="13">
        <f>120883998+2854569</f>
        <v>123738567</v>
      </c>
      <c r="C6" s="14">
        <f t="shared" si="0"/>
        <v>0.12373856699999999</v>
      </c>
      <c r="D6" s="15"/>
      <c r="E6" s="15"/>
      <c r="F6" s="15"/>
      <c r="O6" s="33"/>
      <c r="P6" s="26">
        <v>14619739266</v>
      </c>
      <c r="Q6" s="14">
        <f t="shared" si="1"/>
        <v>14.619739266</v>
      </c>
      <c r="R6" s="14">
        <f t="shared" ref="R6:R11" si="2">Q6/60</f>
        <v>0.2436623211</v>
      </c>
      <c r="S6" s="15"/>
      <c r="T6" s="15"/>
      <c r="U6" s="15"/>
    </row>
    <row r="7" spans="1:21" x14ac:dyDescent="0.2">
      <c r="A7" s="33"/>
      <c r="B7" s="13">
        <f>122830445+2854569</f>
        <v>125685014</v>
      </c>
      <c r="C7" s="14">
        <f t="shared" si="0"/>
        <v>0.12568501400000001</v>
      </c>
      <c r="D7" s="15"/>
      <c r="E7" s="15"/>
      <c r="F7" s="15"/>
      <c r="O7" s="33"/>
      <c r="P7" s="26">
        <v>14722877242</v>
      </c>
      <c r="Q7" s="14">
        <f t="shared" si="1"/>
        <v>14.722877241999999</v>
      </c>
      <c r="R7" s="14">
        <f t="shared" si="2"/>
        <v>0.24538128736666664</v>
      </c>
      <c r="S7" s="15"/>
      <c r="T7" s="15"/>
      <c r="U7" s="15"/>
    </row>
    <row r="8" spans="1:21" x14ac:dyDescent="0.2">
      <c r="A8" s="15"/>
      <c r="B8" s="13">
        <f>121130362+2854569</f>
        <v>123984931</v>
      </c>
      <c r="C8" s="14">
        <f>B8/1000000000</f>
        <v>0.12398493100000001</v>
      </c>
      <c r="D8" s="15"/>
      <c r="E8" s="15"/>
      <c r="F8" s="15"/>
      <c r="O8" s="15"/>
      <c r="P8" s="26">
        <v>14630758711</v>
      </c>
      <c r="Q8" s="14">
        <f>P8/1000000000</f>
        <v>14.630758711</v>
      </c>
      <c r="R8" s="14">
        <f t="shared" si="2"/>
        <v>0.24384597851666667</v>
      </c>
      <c r="S8" s="15"/>
      <c r="T8" s="15"/>
      <c r="U8" s="15"/>
    </row>
    <row r="9" spans="1:21" x14ac:dyDescent="0.2">
      <c r="A9" s="15"/>
      <c r="B9" s="13">
        <f>122191452+2854569</f>
        <v>125046021</v>
      </c>
      <c r="C9" s="14">
        <f>B9/1000000000</f>
        <v>0.12504602100000001</v>
      </c>
      <c r="D9" s="15"/>
      <c r="E9" s="15"/>
      <c r="F9" s="15"/>
      <c r="O9" s="15"/>
      <c r="P9" s="26">
        <v>14557717725</v>
      </c>
      <c r="Q9" s="14">
        <f>P9/1000000000</f>
        <v>14.557717725</v>
      </c>
      <c r="R9" s="14">
        <f t="shared" si="2"/>
        <v>0.24262862874999999</v>
      </c>
      <c r="S9" s="15"/>
      <c r="T9" s="15"/>
      <c r="U9" s="15"/>
    </row>
    <row r="10" spans="1:21" x14ac:dyDescent="0.2">
      <c r="A10" s="15"/>
      <c r="B10" s="13">
        <f>122786257+2854569</f>
        <v>125640826</v>
      </c>
      <c r="C10" s="14">
        <f t="shared" ref="C10:C14" si="3">B10/1000000000</f>
        <v>0.12564082600000001</v>
      </c>
      <c r="D10" s="15"/>
      <c r="E10" s="15"/>
      <c r="F10" s="15"/>
      <c r="O10" s="15"/>
      <c r="P10" s="26">
        <v>14632654673</v>
      </c>
      <c r="Q10" s="14">
        <f t="shared" ref="Q10:Q14" si="4">P10/1000000000</f>
        <v>14.632654672999999</v>
      </c>
      <c r="R10" s="14">
        <f t="shared" si="2"/>
        <v>0.24387757788333334</v>
      </c>
      <c r="S10" s="15"/>
      <c r="T10" s="15"/>
      <c r="U10" s="15"/>
    </row>
    <row r="11" spans="1:21" x14ac:dyDescent="0.2">
      <c r="A11" s="15"/>
      <c r="B11" s="13">
        <f>122993444+2854569</f>
        <v>125848013</v>
      </c>
      <c r="C11" s="14">
        <f t="shared" si="3"/>
        <v>0.12584801300000001</v>
      </c>
      <c r="D11" s="15"/>
      <c r="E11" s="15"/>
      <c r="F11" s="15"/>
      <c r="O11" s="15"/>
      <c r="P11" s="26">
        <v>14734461479</v>
      </c>
      <c r="Q11" s="14">
        <f t="shared" si="4"/>
        <v>14.734461479</v>
      </c>
      <c r="R11" s="14">
        <f t="shared" si="2"/>
        <v>0.24557435798333332</v>
      </c>
      <c r="S11" s="15"/>
      <c r="T11" s="15"/>
      <c r="U11" s="15"/>
    </row>
    <row r="12" spans="1:21" x14ac:dyDescent="0.2">
      <c r="A12" s="17"/>
      <c r="B12" s="18">
        <f>120676817+2854569</f>
        <v>123531386</v>
      </c>
      <c r="C12" s="19">
        <f t="shared" si="3"/>
        <v>0.12353138600000001</v>
      </c>
      <c r="D12" s="15"/>
      <c r="E12" s="15"/>
      <c r="F12" s="15"/>
      <c r="O12" s="17"/>
      <c r="P12" s="27">
        <v>14674129160</v>
      </c>
      <c r="Q12" s="19">
        <f t="shared" si="4"/>
        <v>14.67412916</v>
      </c>
      <c r="R12" s="19">
        <f>Q12/60</f>
        <v>0.24456881933333333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124804164</v>
      </c>
      <c r="C13" s="21">
        <f t="shared" si="3"/>
        <v>0.124804164</v>
      </c>
      <c r="D13" s="15"/>
      <c r="E13" s="15"/>
      <c r="F13" s="15"/>
      <c r="G13" s="24"/>
      <c r="H13" s="1"/>
      <c r="O13" s="15" t="s">
        <v>6</v>
      </c>
      <c r="P13" s="20">
        <f>AVERAGE(P3:P12)</f>
        <v>14506840102.299999</v>
      </c>
      <c r="Q13" s="21">
        <f t="shared" si="4"/>
        <v>14.5068401023</v>
      </c>
      <c r="R13" s="21">
        <f>Q13/60</f>
        <v>0.24178066837166667</v>
      </c>
      <c r="S13" s="21">
        <f>R13/60</f>
        <v>4.0296778061944443E-3</v>
      </c>
      <c r="T13" s="21"/>
      <c r="U13" s="21"/>
    </row>
    <row r="14" spans="1:21" x14ac:dyDescent="0.2">
      <c r="A14" s="15" t="s">
        <v>7</v>
      </c>
      <c r="B14" s="22">
        <f>B13/A3</f>
        <v>9.6190895272287986E-7</v>
      </c>
      <c r="C14" s="23">
        <f t="shared" si="3"/>
        <v>9.6190895272287991E-16</v>
      </c>
      <c r="D14" s="15"/>
      <c r="E14" s="15"/>
      <c r="F14" s="15"/>
      <c r="O14" s="15" t="s">
        <v>7</v>
      </c>
      <c r="P14" s="26">
        <f>P13/O3</f>
        <v>1.0140610654526572E-11</v>
      </c>
      <c r="Q14" s="23">
        <f t="shared" si="4"/>
        <v>1.0140610654526571E-20</v>
      </c>
      <c r="R14" s="23">
        <f>Q14/60</f>
        <v>1.6901017757544284E-22</v>
      </c>
      <c r="S14" s="15">
        <f>R14/60</f>
        <v>2.8168362929240473E-24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58" t="s">
        <v>8</v>
      </c>
      <c r="B16" s="58"/>
      <c r="C16" s="58"/>
      <c r="D16" s="58"/>
      <c r="E16" s="58"/>
      <c r="F16" s="58"/>
    </row>
    <row r="17" spans="1:16" x14ac:dyDescent="0.2">
      <c r="A17" s="12">
        <f>(55^33)</f>
        <v>2.703763826271497E+57</v>
      </c>
      <c r="B17" s="13">
        <f>A17*$B$14</f>
        <v>2.6007746305388222E+51</v>
      </c>
      <c r="C17" s="13">
        <f>C14*A17</f>
        <v>2.6007746305388224E+42</v>
      </c>
      <c r="D17" s="15">
        <f>C17/(60*60)</f>
        <v>7.2243739737189509E+38</v>
      </c>
      <c r="E17" s="15">
        <f>D17/24</f>
        <v>3.0101558223828962E+37</v>
      </c>
      <c r="F17" s="15">
        <f>E17/365</f>
        <v>8.247002253103825E+34</v>
      </c>
    </row>
    <row r="19" spans="1:16" x14ac:dyDescent="0.2">
      <c r="A19" s="59" t="s">
        <v>32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</row>
    <row r="22" spans="1:16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76</v>
      </c>
      <c r="F22" s="11">
        <v>154</v>
      </c>
      <c r="G22" s="11">
        <v>278</v>
      </c>
      <c r="H22" s="11">
        <v>341</v>
      </c>
      <c r="I22" s="11">
        <v>287</v>
      </c>
      <c r="J22" s="11">
        <v>187</v>
      </c>
      <c r="K22" s="11">
        <v>69</v>
      </c>
      <c r="L22" s="11">
        <v>14</v>
      </c>
      <c r="M22" s="11">
        <v>3</v>
      </c>
    </row>
    <row r="23" spans="1:16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52</v>
      </c>
      <c r="H23" s="11">
        <v>51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15</vt:i4>
      </vt:variant>
      <vt:variant>
        <vt:lpstr>Grafieken</vt:lpstr>
      </vt:variant>
      <vt:variant>
        <vt:i4>2</vt:i4>
      </vt:variant>
    </vt:vector>
  </HeadingPairs>
  <TitlesOfParts>
    <vt:vector size="17" baseType="lpstr">
      <vt:lpstr>Subsumes1</vt:lpstr>
      <vt:lpstr>Subsumes2</vt:lpstr>
      <vt:lpstr>Subsumes3</vt:lpstr>
      <vt:lpstr>Subsumes4</vt:lpstr>
      <vt:lpstr>Subsumes5</vt:lpstr>
      <vt:lpstr>Subsumes6</vt:lpstr>
      <vt:lpstr>Subsumes7</vt:lpstr>
      <vt:lpstr>Subsumes8</vt:lpstr>
      <vt:lpstr>Subsumes9</vt:lpstr>
      <vt:lpstr>Subsumes10</vt:lpstr>
      <vt:lpstr>Subsumes11</vt:lpstr>
      <vt:lpstr>Samenvatting_6</vt:lpstr>
      <vt:lpstr>Samenvatting_7</vt:lpstr>
      <vt:lpstr>Recursive vs Iterative</vt:lpstr>
      <vt:lpstr>Stats_sub10+</vt:lpstr>
      <vt:lpstr>Grafiek6</vt:lpstr>
      <vt:lpstr>Grafiek7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2016-02-11T11:44:04Z</dcterms:modified>
</cp:coreProperties>
</file>