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firstSheet="3" activeTab="9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amenvatting_6" sheetId="6" r:id="rId8"/>
    <sheet name="Samenvatting_7" sheetId="12" r:id="rId9"/>
    <sheet name="Grafiek6" sheetId="8" r:id="rId10"/>
    <sheet name="Grafiek7" sheetId="13" r:id="rId11"/>
    <sheet name="Sheet1" sheetId="15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5" l="1"/>
  <c r="D4" i="15"/>
  <c r="E4" i="15"/>
  <c r="F4" i="15"/>
  <c r="G3" i="15"/>
  <c r="G4" i="15"/>
  <c r="H3" i="15"/>
  <c r="H4" i="15"/>
  <c r="C4" i="15"/>
  <c r="P13" i="14"/>
  <c r="B13" i="14"/>
  <c r="H5" i="15"/>
  <c r="G5" i="15"/>
  <c r="H6" i="15"/>
  <c r="F5" i="15"/>
  <c r="G6" i="15"/>
  <c r="H7" i="15"/>
  <c r="E5" i="15"/>
  <c r="F6" i="15"/>
  <c r="G7" i="15"/>
  <c r="H8" i="15"/>
  <c r="D5" i="15"/>
  <c r="E6" i="15"/>
  <c r="F7" i="15"/>
  <c r="G8" i="15"/>
  <c r="H9" i="15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O3" i="14"/>
  <c r="P14" i="14"/>
  <c r="B10" i="12"/>
  <c r="P13" i="11"/>
  <c r="O3" i="11"/>
  <c r="P14" i="11"/>
  <c r="B9" i="12"/>
  <c r="C10" i="12"/>
  <c r="A3" i="14"/>
  <c r="B14" i="14"/>
  <c r="B11" i="6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Q3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"/>
  <c r="A3" i="1"/>
  <c r="B14" i="1"/>
  <c r="B2" i="6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7" i="6"/>
  <c r="H8" i="6"/>
  <c r="I5" i="6"/>
  <c r="I7" i="6"/>
  <c r="I8" i="6"/>
  <c r="J5" i="6"/>
  <c r="J7" i="6"/>
  <c r="J8" i="6"/>
  <c r="K5" i="6"/>
  <c r="K7" i="6"/>
  <c r="K8" i="6"/>
  <c r="L5" i="6"/>
  <c r="L7" i="6"/>
  <c r="L8" i="6"/>
  <c r="M5" i="6"/>
  <c r="M7" i="6"/>
  <c r="M8" i="6"/>
  <c r="N5" i="6"/>
  <c r="N7" i="6"/>
  <c r="N8" i="6"/>
  <c r="O5" i="6"/>
  <c r="O7" i="6"/>
  <c r="O8" i="6"/>
  <c r="P5" i="6"/>
  <c r="P7" i="6"/>
  <c r="P8" i="6"/>
  <c r="Q5" i="6"/>
  <c r="Q7" i="6"/>
  <c r="Q8" i="6"/>
  <c r="R5" i="6"/>
  <c r="R7" i="6"/>
  <c r="R8" i="6"/>
  <c r="G5" i="6"/>
  <c r="G7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<sst xmlns="http://schemas.openxmlformats.org/spreadsheetml/2006/main" count="166" uniqueCount="33">
  <si>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</si>
  <si>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</si>
  <si>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</si>
  <si>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</si>
  <si>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</si>
  <si>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</si>
  <si>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</si>
  <si>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</si>
  <si>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</si>
  <si>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</si>
  <si>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</si>
  <si>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</si>
  <si>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</si>
  <si>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</si>
  <si>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</si>
  <si>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</si>
  <si>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</si>
  <si>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</si>
  <si>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</si>
  <si>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</si>
  <si>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</si>
  <si>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</si>
  <si>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</si>
  <si>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</si>
  <si>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</si>
  <si>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</si>
  <si>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</si>
  <si>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</si>
  <si>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</si>
  <si>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</si>
  <si>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</si>
  <si>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Subsumes7</t>
  </si>
  <si>
    <t>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</si>
</sst>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56991536"/>
        <c:axId val="-2063258432"/>
      </c:barChart>
      <c:catAx>
        <c:axId val="-20569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3258432"/>
        <c:crosses val="autoZero"/>
        <c:auto val="1"/>
        <c:lblAlgn val="ctr"/>
        <c:lblOffset val="100"/>
        <c:noMultiLvlLbl val="0"/>
      </c:catAx>
      <c:valAx>
        <c:axId val="-2063258432"/>
        <c:scaling>
          <c:orientation val="minMax"/>
          <c:max val="0.000155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56991536"/>
        <c:crosses val="autoZero"/>
        <c:crossBetween val="between"/>
        <c:majorUnit val="1.0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2.02647054078866E-11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63530704"/>
        <c:axId val="-2089696480"/>
      </c:barChart>
      <c:catAx>
        <c:axId val="-20635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9696480"/>
        <c:crosses val="autoZero"/>
        <c:auto val="1"/>
        <c:lblAlgn val="ctr"/>
        <c:lblOffset val="100"/>
        <c:noMultiLvlLbl val="0"/>
      </c:catAx>
      <c:valAx>
        <c:axId val="-2089696480"/>
        <c:scaling>
          <c:orientation val="minMax"/>
          <c:max val="1.0E-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3530704"/>
        <c:crosses val="autoZero"/>
        <c:crossBetween val="between"/>
        <c:majorUnit val="1.0E-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[ns]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Sheet1!$B$3:$I$3</c:f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0.0</c:v>
                </c:pt>
                <c:pt idx="1">
                  <c:v>0.016093076</c:v>
                </c:pt>
                <c:pt idx="2">
                  <c:v>0.020097184</c:v>
                </c:pt>
                <c:pt idx="3">
                  <c:v>0.019914673</c:v>
                </c:pt>
                <c:pt idx="4">
                  <c:v>0.030480618</c:v>
                </c:pt>
                <c:pt idx="5">
                  <c:v>0.171885898</c:v>
                </c:pt>
                <c:pt idx="6">
                  <c:v>28.9900530735</c:v>
                </c:pt>
                <c:pt idx="7">
                  <c:v>201.760599999998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31344"/>
        <c:axId val="-2128154560"/>
      </c:lineChart>
      <c:catAx>
        <c:axId val="-20929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154560"/>
        <c:crosses val="autoZero"/>
        <c:auto val="1"/>
        <c:lblAlgn val="ctr"/>
        <c:lblOffset val="100"/>
        <c:noMultiLvlLbl val="0"/>
      </c:catAx>
      <c:valAx>
        <c:axId val="-21281545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2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</xdr:colOff>
      <xdr:row>4</xdr:row>
      <xdr:rowOff>6978</xdr:rowOff>
    </xdr:from>
    <xdr:to>
      <xdr:col>8</xdr:col>
      <xdr:colOff>635000</xdr:colOff>
      <xdr:row>18</xdr:row>
      <xdr:rowOff>122535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4" t="s">
        <v>9</v>
      </c>
      <c r="B2" s="34"/>
      <c r="C2" s="34"/>
      <c r="D2" s="34"/>
      <c r="E2" s="34"/>
      <c r="F2" s="34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5" t="s">
        <v>11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82" workbookViewId="0">
      <selection activeCell="A7" sqref="A7"/>
    </sheetView>
  </sheetViews>
  <sheetFormatPr baseColWidth="10" defaultColWidth="8.83203125" defaultRowHeight="15" x14ac:dyDescent="0.2"/>
  <cols>
    <col min="3" max="6" width="9.5" bestFit="1" customWidth="1"/>
    <col min="7" max="7" width="10" bestFit="1" customWidth="1"/>
    <col min="8" max="8" width="12" bestFit="1" customWidth="1"/>
    <col min="9" max="9" width="9.33203125" bestFit="1" customWidth="1"/>
  </cols>
  <sheetData>
    <row r="1" spans="1:9" x14ac:dyDescent="0.2">
      <c r="A1" s="37" t="s">
        <v>31</v>
      </c>
      <c r="B1" s="37"/>
      <c r="C1" s="37"/>
      <c r="D1" s="37"/>
      <c r="E1" s="37"/>
      <c r="F1" s="37"/>
      <c r="G1" s="37"/>
      <c r="H1" s="37"/>
    </row>
    <row r="2" spans="1:9" x14ac:dyDescent="0.2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hidden="1" x14ac:dyDescent="0.2">
      <c r="A3" s="32" t="s">
        <v>1</v>
      </c>
      <c r="B3" s="32"/>
      <c r="C3">
        <v>16093076</v>
      </c>
      <c r="D3">
        <v>20097184</v>
      </c>
      <c r="E3">
        <v>19914673</v>
      </c>
      <c r="F3">
        <v>30480618</v>
      </c>
      <c r="G3" s="33">
        <f>Subsumes7!B13</f>
        <v>171885898</v>
      </c>
      <c r="H3" s="33">
        <f>Subsumes7!P13</f>
        <v>28990053073.5</v>
      </c>
    </row>
    <row r="4" spans="1:9" x14ac:dyDescent="0.2">
      <c r="A4" s="32" t="s">
        <v>2</v>
      </c>
      <c r="B4" s="32">
        <v>0</v>
      </c>
      <c r="C4">
        <f>C3/(10^9)</f>
        <v>1.6093076000000001E-2</v>
      </c>
      <c r="D4">
        <f t="shared" ref="D4:H4" si="0">D3/(10^9)</f>
        <v>2.0097184000000001E-2</v>
      </c>
      <c r="E4">
        <f t="shared" si="0"/>
        <v>1.9914673000000001E-2</v>
      </c>
      <c r="F4">
        <f t="shared" si="0"/>
        <v>3.0480618000000001E-2</v>
      </c>
      <c r="G4">
        <f t="shared" si="0"/>
        <v>0.17188589800000001</v>
      </c>
      <c r="H4">
        <f t="shared" si="0"/>
        <v>28.9900530735</v>
      </c>
      <c r="I4">
        <f>0.0392*I2^6 -0.8223*I2^5+6.8477*I2^4 - 28.743*I2^3 + 63.47*I2^2 - 68.887*I2 + 28.095</f>
        <v>201.76059999999799</v>
      </c>
    </row>
    <row r="5" spans="1:9" x14ac:dyDescent="0.2">
      <c r="D5">
        <f>D3/C3</f>
        <v>1.2488093637288484</v>
      </c>
      <c r="E5">
        <f>E3/D3</f>
        <v>0.99091857844362674</v>
      </c>
      <c r="F5">
        <f>F3/E3</f>
        <v>1.530560808103653</v>
      </c>
      <c r="G5">
        <f>G3/F3</f>
        <v>5.6391867776434195</v>
      </c>
      <c r="H5">
        <f>H3/G3</f>
        <v>168.65870563447851</v>
      </c>
    </row>
    <row r="6" spans="1:9" x14ac:dyDescent="0.2">
      <c r="E6">
        <f t="shared" ref="E6" si="1">E5/D5</f>
        <v>0.79349066977270277</v>
      </c>
      <c r="F6">
        <f t="shared" ref="F6:F7" si="2">F5/E5</f>
        <v>1.544587861605752</v>
      </c>
      <c r="G6">
        <f t="shared" ref="G6:H9" si="3">G5/F5</f>
        <v>3.6843925101089621</v>
      </c>
      <c r="H6">
        <f t="shared" ref="H6:H7" si="4">H5/G5</f>
        <v>29.90833825599228</v>
      </c>
    </row>
    <row r="7" spans="1:9" x14ac:dyDescent="0.2">
      <c r="F7">
        <f t="shared" si="2"/>
        <v>1.9465734386621114</v>
      </c>
      <c r="G7">
        <f t="shared" si="3"/>
        <v>2.3853563799722415</v>
      </c>
      <c r="H7">
        <f t="shared" si="4"/>
        <v>8.1175765540538922</v>
      </c>
    </row>
    <row r="8" spans="1:9" x14ac:dyDescent="0.2">
      <c r="G8">
        <f t="shared" si="3"/>
        <v>1.2254129911541933</v>
      </c>
      <c r="H8">
        <f t="shared" si="3"/>
        <v>3.4030875311589108</v>
      </c>
    </row>
    <row r="9" spans="1:9" x14ac:dyDescent="0.2">
      <c r="H9">
        <f t="shared" si="3"/>
        <v>2.7770943802004311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5" t="s">
        <v>10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5" t="s">
        <v>26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5" t="s">
        <v>27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  <c r="O2" s="34" t="s">
        <v>9</v>
      </c>
      <c r="P2" s="34"/>
      <c r="Q2" s="34"/>
      <c r="R2" s="34"/>
      <c r="S2" s="34"/>
      <c r="T2" s="34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4" t="s">
        <v>8</v>
      </c>
      <c r="B16" s="34"/>
      <c r="C16" s="34"/>
      <c r="D16" s="34"/>
      <c r="E16" s="34"/>
      <c r="F16" s="34"/>
      <c r="H16" s="34" t="s">
        <v>8</v>
      </c>
      <c r="I16" s="34"/>
      <c r="J16" s="34"/>
      <c r="K16" s="34"/>
      <c r="L16" s="34"/>
      <c r="M16" s="34"/>
      <c r="O16" s="34" t="s">
        <v>8</v>
      </c>
      <c r="P16" s="34"/>
      <c r="Q16" s="34"/>
      <c r="R16" s="34"/>
      <c r="S16" s="34"/>
      <c r="T16" s="34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35" t="s">
        <v>28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6" sqref="P16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25303754288</v>
      </c>
      <c r="Q3" s="14">
        <f>P3/1000000000</f>
        <v>25.303754288</v>
      </c>
      <c r="R3" s="14">
        <f>Q3/60</f>
        <v>0.42172923813333335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30815589393</v>
      </c>
      <c r="Q4" s="14">
        <f t="shared" ref="Q4:Q7" si="1">P4/1000000000</f>
        <v>30.815589393</v>
      </c>
      <c r="R4" s="14">
        <f>Q4/60</f>
        <v>0.51359315655000004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30869004997</v>
      </c>
      <c r="Q5" s="14">
        <f t="shared" si="1"/>
        <v>30.869004997000001</v>
      </c>
      <c r="R5" s="14">
        <f>Q5/60</f>
        <v>0.51448341661666663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30732405134</v>
      </c>
      <c r="Q6" s="14">
        <f t="shared" si="1"/>
        <v>30.732405134</v>
      </c>
      <c r="R6" s="14">
        <f t="shared" ref="R6:R11" si="2">Q6/60</f>
        <v>0.51220675223333334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30745232266</v>
      </c>
      <c r="Q7" s="14">
        <f t="shared" si="1"/>
        <v>30.745232265999999</v>
      </c>
      <c r="R7" s="14">
        <f t="shared" si="2"/>
        <v>0.51242053776666663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31324298061</v>
      </c>
      <c r="Q8" s="14">
        <f>P8/1000000000</f>
        <v>31.324298061</v>
      </c>
      <c r="R8" s="14">
        <f t="shared" si="2"/>
        <v>0.52207163435000004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30733605439</v>
      </c>
      <c r="Q9" s="14">
        <f>P9/1000000000</f>
        <v>30.733605439000002</v>
      </c>
      <c r="R9" s="14">
        <f t="shared" si="2"/>
        <v>0.51222675731666667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26954671901</v>
      </c>
      <c r="Q10" s="14">
        <f t="shared" ref="Q10:Q14" si="4">P10/1000000000</f>
        <v>26.954671901000001</v>
      </c>
      <c r="R10" s="14">
        <f t="shared" si="2"/>
        <v>0.44924453168333334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25288023135</v>
      </c>
      <c r="Q11" s="14">
        <f t="shared" si="4"/>
        <v>25.288023135</v>
      </c>
      <c r="R11" s="14">
        <f t="shared" si="2"/>
        <v>0.42146705224999997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27133946121</v>
      </c>
      <c r="Q12" s="19">
        <f t="shared" si="4"/>
        <v>27.133946121000001</v>
      </c>
      <c r="R12" s="19">
        <f>Q12/60</f>
        <v>0.45223243535000002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28990053073.5</v>
      </c>
      <c r="Q13" s="21">
        <f t="shared" si="4"/>
        <v>28.9900530735</v>
      </c>
      <c r="R13" s="21">
        <f>Q13/60</f>
        <v>0.48316755122499999</v>
      </c>
      <c r="S13" s="21">
        <f>R13/60</f>
        <v>8.0527925204166659E-3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2.0264705407886594E-11</v>
      </c>
      <c r="Q14" s="23">
        <f t="shared" si="4"/>
        <v>2.0264705407886594E-20</v>
      </c>
      <c r="R14" s="23">
        <f>Q14/60</f>
        <v>3.3774509013144324E-22</v>
      </c>
      <c r="S14" s="15">
        <f>R14/60</f>
        <v>5.6290848355240542E-24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9" sqref="B9"/>
    </sheetView>
  </sheetViews>
  <sheetFormatPr baseColWidth="10" defaultColWidth="10.83203125" defaultRowHeight="26" x14ac:dyDescent="0.3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</row>
    <row r="12" spans="1:18" x14ac:dyDescent="0.3">
      <c r="A1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9" sqref="C9"/>
    </sheetView>
  </sheetViews>
  <sheetFormatPr baseColWidth="10" defaultColWidth="10.83203125" defaultRowHeight="26" x14ac:dyDescent="0.3"/>
  <cols>
    <col min="1" max="1" width="20.5" style="2" bestFit="1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x14ac:dyDescent="0.3">
      <c r="A2" s="2" t="s">
        <v>15</v>
      </c>
      <c r="B2" s="3"/>
      <c r="F2" s="5"/>
    </row>
    <row r="3" spans="1:18" x14ac:dyDescent="0.3">
      <c r="A3" s="2" t="s">
        <v>16</v>
      </c>
      <c r="B3" s="3"/>
      <c r="C3" s="4"/>
      <c r="D3" s="4"/>
      <c r="F3" s="5"/>
    </row>
    <row r="4" spans="1:18" s="6" customFormat="1" ht="14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" t="s">
        <v>18</v>
      </c>
      <c r="B5" s="3"/>
      <c r="C5" s="4"/>
      <c r="D5" s="4"/>
      <c r="F5" s="5"/>
    </row>
    <row r="6" spans="1:18" s="6" customFormat="1" ht="14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3">
      <c r="A8" s="2" t="s">
        <v>22</v>
      </c>
      <c r="B8" s="3"/>
      <c r="C8" s="4"/>
      <c r="D8" s="4"/>
      <c r="F8" s="5"/>
    </row>
    <row r="9" spans="1:18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3">
      <c r="A10" s="2" t="s">
        <v>24</v>
      </c>
      <c r="B10" s="2">
        <f>Subsumes7!P14</f>
        <v>2.0264705407886594E-11</v>
      </c>
      <c r="C10" s="4">
        <f>(B9-B10)/B9</f>
        <v>-0.1535071446640279</v>
      </c>
    </row>
    <row r="11" spans="1:18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Grafieken</vt:lpstr>
      </vt:variant>
      <vt:variant>
        <vt:i4>2</vt:i4>
      </vt:variant>
    </vt:vector>
  </HeadingPairs>
  <TitlesOfParts>
    <vt:vector size="12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Samenvatting_6</vt:lpstr>
      <vt:lpstr>Samenvatting_7</vt:lpstr>
      <vt:lpstr>Sheet1</vt:lpstr>
      <vt:lpstr>Grafiek6</vt:lpstr>
      <vt:lpstr>Grafiek7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2015-12-13T21:10:36Z</dcterms:modified>
</cp:coreProperties>
</file>