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ishn10\Documents\UnivOfCincinnati\Assignments\Simulation\"/>
    </mc:Choice>
  </mc:AlternateContent>
  <xr:revisionPtr revIDLastSave="0" documentId="13_ncr:1_{5F324847-7CEA-4AB2-A77C-AF66AF1F1A9C}" xr6:coauthVersionLast="44" xr6:coauthVersionMax="45" xr10:uidLastSave="{00000000-0000-0000-0000-000000000000}"/>
  <bookViews>
    <workbookView xWindow="-108" yWindow="-108" windowWidth="23256" windowHeight="12576" activeTab="1" xr2:uid="{74CF25AD-E1E3-4DBE-AAA0-81EF9C103223}"/>
  </bookViews>
  <sheets>
    <sheet name="Property 1" sheetId="4" r:id="rId1"/>
    <sheet name="Property 2" sheetId="2" r:id="rId2"/>
    <sheet name="RISK for Property 2" sheetId="5" r:id="rId3"/>
    <sheet name="rsklibSimData" sheetId="8" state="hidden" r:id="rId4"/>
    <sheet name="Detailed Outputs" sheetId="6" r:id="rId5"/>
    <sheet name="Detailed Inputs" sheetId="7" r:id="rId6"/>
  </sheets>
  <definedNames>
    <definedName name="_AtRisk_ReportsSetting_ReportGraphOptions" hidden="1">"REP:VER:8.0.0GRA:OUT:003INS:00SUM:T00DET:T00SCE:02SC1:39DAT:2|TRUE, .75, 1|TRUE, 0, .25|TRUE, .9, 1SE1:40DAT:3,10,2, .95,5,16,FALSE, 0,TRUE,TRUE,TRUESE2:40DAT:3,10,2, .95,5,16,FALSE, 0,TRUE,TRUE,TRUETSI:002"</definedName>
    <definedName name="_AtRisk_ReportsSetting_ReportMulitSelections" hidden="1">"REP:VER:8.0.0MUL:OUT:T12INS:T11SUM:T10DET:T10SEN:T11SCE:T11TEM:F"</definedName>
    <definedName name="_AtRisk_ReportsSetting_ReportOptions" hidden="1">"REP:VER:8.0.0OPT:RAP:01RWE:01RLS:04ROT:00RST:00RRT:04AGR:FAFN:117DAT:C:\Users\Krithika Jayaraman\Documents\UnivOfCincinnati\Spring Semester\Simulation Methods\Report-Final Project V2.pdfOGR:T"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RiskReport" localSheetId="5" hidden="1">"=true"</definedName>
    <definedName name="_AtRisk_RiskReport" localSheetId="4" hidden="1">"=true"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0</definedName>
    <definedName name="_AtRisk_SimSetting_MultipleCPUManualCount" hidden="1">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Pal_Workbook_GUID" hidden="1">"8QD6QH5Z2QHKZ75F7P8JMFB7"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3" hidden="1">"V9QHV3KD"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5" l="1"/>
  <c r="N42" i="2" l="1"/>
  <c r="K24" i="2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6" i="2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G24" i="4"/>
  <c r="C49" i="5" a="1"/>
  <c r="C49" i="5" s="1"/>
  <c r="C46" i="5" s="1"/>
  <c r="C25" i="5" a="1"/>
  <c r="C25" i="5" s="1"/>
  <c r="C13" i="5"/>
  <c r="C43" i="5"/>
  <c r="C45" i="5"/>
  <c r="C42" i="5"/>
  <c r="C31" i="5"/>
  <c r="C33" i="5"/>
  <c r="C39" i="5"/>
  <c r="C15" i="5"/>
  <c r="C8" i="5"/>
  <c r="C30" i="5"/>
  <c r="F6" i="5"/>
  <c r="F7" i="5"/>
  <c r="F8" i="5"/>
  <c r="G5" i="5"/>
  <c r="F5" i="5"/>
  <c r="C49" i="2"/>
  <c r="C46" i="2" s="1"/>
  <c r="C15" i="4"/>
  <c r="C31" i="4"/>
  <c r="C49" i="4"/>
  <c r="C46" i="4" s="1"/>
  <c r="C43" i="4"/>
  <c r="J12" i="4"/>
  <c r="C42" i="4"/>
  <c r="C25" i="4"/>
  <c r="C11" i="4"/>
  <c r="C13" i="4" s="1"/>
  <c r="C8" i="4"/>
  <c r="C30" i="4"/>
  <c r="C33" i="4"/>
  <c r="C39" i="4"/>
  <c r="F5" i="4"/>
  <c r="F6" i="4"/>
  <c r="C45" i="4"/>
  <c r="O12" i="4"/>
  <c r="F12" i="4"/>
  <c r="K12" i="4"/>
  <c r="G12" i="4"/>
  <c r="G5" i="4"/>
  <c r="G6" i="4"/>
  <c r="G7" i="4"/>
  <c r="G8" i="4"/>
  <c r="H5" i="4"/>
  <c r="I5" i="4"/>
  <c r="C15" i="2"/>
  <c r="H25" i="2"/>
  <c r="C31" i="2"/>
  <c r="C43" i="2"/>
  <c r="C44" i="2"/>
  <c r="H12" i="2"/>
  <c r="C42" i="2"/>
  <c r="C25" i="2"/>
  <c r="C11" i="2"/>
  <c r="C13" i="2" s="1"/>
  <c r="C8" i="2"/>
  <c r="C30" i="2"/>
  <c r="C33" i="2"/>
  <c r="C39" i="2" s="1"/>
  <c r="F5" i="2"/>
  <c r="G5" i="2" s="1"/>
  <c r="G6" i="2" s="1"/>
  <c r="J12" i="2"/>
  <c r="F12" i="2"/>
  <c r="C45" i="2"/>
  <c r="L12" i="2"/>
  <c r="N12" i="2"/>
  <c r="M12" i="2"/>
  <c r="AF11" i="5"/>
  <c r="AB11" i="5"/>
  <c r="X11" i="5"/>
  <c r="T11" i="5"/>
  <c r="P11" i="5"/>
  <c r="L11" i="5"/>
  <c r="H11" i="5"/>
  <c r="Y11" i="5"/>
  <c r="Q11" i="5"/>
  <c r="I11" i="5"/>
  <c r="C53" i="5"/>
  <c r="AI11" i="5"/>
  <c r="AE11" i="5"/>
  <c r="AA11" i="5"/>
  <c r="W11" i="5"/>
  <c r="S11" i="5"/>
  <c r="O11" i="5"/>
  <c r="K11" i="5"/>
  <c r="G11" i="5"/>
  <c r="AC11" i="5"/>
  <c r="U11" i="5"/>
  <c r="M11" i="5"/>
  <c r="C52" i="5"/>
  <c r="AH11" i="5"/>
  <c r="AD11" i="5"/>
  <c r="Z11" i="5"/>
  <c r="V11" i="5"/>
  <c r="R11" i="5"/>
  <c r="N11" i="5"/>
  <c r="J11" i="5"/>
  <c r="F11" i="5"/>
  <c r="AG11" i="5"/>
  <c r="G6" i="5"/>
  <c r="H5" i="5"/>
  <c r="N12" i="5"/>
  <c r="O12" i="5"/>
  <c r="K12" i="5"/>
  <c r="M12" i="5"/>
  <c r="L12" i="5"/>
  <c r="C44" i="5"/>
  <c r="J5" i="4"/>
  <c r="I6" i="4"/>
  <c r="F7" i="4"/>
  <c r="F8" i="4"/>
  <c r="F18" i="4"/>
  <c r="T11" i="4"/>
  <c r="G11" i="4"/>
  <c r="G14" i="4"/>
  <c r="G18" i="4"/>
  <c r="AI11" i="4"/>
  <c r="AC11" i="4"/>
  <c r="J11" i="4"/>
  <c r="J14" i="4"/>
  <c r="R11" i="4"/>
  <c r="AH11" i="4"/>
  <c r="W11" i="4"/>
  <c r="L11" i="4"/>
  <c r="L14" i="4"/>
  <c r="X11" i="4"/>
  <c r="I11" i="4"/>
  <c r="Q11" i="4"/>
  <c r="AG11" i="4"/>
  <c r="V11" i="4"/>
  <c r="C53" i="4"/>
  <c r="AE11" i="4"/>
  <c r="C52" i="4"/>
  <c r="AB11" i="4"/>
  <c r="S11" i="4"/>
  <c r="U11" i="4"/>
  <c r="O11" i="4"/>
  <c r="O14" i="4"/>
  <c r="N11" i="4"/>
  <c r="Z11" i="4"/>
  <c r="K11" i="4"/>
  <c r="K14" i="4"/>
  <c r="F11" i="4"/>
  <c r="F14" i="4"/>
  <c r="H11" i="4"/>
  <c r="P11" i="4"/>
  <c r="AF11" i="4"/>
  <c r="AA11" i="4"/>
  <c r="M11" i="4"/>
  <c r="Y11" i="4"/>
  <c r="AD11" i="4"/>
  <c r="K12" i="2"/>
  <c r="G12" i="2"/>
  <c r="H6" i="4"/>
  <c r="C44" i="4"/>
  <c r="N12" i="4"/>
  <c r="M12" i="4"/>
  <c r="O12" i="2"/>
  <c r="I12" i="2"/>
  <c r="I12" i="4"/>
  <c r="L12" i="4"/>
  <c r="H12" i="4"/>
  <c r="J12" i="5"/>
  <c r="J15" i="5"/>
  <c r="F12" i="5"/>
  <c r="I12" i="5"/>
  <c r="G12" i="5"/>
  <c r="H12" i="5"/>
  <c r="H15" i="5"/>
  <c r="H6" i="5"/>
  <c r="I5" i="5"/>
  <c r="M15" i="5"/>
  <c r="K15" i="5"/>
  <c r="I15" i="5"/>
  <c r="L15" i="5"/>
  <c r="F15" i="5"/>
  <c r="F18" i="5"/>
  <c r="G15" i="5"/>
  <c r="G7" i="5"/>
  <c r="G8" i="5"/>
  <c r="G18" i="5"/>
  <c r="N15" i="5"/>
  <c r="O15" i="5"/>
  <c r="H7" i="4"/>
  <c r="H8" i="4"/>
  <c r="H18" i="4"/>
  <c r="M14" i="4"/>
  <c r="H14" i="4"/>
  <c r="N14" i="4"/>
  <c r="I14" i="4"/>
  <c r="I7" i="4"/>
  <c r="I8" i="4"/>
  <c r="I18" i="4"/>
  <c r="J6" i="4"/>
  <c r="K5" i="4"/>
  <c r="J5" i="5"/>
  <c r="I6" i="5"/>
  <c r="H7" i="5"/>
  <c r="H8" i="5"/>
  <c r="H18" i="5"/>
  <c r="J7" i="4"/>
  <c r="J8" i="4"/>
  <c r="J18" i="4"/>
  <c r="K6" i="4"/>
  <c r="L5" i="4"/>
  <c r="I7" i="5"/>
  <c r="I8" i="5"/>
  <c r="I18" i="5"/>
  <c r="J6" i="5"/>
  <c r="K5" i="5"/>
  <c r="L6" i="4"/>
  <c r="M5" i="4"/>
  <c r="K7" i="4"/>
  <c r="K8" i="4"/>
  <c r="K18" i="4"/>
  <c r="J7" i="5"/>
  <c r="J8" i="5"/>
  <c r="J18" i="5"/>
  <c r="K6" i="5"/>
  <c r="L5" i="5"/>
  <c r="M6" i="4"/>
  <c r="N5" i="4"/>
  <c r="L7" i="4"/>
  <c r="L8" i="4"/>
  <c r="L18" i="4"/>
  <c r="L6" i="5"/>
  <c r="M5" i="5"/>
  <c r="K7" i="5"/>
  <c r="K8" i="5"/>
  <c r="K18" i="5"/>
  <c r="O5" i="4"/>
  <c r="N6" i="4"/>
  <c r="M7" i="4"/>
  <c r="M8" i="4"/>
  <c r="M18" i="4"/>
  <c r="N5" i="5"/>
  <c r="M6" i="5"/>
  <c r="L7" i="5"/>
  <c r="L8" i="5"/>
  <c r="L18" i="5"/>
  <c r="N7" i="4"/>
  <c r="N8" i="4"/>
  <c r="N18" i="4"/>
  <c r="O6" i="4"/>
  <c r="P5" i="4"/>
  <c r="M7" i="5"/>
  <c r="M8" i="5"/>
  <c r="M18" i="5"/>
  <c r="N6" i="5"/>
  <c r="O5" i="5"/>
  <c r="Q5" i="4"/>
  <c r="P6" i="4"/>
  <c r="O7" i="4"/>
  <c r="O8" i="4"/>
  <c r="O18" i="4"/>
  <c r="N7" i="5"/>
  <c r="N8" i="5"/>
  <c r="N18" i="5"/>
  <c r="O6" i="5"/>
  <c r="P5" i="5"/>
  <c r="P7" i="4"/>
  <c r="P8" i="4"/>
  <c r="Q6" i="4"/>
  <c r="R5" i="4"/>
  <c r="O7" i="5"/>
  <c r="O8" i="5"/>
  <c r="O18" i="5"/>
  <c r="P6" i="5"/>
  <c r="Q5" i="5"/>
  <c r="R6" i="4"/>
  <c r="S5" i="4"/>
  <c r="Q7" i="4"/>
  <c r="Q8" i="4"/>
  <c r="P7" i="5"/>
  <c r="P8" i="5"/>
  <c r="R5" i="5"/>
  <c r="Q6" i="5"/>
  <c r="T5" i="4"/>
  <c r="S6" i="4"/>
  <c r="R7" i="4"/>
  <c r="R8" i="4"/>
  <c r="R6" i="5"/>
  <c r="S5" i="5"/>
  <c r="Q7" i="5"/>
  <c r="Q8" i="5"/>
  <c r="S8" i="4"/>
  <c r="S7" i="4"/>
  <c r="T6" i="4"/>
  <c r="U5" i="4"/>
  <c r="S6" i="5"/>
  <c r="T5" i="5"/>
  <c r="R7" i="5"/>
  <c r="R8" i="5"/>
  <c r="T7" i="4"/>
  <c r="T8" i="4"/>
  <c r="V5" i="4"/>
  <c r="U6" i="4"/>
  <c r="T6" i="5"/>
  <c r="U5" i="5"/>
  <c r="S7" i="5"/>
  <c r="S8" i="5"/>
  <c r="W5" i="4"/>
  <c r="V6" i="4"/>
  <c r="U7" i="4"/>
  <c r="U8" i="4"/>
  <c r="V5" i="5"/>
  <c r="U6" i="5"/>
  <c r="T7" i="5"/>
  <c r="T8" i="5"/>
  <c r="V8" i="4"/>
  <c r="V7" i="4"/>
  <c r="X5" i="4"/>
  <c r="W6" i="4"/>
  <c r="U7" i="5"/>
  <c r="U8" i="5"/>
  <c r="V6" i="5"/>
  <c r="W5" i="5"/>
  <c r="X6" i="4"/>
  <c r="Y5" i="4"/>
  <c r="W7" i="4"/>
  <c r="W8" i="4"/>
  <c r="V7" i="5"/>
  <c r="V8" i="5"/>
  <c r="W6" i="5"/>
  <c r="X5" i="5"/>
  <c r="Z5" i="4"/>
  <c r="Y6" i="4"/>
  <c r="X8" i="4"/>
  <c r="X7" i="4"/>
  <c r="W7" i="5"/>
  <c r="W8" i="5"/>
  <c r="X6" i="5"/>
  <c r="Y5" i="5"/>
  <c r="Y7" i="4"/>
  <c r="Y8" i="4"/>
  <c r="Z6" i="4"/>
  <c r="AA5" i="4"/>
  <c r="X7" i="5"/>
  <c r="X8" i="5"/>
  <c r="Z5" i="5"/>
  <c r="Y6" i="5"/>
  <c r="AA6" i="4"/>
  <c r="AB5" i="4"/>
  <c r="Z7" i="4"/>
  <c r="Z8" i="4"/>
  <c r="Z6" i="5"/>
  <c r="AA5" i="5"/>
  <c r="Y7" i="5"/>
  <c r="Y8" i="5"/>
  <c r="AB6" i="4"/>
  <c r="AC5" i="4"/>
  <c r="AA7" i="4"/>
  <c r="AA8" i="4"/>
  <c r="AA6" i="5"/>
  <c r="AB5" i="5"/>
  <c r="Z7" i="5"/>
  <c r="Z8" i="5"/>
  <c r="AB7" i="4"/>
  <c r="AB8" i="4"/>
  <c r="AD5" i="4"/>
  <c r="AC6" i="4"/>
  <c r="AB6" i="5"/>
  <c r="AC5" i="5"/>
  <c r="AA7" i="5"/>
  <c r="AA8" i="5"/>
  <c r="AC7" i="4"/>
  <c r="AC8" i="4"/>
  <c r="AD6" i="4"/>
  <c r="AE5" i="4"/>
  <c r="AD5" i="5"/>
  <c r="AC6" i="5"/>
  <c r="AB7" i="5"/>
  <c r="AB8" i="5"/>
  <c r="AE6" i="4"/>
  <c r="AF5" i="4"/>
  <c r="AD7" i="4"/>
  <c r="AD8" i="4"/>
  <c r="AC7" i="5"/>
  <c r="AC8" i="5"/>
  <c r="AD6" i="5"/>
  <c r="AE5" i="5"/>
  <c r="AF6" i="4"/>
  <c r="AG5" i="4"/>
  <c r="AE7" i="4"/>
  <c r="AE8" i="4"/>
  <c r="AD7" i="5"/>
  <c r="AD8" i="5"/>
  <c r="AE6" i="5"/>
  <c r="AF5" i="5"/>
  <c r="AH5" i="4"/>
  <c r="AG6" i="4"/>
  <c r="AF7" i="4"/>
  <c r="AF8" i="4"/>
  <c r="AE7" i="5"/>
  <c r="AE8" i="5"/>
  <c r="AF6" i="5"/>
  <c r="AG5" i="5"/>
  <c r="AG7" i="4"/>
  <c r="AG8" i="4"/>
  <c r="AI5" i="4"/>
  <c r="AI6" i="4"/>
  <c r="AH6" i="4"/>
  <c r="AF7" i="5"/>
  <c r="AF8" i="5"/>
  <c r="AH5" i="5"/>
  <c r="AG6" i="5"/>
  <c r="AH8" i="4"/>
  <c r="AH7" i="4"/>
  <c r="AI7" i="4"/>
  <c r="AI8" i="4"/>
  <c r="AH6" i="5"/>
  <c r="AI5" i="5"/>
  <c r="AI6" i="5"/>
  <c r="AG7" i="5"/>
  <c r="AG8" i="5"/>
  <c r="AI7" i="5"/>
  <c r="AI8" i="5"/>
  <c r="AH7" i="5"/>
  <c r="AH8" i="5"/>
  <c r="F6" i="2" l="1"/>
  <c r="F7" i="2" s="1"/>
  <c r="F8" i="2" s="1"/>
  <c r="H5" i="2"/>
  <c r="H6" i="2" s="1"/>
  <c r="H7" i="2" s="1"/>
  <c r="H8" i="2" s="1"/>
  <c r="G7" i="2"/>
  <c r="G8" i="2" s="1"/>
  <c r="W11" i="2"/>
  <c r="L11" i="2"/>
  <c r="L15" i="2" s="1"/>
  <c r="AG11" i="2"/>
  <c r="U11" i="2"/>
  <c r="C52" i="2"/>
  <c r="AH11" i="2"/>
  <c r="C53" i="2"/>
  <c r="H11" i="2"/>
  <c r="H15" i="2" s="1"/>
  <c r="J11" i="2"/>
  <c r="J15" i="2" s="1"/>
  <c r="K11" i="2"/>
  <c r="K15" i="2" s="1"/>
  <c r="AD11" i="2"/>
  <c r="F11" i="2"/>
  <c r="F15" i="2" s="1"/>
  <c r="O11" i="2"/>
  <c r="O15" i="2" s="1"/>
  <c r="T11" i="2"/>
  <c r="S11" i="2"/>
  <c r="AC11" i="2"/>
  <c r="AB11" i="2"/>
  <c r="AA11" i="2"/>
  <c r="P11" i="2"/>
  <c r="AE11" i="2"/>
  <c r="I11" i="2"/>
  <c r="I15" i="2" s="1"/>
  <c r="AI11" i="2"/>
  <c r="X11" i="2"/>
  <c r="G11" i="2"/>
  <c r="G15" i="2" s="1"/>
  <c r="Z11" i="2"/>
  <c r="Q11" i="2"/>
  <c r="N11" i="2"/>
  <c r="N15" i="2" s="1"/>
  <c r="AF11" i="2"/>
  <c r="R11" i="2"/>
  <c r="Y11" i="2"/>
  <c r="V11" i="2"/>
  <c r="M11" i="2"/>
  <c r="M15" i="2" s="1"/>
  <c r="AC12" i="2"/>
  <c r="T12" i="2"/>
  <c r="AB12" i="2"/>
  <c r="Z12" i="2"/>
  <c r="W12" i="2"/>
  <c r="AF12" i="2"/>
  <c r="Q12" i="2"/>
  <c r="AG12" i="2"/>
  <c r="V12" i="2"/>
  <c r="P12" i="2"/>
  <c r="Y12" i="2"/>
  <c r="S12" i="2"/>
  <c r="AA12" i="2"/>
  <c r="AI12" i="2"/>
  <c r="AD12" i="2"/>
  <c r="AD15" i="2" s="1"/>
  <c r="AH12" i="2"/>
  <c r="U12" i="2"/>
  <c r="C54" i="2"/>
  <c r="AE12" i="2"/>
  <c r="R12" i="2"/>
  <c r="X12" i="2"/>
  <c r="U12" i="4"/>
  <c r="U14" i="4" s="1"/>
  <c r="U18" i="4" s="1"/>
  <c r="P12" i="4"/>
  <c r="P14" i="4" s="1"/>
  <c r="P18" i="4" s="1"/>
  <c r="AH12" i="4"/>
  <c r="AH14" i="4" s="1"/>
  <c r="AH18" i="4" s="1"/>
  <c r="Q12" i="4"/>
  <c r="Q14" i="4" s="1"/>
  <c r="Q18" i="4" s="1"/>
  <c r="Y12" i="4"/>
  <c r="Y14" i="4" s="1"/>
  <c r="Y18" i="4" s="1"/>
  <c r="X12" i="4"/>
  <c r="X14" i="4" s="1"/>
  <c r="X18" i="4" s="1"/>
  <c r="AF12" i="4"/>
  <c r="AF14" i="4" s="1"/>
  <c r="AF18" i="4" s="1"/>
  <c r="C54" i="4"/>
  <c r="AI12" i="4"/>
  <c r="AI14" i="4" s="1"/>
  <c r="AI18" i="4" s="1"/>
  <c r="Z12" i="4"/>
  <c r="Z14" i="4" s="1"/>
  <c r="Z18" i="4" s="1"/>
  <c r="T12" i="4"/>
  <c r="T14" i="4" s="1"/>
  <c r="T18" i="4" s="1"/>
  <c r="AD12" i="4"/>
  <c r="AD14" i="4" s="1"/>
  <c r="AD18" i="4" s="1"/>
  <c r="AA12" i="4"/>
  <c r="AA14" i="4" s="1"/>
  <c r="AA18" i="4" s="1"/>
  <c r="R12" i="4"/>
  <c r="R14" i="4" s="1"/>
  <c r="R18" i="4" s="1"/>
  <c r="AE12" i="4"/>
  <c r="AE14" i="4" s="1"/>
  <c r="AE18" i="4" s="1"/>
  <c r="V12" i="4"/>
  <c r="V14" i="4" s="1"/>
  <c r="V18" i="4" s="1"/>
  <c r="S12" i="4"/>
  <c r="S14" i="4" s="1"/>
  <c r="S18" i="4" s="1"/>
  <c r="AC12" i="4"/>
  <c r="AC14" i="4" s="1"/>
  <c r="AC18" i="4" s="1"/>
  <c r="AB12" i="4"/>
  <c r="AB14" i="4" s="1"/>
  <c r="AB18" i="4" s="1"/>
  <c r="W12" i="4"/>
  <c r="W14" i="4" s="1"/>
  <c r="W18" i="4" s="1"/>
  <c r="AG12" i="4"/>
  <c r="AG14" i="4" s="1"/>
  <c r="AG18" i="4" s="1"/>
  <c r="AD12" i="5"/>
  <c r="AD15" i="5" s="1"/>
  <c r="AD18" i="5" s="1"/>
  <c r="V12" i="5"/>
  <c r="V15" i="5" s="1"/>
  <c r="V18" i="5" s="1"/>
  <c r="AI12" i="5"/>
  <c r="AI15" i="5" s="1"/>
  <c r="AI18" i="5" s="1"/>
  <c r="S12" i="5"/>
  <c r="S15" i="5" s="1"/>
  <c r="S18" i="5" s="1"/>
  <c r="AC12" i="5"/>
  <c r="AC15" i="5" s="1"/>
  <c r="AC18" i="5" s="1"/>
  <c r="U12" i="5"/>
  <c r="U15" i="5" s="1"/>
  <c r="U18" i="5" s="1"/>
  <c r="AE12" i="5"/>
  <c r="AE15" i="5" s="1"/>
  <c r="AE18" i="5" s="1"/>
  <c r="AF12" i="5"/>
  <c r="AF15" i="5" s="1"/>
  <c r="AF18" i="5" s="1"/>
  <c r="X12" i="5"/>
  <c r="X15" i="5" s="1"/>
  <c r="X18" i="5" s="1"/>
  <c r="P12" i="5"/>
  <c r="P15" i="5" s="1"/>
  <c r="P18" i="5" s="1"/>
  <c r="F20" i="5" s="1" a="1"/>
  <c r="AH12" i="5"/>
  <c r="AH15" i="5" s="1"/>
  <c r="AH18" i="5" s="1"/>
  <c r="Z12" i="5"/>
  <c r="Z15" i="5" s="1"/>
  <c r="Z18" i="5" s="1"/>
  <c r="R12" i="5"/>
  <c r="R15" i="5" s="1"/>
  <c r="R18" i="5" s="1"/>
  <c r="AA12" i="5"/>
  <c r="AA15" i="5" s="1"/>
  <c r="AA18" i="5" s="1"/>
  <c r="AG12" i="5"/>
  <c r="AG15" i="5" s="1"/>
  <c r="AG18" i="5" s="1"/>
  <c r="Y12" i="5"/>
  <c r="Y15" i="5" s="1"/>
  <c r="Y18" i="5" s="1"/>
  <c r="Q12" i="5"/>
  <c r="Q15" i="5" s="1"/>
  <c r="Q18" i="5" s="1"/>
  <c r="W12" i="5"/>
  <c r="W15" i="5" s="1"/>
  <c r="W18" i="5" s="1"/>
  <c r="AB12" i="5"/>
  <c r="AB15" i="5" s="1"/>
  <c r="AB18" i="5" s="1"/>
  <c r="T12" i="5"/>
  <c r="T15" i="5" s="1"/>
  <c r="T18" i="5" s="1"/>
  <c r="C54" i="5"/>
  <c r="F18" i="2" l="1"/>
  <c r="P15" i="2"/>
  <c r="AE15" i="2"/>
  <c r="R15" i="2"/>
  <c r="Z15" i="2"/>
  <c r="AA15" i="2"/>
  <c r="I5" i="2"/>
  <c r="I6" i="2" s="1"/>
  <c r="AB15" i="2"/>
  <c r="W15" i="2"/>
  <c r="AH15" i="2"/>
  <c r="Y15" i="2"/>
  <c r="Q15" i="2"/>
  <c r="H18" i="2"/>
  <c r="AI15" i="2"/>
  <c r="T15" i="2"/>
  <c r="AF15" i="2"/>
  <c r="X15" i="2"/>
  <c r="U15" i="2"/>
  <c r="V15" i="2"/>
  <c r="AC15" i="2"/>
  <c r="G18" i="2"/>
  <c r="S15" i="2"/>
  <c r="AG15" i="2"/>
  <c r="F20" i="5"/>
  <c r="F20" i="4"/>
  <c r="F23" i="4" s="1"/>
  <c r="J5" i="2" l="1"/>
  <c r="K5" i="2" s="1"/>
  <c r="I7" i="2"/>
  <c r="I8" i="2" s="1"/>
  <c r="I18" i="2" s="1"/>
  <c r="J6" i="2" l="1"/>
  <c r="J7" i="2" s="1"/>
  <c r="J8" i="2" s="1"/>
  <c r="J18" i="2" s="1"/>
  <c r="K6" i="2"/>
  <c r="L5" i="2"/>
  <c r="K7" i="2" l="1"/>
  <c r="K8" i="2" s="1"/>
  <c r="K18" i="2" s="1"/>
  <c r="L6" i="2"/>
  <c r="M5" i="2"/>
  <c r="M6" i="2" l="1"/>
  <c r="N5" i="2"/>
  <c r="L7" i="2"/>
  <c r="L8" i="2" s="1"/>
  <c r="L18" i="2" s="1"/>
  <c r="O5" i="2" l="1"/>
  <c r="N6" i="2"/>
  <c r="M7" i="2"/>
  <c r="M8" i="2" s="1"/>
  <c r="M18" i="2" s="1"/>
  <c r="N7" i="2" l="1"/>
  <c r="N8" i="2" s="1"/>
  <c r="N18" i="2" s="1"/>
  <c r="O6" i="2"/>
  <c r="P5" i="2"/>
  <c r="P6" i="2" l="1"/>
  <c r="Q5" i="2"/>
  <c r="O7" i="2"/>
  <c r="O8" i="2" s="1"/>
  <c r="O18" i="2" s="1"/>
  <c r="Q6" i="2" l="1"/>
  <c r="R5" i="2"/>
  <c r="P7" i="2"/>
  <c r="P8" i="2" s="1"/>
  <c r="P18" i="2" s="1"/>
  <c r="R6" i="2" l="1"/>
  <c r="S5" i="2"/>
  <c r="Q7" i="2"/>
  <c r="Q8" i="2" s="1"/>
  <c r="Q18" i="2" s="1"/>
  <c r="S6" i="2" l="1"/>
  <c r="T5" i="2"/>
  <c r="R7" i="2"/>
  <c r="R8" i="2" s="1"/>
  <c r="R18" i="2" s="1"/>
  <c r="T6" i="2" l="1"/>
  <c r="U5" i="2"/>
  <c r="S7" i="2"/>
  <c r="S8" i="2" s="1"/>
  <c r="S18" i="2" s="1"/>
  <c r="T7" i="2" l="1"/>
  <c r="T8" i="2" s="1"/>
  <c r="T18" i="2" s="1"/>
  <c r="V5" i="2"/>
  <c r="U6" i="2"/>
  <c r="U7" i="2" l="1"/>
  <c r="U8" i="2" s="1"/>
  <c r="U18" i="2" s="1"/>
  <c r="W5" i="2"/>
  <c r="V6" i="2"/>
  <c r="V7" i="2" l="1"/>
  <c r="V8" i="2" s="1"/>
  <c r="V18" i="2" s="1"/>
  <c r="X5" i="2"/>
  <c r="W6" i="2"/>
  <c r="W7" i="2" l="1"/>
  <c r="W8" i="2" s="1"/>
  <c r="W18" i="2" s="1"/>
  <c r="Y5" i="2"/>
  <c r="X6" i="2"/>
  <c r="X7" i="2" l="1"/>
  <c r="X8" i="2" s="1"/>
  <c r="X18" i="2" s="1"/>
  <c r="Y6" i="2"/>
  <c r="Z5" i="2"/>
  <c r="Z6" i="2" l="1"/>
  <c r="AA5" i="2"/>
  <c r="Y7" i="2"/>
  <c r="Y8" i="2" s="1"/>
  <c r="Y18" i="2" s="1"/>
  <c r="AB5" i="2" l="1"/>
  <c r="AA6" i="2"/>
  <c r="Z7" i="2"/>
  <c r="Z8" i="2" s="1"/>
  <c r="Z18" i="2" s="1"/>
  <c r="AA7" i="2" l="1"/>
  <c r="AA8" i="2" s="1"/>
  <c r="AA18" i="2" s="1"/>
  <c r="AB6" i="2"/>
  <c r="AC5" i="2"/>
  <c r="AD5" i="2" l="1"/>
  <c r="AC6" i="2"/>
  <c r="AB7" i="2"/>
  <c r="AB8" i="2" s="1"/>
  <c r="AB18" i="2" s="1"/>
  <c r="AC7" i="2" l="1"/>
  <c r="AC8" i="2" s="1"/>
  <c r="AC18" i="2" s="1"/>
  <c r="AE5" i="2"/>
  <c r="AD6" i="2"/>
  <c r="AE6" i="2" l="1"/>
  <c r="AF5" i="2"/>
  <c r="AD7" i="2"/>
  <c r="AD8" i="2" s="1"/>
  <c r="AD18" i="2" s="1"/>
  <c r="AF6" i="2" l="1"/>
  <c r="AG5" i="2"/>
  <c r="AE7" i="2"/>
  <c r="AE8" i="2" s="1"/>
  <c r="AE18" i="2" s="1"/>
  <c r="AH5" i="2" l="1"/>
  <c r="AG6" i="2"/>
  <c r="AF7" i="2"/>
  <c r="AF8" i="2" s="1"/>
  <c r="AF18" i="2" s="1"/>
  <c r="AG7" i="2" l="1"/>
  <c r="AG8" i="2" s="1"/>
  <c r="AG18" i="2" s="1"/>
  <c r="AI5" i="2"/>
  <c r="AI6" i="2" s="1"/>
  <c r="AH6" i="2"/>
  <c r="AH7" i="2" l="1"/>
  <c r="AH8" i="2" s="1"/>
  <c r="AH18" i="2" s="1"/>
  <c r="AI7" i="2"/>
  <c r="AI8" i="2" s="1"/>
  <c r="AI18" i="2" s="1"/>
  <c r="F20" i="2" l="1"/>
  <c r="L44" i="2" l="1"/>
  <c r="K22" i="2"/>
  <c r="F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tc={E2F48A13-34E3-4C2D-BEDB-B7332A6B6E3E}</author>
    <author>tc={777A2986-0F30-4245-9629-1CEFEB884187}</author>
    <author>tc={FE23F88F-6BD8-4911-AC4A-FCF7EC50DE33}</author>
    <author>tc={F0DC6656-B9E7-4A74-886B-36328AB32A6B}</author>
    <author>tc={30A020AA-3901-49C4-BAAE-79DC44B58536}</author>
    <author>tc={84A1109A-1409-46DB-B0D8-FDCF65149E5D}</author>
    <author>tc={A52138C3-87FC-42C7-99D6-1C1CBEE66E57}</author>
    <author>tc={3993056A-C4A6-4DCD-B191-8220F56ECB5B}</author>
    <author>tc={98AD545A-D993-4F01-A752-B000ACF8F2C0}</author>
  </authors>
  <commentList>
    <comment ref="E5" authorId="0" shapeId="0" xr:uid="{E2F48A13-34E3-4C2D-BEDB-B7332A6B6E3E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Rent adjusted to accomodate Expected rate of increase in rent</t>
      </text>
    </comment>
    <comment ref="E13" authorId="1" shapeId="0" xr:uid="{777A2986-0F30-4245-9629-1CEFEB88418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for any miscellaneous additional repair costs that might come up unexpectedly</t>
      </text>
    </comment>
    <comment ref="A18" authorId="2" shapeId="0" xr:uid="{FE23F88F-6BD8-4911-AC4A-FCF7EC50DE3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Expecting a gain of atleast 12% at the end of 30 years.</t>
      </text>
    </comment>
    <comment ref="A19" authorId="3" shapeId="0" xr:uid="{F0DC6656-B9E7-4A74-886B-36328AB32A6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https://www.census.gov/housing/hvs/files/currenthvspress.pdf for West Coast. 4.5% rounded off to 5% here</t>
      </text>
    </comment>
    <comment ref="A22" authorId="4" shapeId="0" xr:uid="{30A020AA-3901-49C4-BAAE-79DC44B585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Redfin's rental estimate for the property is between $2909 and $3558 per month. I have taken an average of these two extremes and considering it as an expected monthly rent.</t>
      </text>
    </comment>
    <comment ref="A23" authorId="5" shapeId="0" xr:uid="{84A1109A-1409-46DB-B0D8-FDCF65149E5D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range of rent increase 3% to 6%</t>
      </text>
    </comment>
    <comment ref="A37" authorId="6" shapeId="0" xr:uid="{A52138C3-87FC-42C7-99D6-1C1CBEE66E57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
https://www.redfin.com/WA/Bothell/302-172nd-Pl-SE-98012/home/2882496#property-details</t>
      </text>
    </comment>
    <comment ref="A38" authorId="7" shapeId="0" xr:uid="{3993056A-C4A6-4DCD-B191-8220F56ECB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
https://www.bankrate.com/calculators/mortgages/mortgage-calculator.aspx</t>
      </text>
    </comment>
    <comment ref="B42" authorId="8" shapeId="0" xr:uid="{98AD545A-D993-4F01-A752-B000ACF8F2C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
https://www.realpropertymgt.com/rental-property-maintenance-myths/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tc={DB7D6510-1116-4BB5-8467-F2DD7C86390C}</author>
    <author>tc={4B1BADF5-1E73-4DE8-86F4-AA9BBB12A974}</author>
    <author>tc={B9731BC4-647B-4BA5-88F9-86FE684A665F}</author>
    <author>tc={5E94F52F-BB83-4A47-9F76-65CD6AD7C987}</author>
    <author>tc={EBC540B9-48B8-47C1-A5EB-B14A65D7C3DD}</author>
    <author>tc={55A2856A-C5A8-4D4B-9AF8-DCB45754C348}</author>
    <author>tc={533D4CD2-22F7-491A-BAF9-4164B2241306}</author>
    <author>tc={E7083A9A-BC46-4C11-ADCE-9ED0C7C91851}</author>
    <author>tc={C824C925-38AB-4BBB-9107-E544C42379E6}</author>
    <author>tc={FFD35E8F-AD6E-498E-B08F-07892ADE0CC4}</author>
  </authors>
  <commentList>
    <comment ref="E5" authorId="0" shapeId="0" xr:uid="{DB7D6510-1116-4BB5-8467-F2DD7C863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Rent adjusted to accomodate Expected rate of increase in rent</t>
      </text>
    </comment>
    <comment ref="E13" authorId="1" shapeId="0" xr:uid="{4B1BADF5-1E73-4DE8-86F4-AA9BBB12A97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for any miscellaneous additional repair costs that might come up unexpectedly</t>
      </text>
    </comment>
    <comment ref="A18" authorId="2" shapeId="0" xr:uid="{B9731BC4-647B-4BA5-88F9-86FE684A665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Expecting a gain of atleast 12% at the end of 30 years.</t>
      </text>
    </comment>
    <comment ref="A19" authorId="3" shapeId="0" xr:uid="{5E94F52F-BB83-4A47-9F76-65CD6AD7C987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https://www.census.gov/housing/hvs/files/currenthvspress.pdf
Value taken for West coast (approx. to 5%)</t>
      </text>
    </comment>
    <comment ref="A22" authorId="4" shapeId="0" xr:uid="{EBC540B9-48B8-47C1-A5EB-B14A65D7C3DD}">
      <text>
        <t>[Threaded comment]
Your version of Excel allows you to read this threaded comment; however, any edits to it will get removed if the file is opened in a newer version of Excel. Learn more: https://go.microsoft.com/fwlink/?linkid=870924
Comment:
    Redfin's rental estimate for the property is between $2909 and $3558 per month. I have taken an average of these two extremes and considering it as an expected monthly rent.
Source: https://www.redfin.com/WA/Lynnwood/14715-Admiralty-Way-98087/home/167339120#property-details</t>
      </text>
    </comment>
    <comment ref="A23" authorId="5" shapeId="0" xr:uid="{55A2856A-C5A8-4D4B-9AF8-DCB45754C348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range of rent increase 3% to 6%</t>
      </text>
    </comment>
    <comment ref="A32" authorId="6" shapeId="0" xr:uid="{533D4CD2-22F7-491A-BAF9-4164B224130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
Based on estimates from 
https://www.bankrate.com/mortgages/current-interest-rates/
Assuming to take loan from Fifth Midwest Bank</t>
      </text>
    </comment>
    <comment ref="A37" authorId="7" shapeId="0" xr:uid="{E7083A9A-BC46-4C11-ADCE-9ED0C7C91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https://www.redfin.com/WA/Lynnwood/14715-Admiralty-Way-98087/home/167339120#property-details</t>
      </text>
    </comment>
    <comment ref="A38" authorId="8" shapeId="0" xr:uid="{C824C925-38AB-4BBB-9107-E544C42379E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https://www.redfin.com/WA/Lynnwood/14715-Admiralty-Way-98087/home/167339120#property-details</t>
      </text>
    </comment>
    <comment ref="B42" authorId="9" shapeId="0" xr:uid="{FFD35E8F-AD6E-498E-B08F-07892ADE0CC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
https://www.realpropertymgt.com/rental-property-maintenance-myths/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tc={7DD390A7-82F4-4186-959D-4B85FF4456CB}</author>
    <author>tc={A9DB7F12-6598-4D5E-BE4B-C1F555A271C7}</author>
    <author>tc={F811FA18-27A6-4C2E-B7F1-3014D0F48117}</author>
    <author>tc={6173EB62-4582-40ED-AFBE-4C2997FEDAB8}</author>
    <author>tc={CDB1CD75-C40D-4215-B54A-EE5574858A68}</author>
    <author>tc={2B57A891-D395-40FD-A007-676C5CE45EC5}</author>
    <author>tc={5616BBD9-6282-4E3D-9C1C-B7CBA735B23C}</author>
    <author>tc={3F69715C-89A1-430A-AE29-0B3B90761046}</author>
    <author>tc={C37EF371-1625-4381-B169-642958C66C8C}</author>
    <author>tc={A768E01F-B1AD-48C3-BC9A-AEFB9DA88D91}</author>
  </authors>
  <commentList>
    <comment ref="E5" authorId="0" shapeId="0" xr:uid="{7DD390A7-82F4-4186-959D-4B85FF4456C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Rent adjusted to accomodate Expected rate of increase in rent</t>
      </text>
    </comment>
    <comment ref="E13" authorId="1" shapeId="0" xr:uid="{A9DB7F12-6598-4D5E-BE4B-C1F555A271C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for any miscellaneous additional repair costs that might come up unexpectedly</t>
      </text>
    </comment>
    <comment ref="A18" authorId="2" shapeId="0" xr:uid="{F811FA18-27A6-4C2E-B7F1-3014D0F4811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Expecting a gain of atleast 50% at the end of 15 years.</t>
      </text>
    </comment>
    <comment ref="A19" authorId="3" shapeId="0" xr:uid="{6173EB62-4582-40ED-AFBE-4C2997FEDAB8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https://www.census.gov/housing/hvs/files/currenthvspress.pdf
Value taken for West coast (approx. to 5%)</t>
      </text>
    </comment>
    <comment ref="A22" authorId="4" shapeId="0" xr:uid="{CDB1CD75-C40D-4215-B54A-EE5574858A6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Redfin's rental estimate for the property is between $2909 and $3558 per month. I have taken an average of these two extremes and considering it as an expected monthly rent.
Source: https://www.redfin.com/WA/Lynnwood/14715-Admiralty-Way-98087/home/167339120#property-details</t>
      </text>
    </comment>
    <comment ref="A23" authorId="5" shapeId="0" xr:uid="{2B57A891-D395-40FD-A007-676C5CE4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range of rent increase 3% to 6%</t>
      </text>
    </comment>
    <comment ref="A32" authorId="6" shapeId="0" xr:uid="{5616BBD9-6282-4E3D-9C1C-B7CBA735B23C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
Based on estimates from 
https://www.bankrate.com/mortgages/current-interest-rates/
Assuming to take loan from Fifth Midwest Bank</t>
      </text>
    </comment>
    <comment ref="A37" authorId="7" shapeId="0" xr:uid="{3F69715C-89A1-430A-AE29-0B3B9076104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https://www.redfin.com/WA/Lynnwood/14715-Admiralty-Way-98087/home/167339120#property-details</t>
      </text>
    </comment>
    <comment ref="A38" authorId="8" shapeId="0" xr:uid="{C37EF371-1625-4381-B169-642958C66C8C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https://www.redfin.com/WA/Lynnwood/14715-Admiralty-Way-98087/home/167339120#property-details</t>
      </text>
    </comment>
    <comment ref="B42" authorId="9" shapeId="0" xr:uid="{A768E01F-B1AD-48C3-BC9A-AEFB9DA88D9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
https://www.realpropertymgt.com/rental-property-maintenance-myths/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<sst xmlns="http://schemas.openxmlformats.org/spreadsheetml/2006/main" count="348" uniqueCount="117">
  <si>
    <t>Real Estate Property Investment Cash Flow Analysis</t>
  </si>
  <si>
    <t>Property Information</t>
  </si>
  <si>
    <t>Purchase price</t>
  </si>
  <si>
    <t>Sq. Ft</t>
  </si>
  <si>
    <t>302 , 172ND Pl SE, Bothell, WA 98012</t>
  </si>
  <si>
    <t>Downpayment</t>
  </si>
  <si>
    <t>Downpayment (%)</t>
  </si>
  <si>
    <t>Closing cost range</t>
  </si>
  <si>
    <t>Lower</t>
  </si>
  <si>
    <t>Upper</t>
  </si>
  <si>
    <t>Closing cost %</t>
  </si>
  <si>
    <t>Closing cost amount</t>
  </si>
  <si>
    <t>Monthly rent</t>
  </si>
  <si>
    <t>Risk factors</t>
  </si>
  <si>
    <t>Discount rate</t>
  </si>
  <si>
    <t>Income</t>
  </si>
  <si>
    <t>Annual expected increase of rent</t>
  </si>
  <si>
    <t>Estimate</t>
  </si>
  <si>
    <t>Cell with random variables are in blue font</t>
  </si>
  <si>
    <t>Loan details</t>
  </si>
  <si>
    <t>Loan amount</t>
  </si>
  <si>
    <t>Duration</t>
  </si>
  <si>
    <t>Mortgage rate</t>
  </si>
  <si>
    <t>Expense</t>
  </si>
  <si>
    <t>Monthly mortgage payment</t>
  </si>
  <si>
    <t>Montly principal + interest</t>
  </si>
  <si>
    <t>Homeowners insurance</t>
  </si>
  <si>
    <t>Property tax</t>
  </si>
  <si>
    <t>Maintenance cost</t>
  </si>
  <si>
    <t>1% rule</t>
  </si>
  <si>
    <t>sq. ft rule</t>
  </si>
  <si>
    <t>Monthly expense on the property</t>
  </si>
  <si>
    <t>Annual rent</t>
  </si>
  <si>
    <t>Remodelling cost</t>
  </si>
  <si>
    <t>Gross Potential Income</t>
  </si>
  <si>
    <t xml:space="preserve">Vacancy </t>
  </si>
  <si>
    <t>Gross Operating income</t>
  </si>
  <si>
    <t>Annual Mortgage payment</t>
  </si>
  <si>
    <t>Maintenance Override</t>
  </si>
  <si>
    <t>-</t>
  </si>
  <si>
    <t>One time cost</t>
  </si>
  <si>
    <t>Operating Expenses</t>
  </si>
  <si>
    <t>Net Operating Income</t>
  </si>
  <si>
    <t>Year</t>
  </si>
  <si>
    <t>Vacancy rate (assumed)</t>
  </si>
  <si>
    <t>Rental Increase rate</t>
  </si>
  <si>
    <t>Based on current year's trend</t>
  </si>
  <si>
    <t>NPV</t>
  </si>
  <si>
    <t>30-years</t>
  </si>
  <si>
    <t>Trials</t>
  </si>
  <si>
    <t>Built in 2019</t>
  </si>
  <si>
    <t>Monte Carlo Simulation for NPV</t>
  </si>
  <si>
    <t>Average NPV</t>
  </si>
  <si>
    <t>Seller Concession</t>
  </si>
  <si>
    <t>(negotiated)</t>
  </si>
  <si>
    <t>Seller pays</t>
  </si>
  <si>
    <t>Maintenance cost for Years 1-5 p.a</t>
  </si>
  <si>
    <t>Maintenance cost for Years 6-10 p.a.</t>
  </si>
  <si>
    <t>Annual Maintenance cost</t>
  </si>
  <si>
    <t>Maintenance cost growth rate from Year 11 to Year 30</t>
  </si>
  <si>
    <t>For Year 1 to 5</t>
  </si>
  <si>
    <t>For Year 6 to 10</t>
  </si>
  <si>
    <t>For Year 11 to 30</t>
  </si>
  <si>
    <t>Expected monthly expense on the property</t>
  </si>
  <si>
    <t>Maintetance cost for Years 11-30 p.a</t>
  </si>
  <si>
    <t>Expense per month</t>
  </si>
  <si>
    <t>14715 B-4 Admiralty Way
Lynnwood, WA 98087</t>
  </si>
  <si>
    <t>Outputs</t>
  </si>
  <si>
    <t xml:space="preserve">Report: </t>
  </si>
  <si>
    <t>Detailed Statistics Report</t>
  </si>
  <si>
    <t xml:space="preserve">Performed By: </t>
  </si>
  <si>
    <t>Krithika Jayaraman</t>
  </si>
  <si>
    <t>Date:</t>
  </si>
  <si>
    <t>Sunday, April 26, 2020</t>
  </si>
  <si>
    <t>Detailed Statistics</t>
  </si>
  <si>
    <t>Output</t>
  </si>
  <si>
    <t>NPV for attractive investment</t>
  </si>
  <si>
    <t>Function</t>
  </si>
  <si>
    <t>RiskOutput("NPV for attractive investment")</t>
  </si>
  <si>
    <t>Graphs</t>
  </si>
  <si>
    <t>Cell</t>
  </si>
  <si>
    <t>F20</t>
  </si>
  <si>
    <t>Statistic</t>
  </si>
  <si>
    <t>Minimum</t>
  </si>
  <si>
    <t>Maximum</t>
  </si>
  <si>
    <t>Mean</t>
  </si>
  <si>
    <t>Mode</t>
  </si>
  <si>
    <t>Std. Deviation</t>
  </si>
  <si>
    <t>Variance</t>
  </si>
  <si>
    <t>Skewness</t>
  </si>
  <si>
    <t>Kurtosis</t>
  </si>
  <si>
    <t>Errors</t>
  </si>
  <si>
    <t>Percentiles</t>
  </si>
  <si>
    <t>Filters</t>
  </si>
  <si>
    <t>Type</t>
  </si>
  <si>
    <t># Values Filtered</t>
  </si>
  <si>
    <t>Inputs</t>
  </si>
  <si>
    <t>Input</t>
  </si>
  <si>
    <t>Closing cost % / 14715 B-4 Admiralty Way Lynnwood, WA 98087</t>
  </si>
  <si>
    <t>Estimate / Income</t>
  </si>
  <si>
    <t>Estimate / Annual Maintenance cost</t>
  </si>
  <si>
    <t>RiskUniform(C9,C10)</t>
  </si>
  <si>
    <t>RiskUniform(C23,C24)</t>
  </si>
  <si>
    <t>RiskUniform(C47,C48)</t>
  </si>
  <si>
    <t>C11</t>
  </si>
  <si>
    <t>C25</t>
  </si>
  <si>
    <t>C49</t>
  </si>
  <si>
    <t>Monte Carlo Simulation</t>
  </si>
  <si>
    <t>55dcb9b78a6161a6451633f914dc42c0_x0004__x0005_ÐÏ_x0011_à¡±_x001A_á_x0004__x0004__x0004__x0004__x0004__x0004__x0004__x0004__x0004__x0004__x0004__x0004__x0004__x0004__x0004__x0004_&gt;_x0004__x0003__x0004_þÿ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`AB_x001E_#_x001C_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Å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0005__x0006_ÿÿÿÿÿÿÿÿÿÿÿÿÿÿÿÿÿÿÿÿÿÿÿÿÿÿÿÿÿÿÿÿùÕÌ#¤?øÖ)AÄ¶©?ÚEÐlf­?8_x0014_ÏË¶C­?ßT[_x0012_k¨?^Ãü÷»&gt;¥?É©1Ò ?1Ð!¶Ðè¥?_x0002_¡`WH_x0004_¨?þøÖò¨?Lt¤Q5«?û_x0003_._x001F_Ü|­?#ùÀ_x0001_ ?+¶._x0010_°ý ?'!_x001B_n®ª?ÍõSÄÎq¤?ÖÔ×hÿª?×Äå¦?p"À}© ?_x000B_oÖ^_x0001_¥?.ÉÄÎ*§?ðÝ_x0010_s9ª?_x0006_ÈT_x0016_!·§?|Ôý:V_x0008_®?|TI¬§ÿ¢?_x0010_bW=/_x0004_¢?6ê(ú_x0006_¢?:AÒÑ_x0002__x0003_vX¨?w§Ì_x001D_Ý%§?Ýk|þÕ¢?=¢£ëª?OÅsü¤?ÛÑL;H_x001C_£?VcçÆÝÈ§?}ô¯_x0016_Ë­?X_x001F_«õØ¦?]èüÃ ?{`Rß9Ï¦?T_x0004_98_x0002_ý?Ð&amp;_x001B_à·§®? _x0014_ó5©?f_x0018__x0007_5[D¥?·çÿ@ÊÍ¤?»Òd°_x001F__x000D_¬?_x0003_ÏR0n¦?H«»¸«?üû»v2¦¡?ÊÑ?wª?ìé¤H¬?,«ÈSs¢?øsÚ_x0012_á¨?_x0007_é¯X_x001E_§?¨µüOè¨?CûCÑ`¡?ÕÝt&lt;Ô£?#(_x0001_¯î ?Js'øü_x001C_¥?pq-U´_x0008_¤?*8mê´¬?_x0005__x0006__x0018_tRßù§?ø¢µ¨¤?_x000D_;p¼·¨©?f_x0017_]_x0003__x000F_ª?\uxtÇ¤?_x0001__x0005__x0005_]mù_x0005__x0005__x0001__x0005__x0005__x0005__x0001__x0005__x0005__x0005_è_x0003__x0005__x0005_è_x0003__x0005__x0005_è_x0003__x0005__x0005__x0003__x0005__x0005__x0005__x0002__x0005__x0005__x0005__x0003__x0005__x0005__x0005__x0005__x0005__x0005__x0005__x0003__x0005__x0005__x0005__x0001__x0005__x0005__x0005_ÿÿ_x0004_e_x0001__x0005__x0005__x0005__x0005__x0005__x0005__x0005__x0005__x0005__x0005__x0005_4¼r_x0007__x0002_?z_x0018_rîA'?._x0006_æu_x0004_È¨?Ah+_x000D_¿¥?Î Ù¨?õÌ{#¦?_x0014_ÿÏl0¥¥?æ.ìÖa?¡+Ð_x001A_!,?ò¦dÙ÷?nAU_x0004_²¥?tî4k_x0013_¡?c?ZÚ_x000B_¨?zÅ	9¥?ÃöFs@(¤?_x0013__x0019_ÕPo¨?xZT³\§? +ð_x0013__x0002__x0004_ôò¦?ã¥·b¡?ÐN_x001B_B~2¨?_x001A_G]F©?|Ä±÷0?Rt#W÷?7àð·§Ã?cB45Ä_x0019_£?ÒÄI4©¨?ºfeò_x000E_}©?:¨_x001D_IÎ¡?_x001E_ø_x000E_¾*_x001B_?â_x001A_§.6W¦?¸_x001F__x0013_µ­´?®Ô4ñ¶ì?y²1dq¡?2`Ç¡¨?¥/âlÄ?_x001A_2ñ-B?úVr@]©?&gt;_x000F__x001A_Pûf¡?@_x0010__x001D_­ñB?qzÇUÊÇ ?Æ9ä0ow¦?Ë_x0002_Õl«Ù?S_x0016_?_x0019_3?Ùku:?8XúU_x0019_?&lt;À~_x0001_I£?¸=Exö?2_x0003_F 6¡?M%[_x0004__x0003_?_x0001__x0003__x0017_Tè~_x0012_Î?(ñ_x0007_Ym_x0011_¢?0·T»'Y ?tJ_x001F_ó¢?÷¬Dáÿ?j5ÏÜ=©?B_x0010_â_x0019_²%§?ê_x0003_W¢x?ÂÆ,_x0004_VF?_x0013_K@b]:¢?¢I;·õf?¨¤c|át¨?ÑDVßÂ¥?ðRÌ$¢?¬_x000B_³Ö?Z]'Ùÿ×¡? _x001B_l¸?ù_x0003__x001C_¾?äO_x0004_-©?Ö$p_x000F_}ô¨?_x0018_p¶"w¥?Î_x001E_øÐÓz ?4|Õ_x0019_Á_x0002_§?Ðqñã¢?tlya\×¤? í&amp;î)&amp;©?2ú©uK:§?5§Ì_x000B_í?åÞ`? ?àtôMÍ¢?XG_û&lt;%£?%çZ_x0001__x0002_R¥?²È»_x0014_ùR?Îy4øÒ?_x001F_K÷_x0001_o2¥?ÀØ#r©?J_x001D_5Ï ?½Þg¼§?¦õâel¢?å{=EÖ_x0003_¨?LBôêà?Àäí¢?H¤_«æ¡?_x000D_|_x0008_7Á_x001F_¨?Ò7¯¿(?X "_x0017_f?üÀümp§?|_x001C_Éß?¦èKÒ1ç?[_x000D_"P0â¦?âäø·?:©ÓaÀ§?Ì_x000F_a Ct§?¾ôóØùq£?8¸û/*y?XA _x001B__x001D_¡?`¼È°éÓ¥?â.CÞZ_x0015_?ã¾é?_x0007_R»½À?þ_x0012_K,_¤?iop_x0012_¡5©?0_x0016__x0003_·_x0019__?_x0002__x0003_&amp;_x0015_SÃ_x0008_ ?5_x0018_5|0?_x0004_ÓmÕ)?:Ó$i¿¤?+&gt;°öh©?Ø©M _x000C_±?btùÜ_x000D_¨?b_x001D_aoêK?_x0002_Kº=m¡?ª_x0003_~Skú¡?y_x001D_íU¨¢?|_x000F_å ×_x000F_?1Eïõl ?&amp;ñ_x0014_½»6?Âéçâ¨?LÌÈ¿_x001C_2 ?t3¦Já§?.jí'?C_x0012_ßà®?m_x000D_úÖo?¼²æ£RÌ¨?HÓAáV¢?x7y±Ý_x0001_¡?B_x001E_5gä?LÈ__x000B__x001E_?WÒêq_x0012_¤?_x001E_ë!1?Àa_x000F_'?|_x0007_ß?Î³I£_x001B_ §?G='°­ ?_x0017_g_x0006___x0003__x0008_"Ü?à*¯fmN¦?½ßÔ×î£??äó@º ?¨_x0005_³E_x0016__x000B_¤?ãám?jHSN?ÀÉêþÄÿ?_x001C_z'Øz_x0002_¤?Î1xI)	?^_x0004_Ô?LS&gt;+ÙÇ£?_x0007__x0017_VìÍ¥?Tºr?òúÊqMM?	xàîL¨?U±Z-_x0018_l?_x0019_gÂ"u?S;´ÂÚ×§?ÙËfÊð?_x001E_§wG¥£?&gt;.7W-¨?ä_x0005_Ø©â¤?µÿ^¹Ø?@û_x0001_Ñf¤?Å_x0004_¼®T¤?¨Ç_x000C_ÊÍ_x000E_©?­g4_x0011_P_x0006_§?ÜkG´ÙÄ?_x000E__x001C_³B_x0004_?_x0015_=(v_x0016_§?PG¬iþ¸?_x0001__x0003_ò_x001B_ðÆÓ¢?´0£_x001C_ê¨?uô¬{kß¢?f¨Êuð§?(_x0016_ç_x001A_Y?å9¥Výb?¬*®Õ?_Ë&lt;_x000D_¸ß?ÌÀGÞ£¢?_x0003_ìè`N?_x001A_ÛÄJ[¥¦?_x001D_­;ºµ?(SP!$¥?$T_x0001_Zÿ§?&lt;r@ÕýÃ¦?ttI_x001E_Cù¤?LD%8¢_x0014_§?Z_x000C_`U«¥?V_x0016_o§L?jÎ·³Ð¢?©*Ãxî]¡?2¯_x0015_¿^Ý¤?ÐVnò70¥?/Õ¾Ò?Ú$_x0011__x0002_ï¡?&gt;_x0019_Q_x000C_Ã¢?_x0016_¼¥p_x0004_?9sU÷~?§¥¬_x000C__x0006_¥?J¶$ ?_x000E_gå_x0013_ ?ae&lt;_x0002__x0003_í£?Pútº·«¨?_x0008_mP_x0004_Õv ?Ä5 v£?J_x001B_¾{­?0çß¥?&lt;QßÝ_x0017_¦?_x001B_·Ã!é§?ÐÖÞ÷aÛ?v_x0014__x001F_£?^ºÐ&lt;A ?MªÄ¬~´¡?_x001D_eØÐÑ=?_x0011_ N)_x000E__x001E_?:_x0016_#ûÑ?Õ_x000C_xÑ·¥?FÃ_x001D_¬=_x0015_?X²û] ¢?ªAÆ_x000B_z?OEùÁç¨?]y&amp;Mâ?!lÇJ²_x0013_ ??~_x0011_E_x0001_¢?ß"@íB¦?_x0005_VE_x0016_ZH¢?¢;e¿½P?m_x0010__x0012__x0004_3?{¥_x0018__x0018_Ê¦?àñ´³&lt;q¢?ÆÆìÒýþ¦?ð0w¥·.£?¹öäÏ~{¢?_x0002__x0003_¬CC _x001A_Ç¦?_x001E_$&gt;Íh-?_x000E_Ã_x0016_Gõy¡?Ú±¢£¨?Å#Aý§¦?¿NÁtø¢?ÿ¸Ä²Þ?:,ÜóF¥?	âlKìå?g²&gt;÷¦¢?¸¸&gt;æÏç?Èää£%¦?S_jæÓ2¦?U&amp;ÍµB; ?_x0018_nOm~©?T\_x0003_î%7?£AI_x0015_?¼_x0012_/_x0006_s;¤?_x0012_µ+´A¥?j% :_x0001_M?l»=ñ_x001A_£?±7P_x0007_è_x0018_?R)¤¼¨?Nåô=~_¨?Àx_x0007_È÷?äá¬Ç#À¨?¸¸3ÎNû¡?D¾=Ü£?¦Å_x0011_ÓN¡?mÿ¼+Æ£?°á_x000F_í¤?Öm.R_x0006__x0007_e&lt;¨?_x000D_.ÔSl§?æ=P¼· ?ø_x0004__x0008_êöT?_x0002_ô×£s6?ÎuèF_x001D_¢?}üÔA_x0003_?0/ÈW$_x0007_?,=_x001C__x000C__x001E_²?_x001E_µëa_x0008_?âÞpï_x0013_¤?_x0014_¾Ö¦_x001D_?¥ó_x000E_Ð2s?©Ø_x0005_gÝ¦?&gt;ÀñKó`¤?_x0012_4i_x0001_F ?rÉ¹t©?Üå`D_x0002_!¥?_x001A_µïÙAÑ§?L ?LZ?çz4(_x001B__x001A_?hÔ¿_x0013_íÃ¡?Â_x000C__x001B_Æï?!¼9¶§?¤µà$_x0012_?	ôcÔ"Ê¢?L{÷_x000C_E?/I_x0001_Ú_x0015_l?_x000C_OÝ³C¢?ìUhø_x0017_­¦?iÍIÝø?Ûw_x0015_9·¢?_x0002__x0003__x0012_\.ç^¡?Nf]ø{%?É_x001F_ÙÏ&lt;§?*±8»X©?#)°­	_x0011_£?7AÈW¸ ?_x001E__x0013_ø?+Ë_x0001_ÄS?¿&gt;S\f?p]iòdR?£ú´ÒL ?^Ê@óÂT?,a*0á§?fàhã8 ?_x000F_ü-[_x000B_?ø°Ù_z?bª_x000F__x000C_|2©?ÒsÜ×¢?_x0016_c(PDò?\£¢2#©?~P)àuT§?í=ÜùÍ¨?uý_x0004_¥	?ViïÙK!¨?Ò _x000B_tês?î_x000D_ÚöØ£? éÚÈfÆ¤?6U¡g¿3?&gt;Æå.	¢?ë5³9ãO¥?k_x0003_þÏÜa?æýun_x0003__x0005_S7?V'}@FB?ÜÅ_x000C_à?Y¸_x000B_â©?87ÆIP¢?_x0001_U©Ü!¬ ?_x0012__x0013_BI$+¥?_x0006_ö_x0017_ix¦?_x0003_nõeý_x0017_¨?_x001C_ÉóÑ?_x0003_·gV¨?_x0001_Îý14£?Ï_x001C__x0014_,M?àxÑ ?_x0002_s/_x001C_ðÚ ?_x001D_hTüõ§?ÐPýêöí?Ëk¦¥?Ê ?H`ª_x0011_d¨?rê±b;?ç_x0001_`÷2ó¤?xÑ¿Ã§Å?ÐQ_x001A_óô?k_x0018_¤r¤»?è_x0007_ò_x0015_£?¬&gt;É41Ã?ÚJ_töº§?_x001C_ëý0ø0§?M©åw??.Õí4_x001A_G©?_x0004_~_x001C_Æ_x0011_#?²ÏÈíKZ¥?_x0002__x0003_Ð_x0017_"_x000F_§?XNR·£ù?.±&gt;_x0011__x0001_£?³_x000E_Týëg?ò)éëåx©?L/Ùöc_x0017_¥?·ÖÉí£?ïË_x0001_z?±_x0017__x001D_ãP£?¢ï´±¶q©?ó_x001C_ÿ_x0007_¨?&gt;ê.½´¨?B0ª{`N¤?ÖNô¸8©?Ø´k°P¨?­±2ç_x000B__x0006_?	à§_x0016_?jKó²¼¦?åã6Nsº?ºd$E/¦?Û¬¿A_x001E_K?Ø6 ÎÒW¨?~¶á+¬£?à5Fy?Íìÿ(À ?ün§aT¤?ÚJÃ_x000B_Át?M.:'ªÔ?èHïÆÀ¢ ?Y[è_x0006_º¥?å3RWÁ ?¨_x001D_Y_x0001__x0002_¢É¤?$@ì½º?ûQf4]?K_x0005___x0011__¤?©Çêu_x000D_£?¼¡ýD ?|zÇ4¼?ê_x000C__x001E__x0014_ø"?@_x0004_Ø_x000E_ï¡?_x0015_y1¤.Ñ?ú_x000E__x0017_#_x0006_ ?6¡z»L¤¤?ðÔ(_x001E_ù_x0006_¡?ç)_x0007_Ï_x0019_*?0P_x0015_fpe¨?ko©+ë(©?¨Ò_x0005_½õ¡?¤Kâ©ª¤?è¯#fòé¤?ì[+ç_x0006_û?ðV,Ï³¢?õq7Æ\Ì?E_x001E_s7_x000E_Ò¡?ZÞ+_x0002_Ã_x0017_©?6wí&gt;+£?úù4W_x000B_?.»Of¡c ?b¬@+_x0015_L£?V=_x0011_C±^©?4±è_x0004_û§?ûÆÒÈV£?¨Oël¥?_x0001__x0003_m¦Ú=?¬ø-$j?Ì_x0018_æÃY²¨?îüëþ_x000F_?mMÕßò«¤?_x0014_Êä6¨?_x0015_Ô-b?ßßþ] ?ÂM:+´Ó¤?lê(ÑÃe¢?vh-ù²¹§?þeA¼ø ?ÎÓ;Vï¦?.5¾ú_x0002_÷§?m+üô?_x0016_9³)ü¥?&lt;¯__x0013_/«£?_x0004__x001F_ddIÙ?þàÃ{µ§?:_x0005_ù_x001E_P?HY{NÃ¨?Û_x0019_bØC_x0004_¥?9G³ßÝ¡?_x0012__x001F_ÖÏ±?Xµ)­ë¡?îCÌÒ°§?Z%úù}¦?2õ_x001C_Ô¡?WZfµ?ln_x0004_ü+?ïHòÿ£w?á_x000C_áÅ_x0002__x0003_|Ù¦?íRoê§?H)_x0014_-ñ¢?`4&lt;DO?zÑKæ¥?£e_x000F_¥_x000E_¡?L¨´+ºâ ?À0_x0013_&lt;­û¢?_x000D_³öÜ,¨?ÓöÇµ¥?@ËW°7_x001D_¦?Gü§?@_x0015_DÞ!`§?ÀH3:è²?#|_x0001__x0010_&gt;F?ôz:Â_x0012_:¡?Z¥S£ß¥?´ì=	¥?´_x0012_çû?ºQÓ× ¥?¸þ£"_x0016_:¨?d«Æß¤?#-¬_x0003_©?pSèV`Ú?ÞÁ§#_x001E_ë?Ã_x0004_#_x0012_Å?ÚíV÷aÞ¦?®ö_x000C_xú?eä_x0017_D?_x0014__x0013_&amp;V¨?¸1_x000E_¥?Eäñ{¼j¥?	_x000B_nê?¦«?_x0005_·7Hl?íz6_x0012_G3¤?(6_x0015_:R?DË1¢Ò?,hºð¡?öì[hÉ£?joì&amp;¨?,¤Éÿ_x0001_ ?Ü_x0007_µ÷¦S¢?_x0002__x0006_¶_x0008_	6 ?ê[#RL¤?âì¤uò ?(_x0006_A¾õ®?r°Ùu7¥?_x001A__x000D_·*¤?M_x000E_Ò'ú¦?ïó)·ß_x0004_¢?Ébä_x0017_¸¢?R«9ú²¦?ËY_x0001_ãàÿ¤?_x0016_¥_x001E_Y(¥?_x001E_ñV´Wn?¿Xééé§?÷öâ9S»¡?JgY_x0013_ËË¡?ÎÒ?Ñâ\£?_x0002_XúzØ?I_x0017_HÄê?ô_x0001_öÒ^¡?Î¶[_x0003_]K¡?v_x001D_kÄ_x0003__x0004_ß{£?V¨&amp;s_x000D_?_±^_x001C__x000B_}§?Í_x001D_ìÔ_x0001_Ì?ºÐ¼_x001F_Áº¨?·Â2_x0005_-¤?ç_x0014_Ùv¥?Ýßr°OF¤?:_x0011_öe¨]¢?ðt_x0002_â Æ§?a Õ&amp;_x0019_§?_x0018_å¨_x000F_îÇ¥?z~rV¾¹?qÎ-úN ?­Çí_x0014_eð¤?^¦¿qh?"_x0016_¬6¤?_x0007_P.÷¾#?@bÍ°Æ_x0010_¦?xÂñ_x0018_ï ?¸jÖ1_x0005_£?]ÎW_x001F_¦?"Â}}AC?Ù9ÐscÞ?_x000F_å³A!_x000C_?ã"Bý"_x0019_¢?f_x0015_)6GÑ¨?¢È`¢Ç¢?×)o¤?®ÿê¼ç8¦?¨_x0006_r8_x000B_q¤?IoÊÈú ?_x0001__x0002_xemW	&lt;¡?fç¯	¡?ÇÜkæÌS¦?_x0014_Géï ¤?Î"Ç¾¥ ?_x000E_':_x0003_/¥?Fdµeï¨?å_x0015_Û.*_x0011_¨?éª|BÍ©?_x0012_Ú)u@¥?aÏÉ_x0018_?mKí0Ã?®_x001D_=l_x001B_é£?µø~*_x001B_?"«_x001E_G	õ?v½îTÕ£?yL3_x0010_ô?|Öæ7&amp;¢?T´]ä{J¦?_x0004__»@V¤?çÀÚM_x000B_¥?Ì-Pó_x0002_ñ¨?ÿi¥×w¢?®&amp;MîQ§?`úA_x0003_³¤?ú§ñ±¦O?å©_a½\¦?,u_x001B_:£?Tq_x0013_x_x0006__x001A_¥?z£_x0004__x0016_È¶¨?*_x001C_2+&gt;?EsÆ6_x0004__x0005_z¦?òm¸*f_x0002_?ðüÝ©?_x000C_áÙ	ç§?´$_x0010_ðä°§?}×fÄ?¶_x0013_9qÚ_x0006_¦?_x001A_?D*i¢?âÖRq_x001B_2¡?,ÚÙø_x0014_¦?»WIT7W?_x0014_5Ä ?_x000D__T_x0016__x0008_?¤XyðàA©?¤±E1«§?eª{Ç_x001A_* ?êáÒÖè|¦?Ë_x0003_qÌÑ?:l)_x000D_ ?øH_x000B_ñ$©?¬_x0013_þ]=_x0005_£?ÃÑé_x0007_&gt;e?_x0005__x001E_M®ÍÍ?Pm^jÖ¨?ÞzÊRf§?_x001B_Í&gt;¦E?x_x0001_?tÐØ½p¥?4tR&gt;¢?Þë6 Þ¨?|ÝäS ?úYRÂ§?_x0002__x0003_Ã¼¹b|?þ	¸ïÙY¦?èån^¤_x000E_¡?_x0018_T&lt;LU°¡?g^¡?_x000E_6¥Ù_x0011_/?\ßé×êè¡?sY±d3¢?jµáÛþ¨?_x000C__x000D_ëpúc©?e%Æî!?à3W©¡?¡R­K?ÜGìýÉÁ?ckÅÙ¾¦?0ã\â©?2&lt;·i_x001D_é¢?Â=Vò§?¤°åK_x000B_£?.FbJ#¤?_x0012_eo$*½?\¥_x0005_(±¦?ÿÎ_x000F_ª¾5?¼1Ô+7ñ¥?_x000E__x0012_ìq ?öå_x0015_»à*¡?_x0001_úÖì¦?_x0003_Ô5ÄîY?_x000D_FÕû"'?rZòu,Ï?Ä8\+}B?L´Mo_x0003__x0004_tÑ?_x0001_÷ýÿb?N·jòË§?BC^_x0005__x0002_é?¯[tp_x0013_ ?_x0019_]'Ï;_x0001_?lÃ¿_x000D_Ý?Ò_x000E_©ÿ_x0015_¦?­ÛÎ_x0015_Ø?¡#8ç»C¨?_x0003_Ý_x001E_ûä_x0001_?«ÄO(¢÷?9öÇFð?´(ËUn2?p)O ?¥K×Â÷_x0001_ ?_x0012__x001D_¸Ö_x0016_6¢?©þrIþ¼¦?ÊBìRx§?¡jÍG|á?_x001C_Sêû_x000C_?TMú_x0002_»í?#+6_x0014_¢?~|}bEß ?i)¸K¤?|&amp;EÏN§?""_x0003_Î¦?¾§Ìæ²_x0011_¡?Î3Ûá®¢?_x0002_Ï _x0004_oÄ?ãYj_x0013_;?¼µ´¸S©?_x0001__x0003_þÂr¿¤?¥óVBÄ_x000E_¢?_x0014_ÛK·_x001A_©?d«eNðc¥?×Ýy´ B¥?Cz_x001A_¨?jªñ¤ñ¼¡?ÔL`Èz?¬÷Z:?¦?¡LÕ_x0016_½¢?Vô'` ?f?­_x000E_{_x001F_¡?8Ð?³ ?B_x0008_ü_x001E_!j¡?Ñ´_x0002_^¢£?n_x0015_·¡6¦?Ì¼__x0003__x0017_¤?_x0016_§_x0019_Ñ[¨?üC_x000D_Ï_x0012_?æ.f+T¡?ÆQ_x0001_xn?\­D4`?&lt;7×6¤?²ræ£§?(I}Ò¦?_x0002_FþÒÅ» ?ø_x000C_¾¹_x0011_?£?FÙò»Ô§?$_x0014_Â¡_x0016_h§?×®öÆ¡?f0/0?è_x001E_¡P_x0004__x0006__x000B_R©?Xã×¾-.¢?Ø_x001A_H_x0015_ª?v72c¦?H`Ql2?ãõ%ôc£?_x001F_Ý´_x0016_q]¢?_x0008__x000C_b´?Óþûs¡?_x0019_wh3ï?Ø_x001A_³@_x0019_?ö`H_x0015_w£?5E9Á?_x0001__x001F_"Ã¸?_x0002_â	:8¢? #&amp;cÞ¢?}&amp;Sµ¯?:E_x0003__x0014_(! ?_x001B_&lt;ìxi¨?bÄú_x0007_¢?â_/.ft ?_x001A_Úkñ£?2«_üù_x0008_¤?ºGv:À¡?´`f_x0005_&amp;n?	À_x0015_ã?çw?¨¡?ó_x0002_1þâ§?Ãì~÷ÏE¡?_x0016_]þ#ÀS¨?®AÖQ¯¨?_x0004_iÈà_£?_x0001__x0003_69} (e£?Äîdó¢?FfÑ-§?ìÕgE6_x001C_?RB±iæ?L(^¥S£?_x001E_÷ºP_x0013_K§?Öß3wÈ¡¡?Bª¯_x0018_+Â?@´s;³?ýz©©-?P@K.h~¥?&amp;äÆºk¦?&lt;|ÌÏò¥?_x0002_:_x0005_¢º¤?§4=Çpá?tß_x001A_XIn©?ö-éÛ×_x0004_?_x0008_Êß_x0006_¶¤?èK_x0016__x0017_d\¤?È-wár ?E×n°¨?yÕzÀ]_x001B_ ?+Oyf ?¾Oot??.Ö_x0007_·Ã¢?_x001A_©óß_x0013_?Ài=â_x0002_Ì£?Zï4z_x0018_'¨?y{"°ºy?_x0006_ðw; ?u±q_x0001__x0002_ü)¢?dâï_x000D_ß¤?Ö4\_x0002_ºP¨?·_x000D_âS²ç?Ó»H¦?\=½_x0008_â?ö¶æ[0¸£?²·ü¬_x001E_	?µVáý*?Ç_x001C_ø ¢?_x001D_ä|_x000E_´	¡?2R_x0018_ÉH ?äc4o_x0017_ò?ÑÍO?.Ø_x0007_&gt;4_x000D_?ð_x0001_Å8ö¦?_x000E_N&gt;ær_x0001_©?D:_x001B__x001C_O¢¤?àò_x0004__x001A_¦?8vU(µÌ¤?¹öç¥¢¦?@s_x001C_lð?î_x000B__x001D__x001E_?D_x0005_Óip»¤?dS¾Ë7¨?ðrå \¨?d_x0007_o_x0005_4?F­±_x001B_&amp;£?Æ´©b_x0004_¦?&amp;ÀÃ«_x000B_C¨?¬GtUùº?ÆuBôS1¤?_x0001__x0002_1R_x0002__x0019__x0004_î?H7F]sT?·,	§?szÄG¦?Å4&gt;+oä?wzz:c¦?,bëðê)¨?ÒS"çMÊ?&amp;ßYVt¤?;C¨§?3ñv_x0015_¢&gt;¤?)Euö¬?¬_x001A__x0001_wñ ?&lt;-(×º?&gt;Ûnd¦?F¼_x001E_Ìû¤?_x001C_nüoÆ?T_x001C_©$k_x001E_ ?ÍkçÄF¡?_x0007_÷@«X?Hd_x0001_Õ*§?N{ó_x0012_o£?Ú&lt;=º÷_x000D_§?_x0002__x0019_Þèº× ?Ë_x0008_ocOñ?ú­Wå¥?´^_x001C__x001F_s°?¨rFh ?íkLG_x0013_©?0¦1_x0017_)_x0014_¥?0ìÏ¨¦Ú?_x0010_¨êU_x0001__x0002_î:?îRÙ	¢?6+Ú_x000B_!¢?¦C$_x001F_F?Cû«åï_x0011_¤?cÕ²_x0008_l£?&lt;ý_x0019_X+ ?B þ¢+_x0019_¡?OP£?²&gt;ª_x0014_w¨?x_x0004_³ðø¥?*4 ùîb?	µçß@É?Lºg§_x0010_y¡?mª	é©¥?çB±_x001E_D©?B_x0005_Pqú£?_x0010_³ÄL}¤?,ìKdÁ?F/Gä£?_x0005_µ8Ó_x0005_©?/IFfÛ=?(V©Ùe7£?Ç_x0010__x0012_{Õ?ÌÙü_x0017_?NÜæ_x0007_Oí¥?ö1C1ÖF§?ËjCK,_¡?zG¿_x001A_ÄC?à_x0017_ÜÑÏ¥?F&amp;|,$~¢?HÏzôéÛ¥?_x0001__x0002_ò&lt;_x0002_"L]?aõu_x0013_¦?kv&gt;Q_x0004_Ü£?h_x001B_B½ê ?_x0010_zLDè?b/*ãÖ?#%ÎM3q¢?7b¥"ÕU¥?C»_x000D_iH?£`AÆÍ?)ûz_x0015_£&amp;£?:_x0014_/ó]?R¶÷õ A£?:VMâ¡?Ô(rop?¶Í¾¸_x0008_¬?ÎRÕ¼?6á¡uþ ?à»C_x000D_d¤?_x0002_1_x0018_Èû?ð$°_x0012__x0012_?NÐÄe?¦_x0019_mTY?÷_x0014__x0002_V9?ð!\_x0018_©Á£?_x0016_áÈ_x0019_?¦ñæiL?Ì§gßÿ¥?T´Ö_x000C_¨?m#C¤Ås?¨_x0010__¥?X7ì_x0001__x0002_¹#?t´O_x0016_¢?ÃR½_x001F_&amp;5§?×ÚÙ}P¬?Ñ(Î±¡?oîU·£?ä¨ÚØ	'?V­3÷£?¢äÓÃÿ£?ÎüÙ_x001C_0?l$I¥äÿ?^_x0019__x001C_ª?¡?ª:øämo¥?àÛ|ÞÏ£?²iK©H?P²(_x0017_S?Y_x0011_*Áù¨?hr'_x0001_u?Ó9£ON?B_x0007_¿¸¦?j_x0002_OCr?Á×Häx¥?B_x001C_ dp¥?øZ_x0010_a\û?±¡j]n`?{_E1ø?uNÑhu?_x000C_ÀÂ©?´¬Ïn×?6_x0007__x0004_KC_x000B_¦?óxmlÁ?|Ue_x0012_Mâ?_x0006__x0008_¯þpw­?/5Z_x0010_Z§?bÞs8?PáT±Cþ?P£-ª¼É?&lt;A­]ïÛ§?0_x0001_,}_x0010_#?×Óè_x0001_}¨?"_x0002_ö_x0007_?ÁçÙ_x0004_pN©?Ä*í0¹?È_x0019_)]z_x001E_©?_x0006___x0011_Üq¦?:¾Óóßn ?é*ódCÐ?ðÉþÁhd¢?&gt;?uë_x001B_?¬_x0005_F£fX?R_x001B_½Ú&lt;£?\_x000B__x0013_íÖG¨?têúFÅ×¥?Èx_x0003__x0016_¥?£ãflý¡?!ßÁ@»_x0011_¦?³¢;_x001E_?á_x0001_ûªùÚ?ëËÒ*¡?lZ{^é½¥?±_x001C_yÔ¸M¢?¦åhÜÝ¡?öö*_x0007_|¤?Ö~Oá_x0002__x0004_ªH¥?Öh«Þ_ò§? 7mAòä ?_x001E_Ú_x0008_¦_x0001_?!_x0006__x0003_­â¤?80_x0014_2_x0014_?ùHIr,?#s]h);?)û¢-s¤?ú4ð£ô ?Y"ObØè¦?!Gqÿ¥?nÐ:_x001C_¾£?_x001E_Û=È9l¨?6q&lt;ºäC¤?ÔZ_x001B_r?Öf_x0011_®ô£?öK)T*f¥?Yw_x000F_õ +¦?_x0015_þ¨&gt;%¡?ÿ4Ç!ó?±öjI²	?B3©_x0003_J©?ú_x0010_¶,Ò¤?ìêb®K!§?0*Äº¨j¤?tÄ_x0013_j_x0017_°£?éÝX¡?(mÒDBá£?AR¶1¢?zª _x001E_8?_x001A_:ñ/÷£?_x0003__x0004_b_x0015_ÑÈü?L_x000E_j¨@§?@û`Ài¦?älE_x0008_µ?@_x001B__x0012__x001C_¤?@)ík?_x0007__x0007_A¹M§?k_x0008_Íõä¬?¶×!_x0013_I©?ðw}_x0008_6¬?ÔìoC®?Æ)÷R¾ª?ð2®?öYß_x0002_¬?°ê.~°¬?¤`äK	í§?úMÓ_x0004_¥£?°¢,ë¨ª?Ú8WÈ.¢? ©â]ª?D¬´t#ª?@Ë³_x0004__x001A_¢?Qe4«?_x0013_éÝÇ¹?Púz_x0005_©?éîC¨S«?r«qNï¢?R?Eó¬?xgRã¦?½x:_x0001_í«?0J°ýw}¦?fIÏ_x0002__x0003_©¥?_x0017_¯/â;H ?_x001C_§;q:¥?§_x001E_?¢7ª?:+ÏvXý¨?«R\ó÷­?_x001C_hi·æ¬?¿ÛqÄª¬?S§ã¥?¤_x0007_ñ¿±O¢?¸_x001A_õ¶S£?Io·¿¯ò ?{x§5=_x001A_¦?f¯¸Í!¬?òÁ!Â¢?HùµÔN¡?¦_x0001_Ì®Ñ¨? áÃ§?d)È_x0012_ ?j¡K¼¥x?^åo,_x0011_§?æGµùØ(¬?_x0007_GM/ ?ç9[ÓR ?ú©¥_x0015__x000B__x0008_ª?üÆð	Ö©?§%^ô3?A¸º ?¸IY@¡L«?9Ü¦ó¨?º&lt;	Ö¦_x000E_ ?_x0006__x0019_Í¶¤6£?_x0002__x0003_,ÿD*_x000B_ý?$§þ_x000D_ô~®?ðF_x0007_'ª¦?ÐÌ_x0018__x001C_Ì?ÞüMÝåÖ¨?üæ_x0001_­ùS¡?*½_x0011__x000E_Â§?B0â0Yè©?»_x0001_$ÈKã¥?ÚîØb¤?â¿b%¡¢®?´DÕ_x0008_ÕÇ­?èjH)Åã£?@ò_x0013_X\§?zxñò|H?JÅ8HB¬?b(ùxo¡?à21.TÂª?mpGq/¬?Üd{]w¨?:¦S|}«?&gt;ëWYä«?åü:èi  ?ÅR#¹5%¬?¬yÅ» ?ç¬ïBz¥?äÐ²Þ«? k¯_x0002_´¨?¨ÿ_x0013_Geé§?0nì¤¨?¶öA&gt;ú,¥?B§Ú}_x0001_	à®?b_x001E_L_x0007_ÿ´? "1eÐ@«?=f¯xó×?_x0014_OýÐ¤¬?vãÍÐ¢?_x0016_éÇÙ[£?@­=Ô_x0007_J¢?(¿òIÄ%¢?t`Z®¾p¥?_x0013_.©õà.®?_x0004_ª¾4¢\¢?¨;1Ò¢©?tnWF¬?Ê_x0002_Z_x001B_»L¥?cåïÀ?ÖÝwË7¦?Ád÷çbÉ¡?Åÿ|û×Ð¦?¹ìr/_x0011_°¦?&lt;¾_x000F_wU¦?¹Èa©Yv¡?t|DK_x0003_­?{ýº®îG¦?1_x0005_ã_x000B_§?ì_x001C_°_x000E_)R¬?2}ÚKn§?H_x001A__x0006_©áÍ¥?ÐËBóê«?ùXò_x0010_¦?b_x0008__x0001_2ð¨?¶Í×eîá©?_x0002__x0003__x0001_´_x0005_+ª?§¹3Úý÷¨?IPm½U¬?_x0008__x000C_-ë;¬?¸h&lt;ÿé©?û¨à¿ý%¥?pª¾å5¦?Î_x0008__x0003__x0011_éÊ¨?z_x0016_ì¤?K9öB]±?µF¥Ïýj£?íBzÖ_x0016_ ?_x001B_óõÝ¥?z_x0006_(	$£?øtípÛ¨?Ìm_x0016_ºt«?"}ä ?&gt;$I_x001D_Hÿ§?_x0019_ý7¼J9§?_x0008_ù_x000D_·.©?|Iä"9ü§?~:Z_x0007_ú¤?Qz)Ã%_x001A_©?	í©&gt;aÅ¢?_x0006__x0018_ÿ·P^£?µðÕø!_x001D_¬?~Õ]èø_­?¢_x0007_¥¤*¢­?GT¬Ì¦E?^ù0e¥Íª? ¤~&gt;jñ¢?Þ_x0008_8~_x0002__x0005__x001F_K¤?T._x0006_£?¿HÊ¸?_x0004_¥?îÌð°_x000D_¨?y_x0006_ZLª?ÔÙ3Ê?À*~Ý{Ê¬?\zA_x0003_ø;§?ðm &lt;©?]S_x000F_â»g¡?ÉÔK_x000B_Ì«?_x0014_5DxBP£?_x0019_Ç_x0011_øÐ_x0004_¬?_x0004_4_x0005_fQl«?ñ¬2+¤?j/[@±n¬?#ÏÐ_x0011__x0016_®??_x0001_:¤_x0018_¥?§öÚ]_x0014_¢?T&amp;_x000D_,.:ª?æÖ9®?JeHô:Y«?úiPþÊ©?._x0004_ôª?_x0006__x000E_÷y®?_x001E_)A$9_x0014_¦?À±ÓYÃ¥?vç_x000D_K¼¬?ìþçù_x0002_?Mû¾%':¢?îKëZ³ª?_x0004_TGÀ¦?_x0001__x0002_Áb_x0014_dÒs¨?6_x0017_c`Û£?&amp;:_x0010_è_x0016_] ?¯_x0005_µø ?Ôì;ôæ_x0016_¥?ö*)&gt;£?¨äðÑ¤?E²&gt;ãoW¤?_x0001_Õþa.:®?DñÕ]ö?_x001B_Êr®_x001A_-ª?ëZM5¥ ?,ßä÷j ?ÉY_x0013_ ?#_x000E_	Í·×­?}eßÑ_x0019__x001B_®?"ÉXai#©?C_x0018_W½I_x0015_¡?è ¸:÷:«?dMß_x0012_9£?Ü_x001A__x0005_V¡?ý.ôB¡?Ù¿ÚéÍ'?îÍKkp«?£\æ,G£?DËÄÌ W¬?j¡YXdß¥?Dô-9t¹¤?5ÿÛÁ ?u"]&lt;¤®¢?f_x001C_fG®´«?¾i$B_x0001__x0002_ÞÚ¢?_x0001__x000C__x0015_V}G­?HÄOÖDÁ¬? ®É£Cz®?d?¿x¾Ù§?ÜáË¢?ÿ^0ÉØ²§?{	íÿ.·ª?Å 8ûN®?SgN_x000E__x0005_¢?_x0019_y(¡w¦?´S0é_x001B_¬?ò_x001C_¨QÝ­?(yÅ¼Ã¢?bÇ®íûñª?"_x001E_	_x0007__x0010_­?_x0002__x0014_ìð_x0002_*«?·]¨Ññ_x0012_§?úÈ_x0017_[ ª?^+NøPü¡?ÎCqèO6¡?o_x0011_]p_x0006_Û ?Ð?_x0019_4Ñò¥?Ç{)Î§?JApôs¤?b_x0017_Òh­£?¸_x001D_Ís÷§??}«¾¤?¢J§ÿM©?ö nF®?°L&amp;EúB£?yúÕ®Y¦?_x0003__x0004_.¡×ûVÍ«?_x0012_¢_x001B_{j¥?¤Ì_x0011_óÍÎ©?¿_Ü*^¢?ÁPôc¦?=cok*³­?V¦NMü¬?nnäxC1¢?J_x0007_o_o¤?"Î&lt;ì¦?þ¬\ÄÁ£?aßû"­¢?Æ2LÚ'?ª?N¢ö²´£??[_x000B_ór= ?¨ºG~E_x001D_§?_x001A_:Éåxü«?p+~xH¼§?íü%ØÚ¥?8h{M_x0007_¦?¯(_x0001_z1­?TQg_x0017_w£?V[±¬_x000E_®?æ!j_x0012_áª?¯_x0012_ÀP¹¨?r+_x001B_2B_x000B_¥?8_x001E_`:¢?_x0016_$¿#ÉM¢?tâõc¥?ü^Z7^©?D#iã_x0019_ì¥?m_x0002_/_x0002__x0003__x001A_Å©?é¯XóO«?_x000E_RâÍ!¬?´&lt;;kBÛ¦?&lt;xþ²¾_x0017_§?:	Îjg©?\\í_x0013_-¡?¢J_x0001_Sô«?o_x0013__x0011_T_x0016_Ó¡?eÌ?_x000C_¦?_x0008_²j@N¦?l;½"³ ?¬Ûm¾_®?m_x0011_¾_x0008_¬?_x0002_zO&lt;_x001E_¨?_x0008_³nÜle®?1Ý+v¤?ìj{#_x0001_©?_x000C_gé¤pn©?Q^Ð_x000D_hó¤?_x0016_k_x0015_Ñ_x000C_È©?P_x0014_e.£?2á0_x0008_7Â¦?z:°Ú_x000B_­?PÃÜA¢?¦oÊnòê¬?«%r ?$4ã¡Õ_x0019_­?r_x000E_öO¢?_x001C_gîsÜ¬?_x0006__x0005__x001E_ ?çØªÿí/¡?_x0004__x0005_Þüê§?wS:Çõ¤?¾r;-Äèª?Ä&amp;­îò¨?ÔÎw±¤+¢?ì¢ÉÆ»_x001E_ª?tïOE©3©?î_x000F_.H¬_x001A_ª?%%Ä£?Ã_x001A_3ÌÃó¤?½ÑI_x0004_Û¸­?7_x000C_F×°_x001E_¦?(_x000C_¬:úª?ùm&gt;¬þ_x0019_¤?y`íEÌ·¥?Þ_x001D_}LÀäª?_1ØRm­¦?Û_x0006__x0002_ö­s£?_x0015_p½Ã_x001B_?6vÑL²¢?_x0003_&gt;,LS§?¦&amp;¥õ::¥?ô®w2_x0005_Ø¬?_x0010_'°ÿH¨?ê )êãOª?°6Sw}Q ?6_x0016_1ìµg¬?4b_x0001_Ø¤ª?ÏWC¦?_x001C_jG~µ¦?¼±YÇ_x0003_§?»_x000E_B_x0006__x0007_J¬?âµëW_x000F_®?EÕÌàa_x0010_¨?X@)­?ë_x0016_ìZò£?h_x0003_î_x001E_.y«?JÎâoÍ¡¦?"-_x0001_§Bl¤?ð¡_x0019_ì:?VL}ö¥?_x0013_Ê'ù¥?}Èx_x001C_d«?_x0002_ØK{îÚ¡?_x000D_ïÍð6+¨?³~_x001C_l|¬?û_x000F_$!ñ©?ÐÉÿ8_x0004_­?ÎTé_x000B_Ã ?Æµ|_x0008_iÊ ?_x0010_êa	_x0010_°¨?¶ph0[ ?&gt;2V_x0008_Zo¨?fy&gt;á©?ë%´ú±_x000E_£?¯2vg¤$¡?-_x0005_áR_x000E_÷¡?_x0010_±_x0002__x0013_¬?vÅ0n"¡?&lt;yÄb§§?ØÈí_x001E_,«­?_x0012_§É_x0016_bb¥?¬(¢üq®?_x0004__x0005_¾_x000F_­öåÍ£?	¿¼¦¢?_x000B_åSfÄ¥?æüÚY£?	0¢}_x0003_À­?½e!eÇ ?W£ã×f£?"ÄðWOF¨?_x000D_Và_x0014_4¥?_x0010__x000C_®Ùf«?_x000D_³´J_x0005_ª?Ú6 ßR©?,Õñb+¡?ÒÖÂlÉ:¤?ôøNñmÙ¤?Â$&lt;LæB£?_x000B_ÀI³ñ¦?xwé d­?ZË#_x0012_¥?v|%$1¨?_x000C_¹¼ôÙÎ§?¸ê2]©?³_x0011_Ó7*¥?pÄ¦å­?ËH_x0001__x000D_xY¢?èk_x0004_Lg&gt;©?_x000E__x0002_¹z&amp;­?êÁ)¤?ò±¶ ?²X_x0012_*³¢?¸zË6ç¤?c_x000C_Ë_x0002__x0003__x0015_Ý©?õ°uA®¥?¬ZhR+_x001A_¨?ôá÷í"Iª?_x0008_	X_x000E_Ø£?vM"Êe®?]ød_x0003_®¥?_x0001_½ÿ_x001D_×_x0018_£?f~#«Á©?_x001E_Ñ%â¡?fV¾oX?£ï×_x0016_¬?ºaGÎ_x000E_¯«?_x001A_x®v®?^ØvãT?_x0014_R`¨?y¥Z®Ô¥?A³ósÃµ£?^,_x0008_ýg· ?R±&lt;_x000D_ö°¡?¼£ÀÀª?%7p=&amp;$?¶ÊÄ¨j©?Æ®~}l®?%øN¿A®?Íº_x000D_K_x0008_ß?7_x000F_óó¯_x0011_ª?ê_x000E_½èß3¢?|Íª·Á­?_x0010__x0017_îëÍ­?ú4V§µ¾¦?Ý&amp;_x000C_pqE«?_x0001__x0004_ùrq_x0003_î;®?8_x000D_R¼ñë¡?&amp;_x0005_£w¡?Ûõºrý_x0006_®?_x000E_5[Ör¥§?Ìw¡R[¥?lx®èÈÇ¦?_x0014_ð7µ3*©?_x001C_ðÄ_=½«?rU±hËº©?ð@Ì_x001C_4_x0017_­?_X_x0012_ý_x000C_«£?_x000F__x0012_¸§ôUª?Dàô_x001C_`«?Ï_x001F_ÔLÐ¡?ÙÈQF¤?×_x0010_h©ÃÓ¨?_x000C_U_x000B_lý¦?_x0007_êÔù­?_x000C__x0014_¸9|¤¦?äy&amp;_x0003_¡?FVædü¥?_x0002_ÑÌ^ô­?_x0006_b®E_x0007_£?'ÆàT®þ¡?hd,È{@ª?_x000B__x001E_L!¦­?ðþ8iÙª?þJÛ­?äLS_x0014__x001B_6?´µª_x0016_£?ZÒ_x0001__x0002_÷_x000E_¡?M&lt;1¿£?ð_x001A_3}¤?_x001A__x0001__x0014_,	b?ì&gt;äI­«?_x001E_ºV&gt;nf¨?¨¿Y %_x0008_¡?_x000E_`A°_x0016_?áZ_x0016_üÈ$ ?òú_x000D_ov{©?LïÄå§?¶$Bìêâ?¬_x000C__x0018_ÇT¤?ÎbÎwÉ¤?&lt;!ñË¹«?þin_x0002_/_x0004_ª?ØÕ_x0014_à_x0004_oª?_x0001_Q×5è9 ?|úh/ÿg¥?p_x001E_üs¦?&gt;yÛ³t¬?(Ããb_x0007_á ?dâØlh«?béïùn®?_x001F_²¯_x001D_0¦?Ì~$ÿ_x0015_¶¢?¾=ºP^«?4hu_x000B_Ñ¬?æµfÎã¤?ºÓUÍH¤?úo'Á(®?bëÄÆ_x000E_¼£?_x0001__x0003_ªÇÓ_x001A_&amp;Å¬?Ö_x000E_+Ðpª?á_x000B_½E­?_x0001_U4ã`_x0012_£?Úù_x001F_ºñe§?_x0010_¿Z-@F©?Ð"éô¦?ö@_x0011_  ¬?'_x0002_&lt;~_x0012_«?8¯_x0016_HÔ¢?»;íöë_x001B_¦?_x001B_î¦­¢?çªÁ?ûxª_k?\_x0007_É*#®?à_x001F_Þ_x0019_pd ?s¸VO¤?XR&amp;§¨?õï_x001C_è]O¥?;xðA³¤?è±å_x0001_Â¤? ·E@­?3¡_x0007_ò­&amp;¤?f­ÞX`ª?½=E½ï¬?6Õ&lt;ú}S¥?_x001A_!1¶¾_¬?¬-Ë_x001F_¹¬?ßºF¡F¥?_x0004_«mÇW ®?F¢àë­ ?%&gt;@_x0001__x0002_8&gt;¡?½K|D+_x0013_¨?9Q¤Q ­?_x001A_M|~y­?;3AU}¢?$[5«Dj§?¢¢Cßê©?_x0008__x0011_(¡_x000C_C ?_x000D_´ÉÄ¦?V]õpK¬?4_x000C_oúT&lt;¢?*ÀÇÍÎî?  %eî?V°º_x0015_§Þ©?ßki_x0013__x0018_"¥?ü­_x000C_xpXª?rùFÑ# ? _x0016_fY_x0008_Ò«?B°ÂÀ¿r¡?T&gt;_x000B_¹ó?ñk¬3J¦?$d:ëº¥?5$ug=§?Æ®_x0018_¤_x0010_¤?\c_x001A_ô«À¨?2½ëëU­?®_x001B_í-·1ª?b9AG¿Ó­?äÝTÇövª?(àYË&gt;ø¢?_x001F_ÐÌ_x001D_'|¦?¥cöjDA¦?_x0003__x0007_Þg8¾_x001B_r¥?_x001E_._x0001_M©?Tá³32«?ØÍþW_x0001_Å£?ì¿_x0014_Bu_x0015_ª?_x001E__x0012_¨AÖ«?ÖÜVR¦?ÿùWÏ`Ä§?g±oMô¢?_x0004_B_x0019_Ï_x0002_í£?ÞwDµ_x0011_N ?òí?Ïº¬?X_x0005_wç&gt;_x0016_«?ï_x001E__x0012_sð_x0012_¥?ß_x000F_Un#_x000B_ ?K_x0019_@F¢?_x0002_Õ!JRÆ¨?§D(_x001A_©?#0;YU?Yãð4Z¶¬?¡_x001B_­épÔ¢?_x001E_ËÎ&lt;¢\¬?|d¤£´©?-JNn¤?=®*x¢?î§Í_x001D_Ý¤?$ÃÈà¡?:¥*àG¡?4tñ_x0001_¨?_x0016_aøIê6­?5!EØ_x0006_o¢??~B_x0001__x0002_e¥£?SjÿÚ]¥?°_x0018__x0016_&gt;`ª?¶/cÉD®?Pä¸Ý1¥?¨	Ê[µ­?_x0006_Kµ/£Ç«?CNØÔ\á¦?MéÜ ?^Úféê_x0004_¦?!&gt;ÂP_x001E_«?\Å¨ô&gt;º¦?º­bB_x001F_¡?7ù¬?YÙ_x000D_&gt;ñ­?è_x001B_4u_x001B_«?ñ6þÏ ? &lt;ôC7 ?Ø©WTÊó§?ê¡B;À¬?®-è²¨¼ª?*#Áe×{¡?_x001E_ÓÛ`2 ?Òcä_x0008__x0019_¨?óS1_x001C_£¥?¤ÞµQ¦??_x0011_Ùá3µ¤?m_k-Gª?;D .°¥?ÊEd_x0010_Ð?O^$i_x001D_%¨?½X¬÷.­?_x0003__x0008__x0002_~_x0010_ÊÉÈ£?äÇE¥®?l¡_x0007_5_x0003_ª?º6¥ws©?»9Þ%°¢¨?ÀüÚÃ_x001C__x0007_§?tKûR&amp;Þ¬?ÅÿÉÙr_x001D_¤?ÂÍèúé¦?Jp_x001B_Û_x0011_P¡?fn¹&lt;_x000D_¤?÷_x001F_ix_x0002_¦?^.S_x001E_ó«?ÐñÆ$ª?ä_x001A_b1_x0002_«?_x000E__x001B_cýGì ?R¯N¯Óg¦?¢·ÆçAF§?_x0001_¯\`/`©?_x0017_ªå+M­?_x0014_mÆgª?X%à&gt;¥?°çnõ_x000E_«?©ÉKn¢?(ð7Ò p§?°Mzf¤?IvÊÛ_x000B_¢?yí_x0005__x0008_¥?sn_x0002_¤?®Ý¸_x0004_;X®?_x0006_³`¾¡?°éL_x0011__x0002__x0004_ï-¦?Q_x000C__x0011_Ìþè¢?ÒßLcÍ9¨?z¢Ç_x0010_G ?¨Ç/!§?=ÜTù^£?kÀÆl¥«?Ë×Ô;¦?4íb_x001B_¤?_x001B_á±_x001E_½_x0005_ ?\NVÌ_x0013_#«?åVÕ¦?Ò_x0003_Ì_x0007__x001C_À«?eÈ«Y¿`¢?¬=?_x0001_l ?\YIz/¤?×\×Â	¨?_x0003_ÃK_x001E_ç8¨?ö¿£MB¤?LL_x0006_ §?¶)jd_[®?ùþ_x000D_Áß?Âç_x000C_½v}¨?!¹r_x0008_­?io_x001D__x001A_&amp;Ð¬?»zÓ_x000F__x0013_¡?¦Ð¢|£?zßs²:£?ÆV_x000D_6Ó®©?¦Ó0È2¦?®kj-úx©?XY&lt;ñ£¡?_x0001__x0002_ÛÆÞ¤¢?sÚóT_x001C_¡?_x001F_ ,W¥?`'Á_x0003__x0012_[¤?âNûZ}¥?«_x001B__x0007_øYõª?¢]_x0012_;{_x0005_«?ã¶ì?Jv¦x¨?2kÚ|E«¥?430RÂ¡?r_x0014_¿ê¤?ª­_x0003_ðÈª?Ø"å¨_x001F_î¡?Qo¹l;¡?_x001A_CG«?ªª¦=_x000F_q£?_x000B__x000B__x001B_äë¹¢?äØy_x001F_ñ§?H	&lt;çn8¬?°+F_x0017_t¨?öù~ß£?_x0010_Ùl&lt;_x0015_Õ¤?¦ØØN®?_x0018_½ë{ä¦?÷N/_x001C__x0001_eª?_x0006_ÏZù©¡?BØ¯_x000E_Ù£?*ß_x0013__DC©?{zYG_x0010_K§?ô3¾¸!d¡?Q#â_x0002__x0003_G¡?_x0002__x0001_Õ# ?«ßìÙ)£?Á¥ÿ!&gt;­?ö^¹JÒ|«?ºdæ!¡X­?ØÝ_x0002_ïæ¡?=¹-Ù(¨?BíV¡?_x001B_|©%ì¡?ä_!P§?ò"Üð«?pÕ~öê¨?ðs_x001C_H&lt;ï©?¦wm7¡?~þ_x0006__x000D_¹@¨?_x000E_jÌm_x001B_à­?'èëæ?§¨%Q1£?íÎf"«¤?ÉÊ¯è`§?ØÞlø«?û$â]5ª?$_x0014_Åòá¢?þ_CB_x001F__x000B_«?V_x001D_RKíNª?èØÿÉ¨?ÒNzDwïª?`¿µ_x0005_(©??43Ç?b	_x001E_]«®?_x000E_ AÅ_x0012_©?_x0001__x0004_$-/®{ª?à_x001E_&gt;©?Ç_x0016__x0003_Îö¦?L-Þ¸o_x0015_©?j_x0017_Ñ_x0011_¾§?Þn¢áB­?ÏõÜT©?î)9_x0005_¨¬?×CM_x0017_¸®?ÇúÍ­?ôwÈl\l ?PÐ1$_x0001_)¨?&amp;_x000B_*vð_x0002_®?Oé&gt;D¿¢?¨o1Wù ­?Lm_x001C_øû©?`|_x000C_@_x0012_®?Zä_x001A_ýU­?·?Z_x0004_n¬?ÅCÚ~å ?!9å\¡?å_x0005_N_x0006_0[¡?\ÊÄ_x0017__x0003_£?_x001A_a×-ª?*à¦õñ_x000B_©?ªé7¨Ne£?3Ù¦_x0008_×¨?þ;_x0012_RÓ¥? _x001A_Í¯ô¶¡?TDô/ú£?_x000C_ì¬_x0003_Øå£?³­-#_x0002__x0003_jI©?ó JÊ4_x001E_¢?_x001A_V_ÔP­?_x001A_Æ@]È§?²A©,_x001C_«?Ã	º|_x0003_j¢?÷ÇÃò¬¥?$à/ëU¹¥?_x0010_=4vª¡?Êä©_x0008_¡¡?_x0016_[äÞT¢©?+|_x0018_ìI®?Ájf`¿A§?dÁñÍÙ,¤?®¿noªL£?9^ö§¡?/áa¿_x0001_é£?_x0006_fÎ_x000C_°®?;åëÒ¸¦?4_x0003_u_x0008_¤?²fQÇ-d¨?º_x0001_65G=«?_x000E_³+ªíV§?vaö_x0006_a¤?Uüò"­ª?P&lt;EÉz ?zöê_x0010_Év¥?Ü ÛKâ¨?ËIH&lt;íù¬?Í½å2 £?nEx÷ö²¡?JEì4§?_x0001__x0003__x0002_×«h"¢?_x0001_ µÜV ?FHÏÞ¢?_x0018_ª£_x0002_V_x0001_§?^¥ù4K®?²îxíó £?¼ö0_x0015_©?}Éxºþe¬?oóÜÎ¢?.³É¯§¥?â×»_x0013_¢?pKH}1¨?¡ÉøtÊ_x0006_¤?)Ò8ø6#¦?KÌ­i_x0012_ö¬?¶_x0007_®eøm?ðO ±¹_x0019_®?b¼_x000E__x0006_â§?8_x000C_#õ§«?~ûâF^¦?N_x001E__x0015_Q_x001F_¡§?)`aðS®?¹Y÷U¿_x001D_­?P;Ã)ëþ£?Ç_x0002_9a ?@±Qo³x§?l+Z[ç?N«ò_+­­?ÿe/9«?_x001C_ê_x0003_Äø©?Ô8Ø¯ðÖª?6&gt;î­_x0001__x0003_Ú_x0008_£?"_x001F_¾¨?ô Ó+w§?=d¾bÅ«?ÁX_x0006_CÅm¡?e°ãÂ§?bÕa_x0003_­©?Ürî¼D_x0005_©?ZUì4®#§?úå£\?.®?Ø_x000B_uúúÿ?,¿ÔÚCU¢?gÐ*k­¤?£Ú¶C(­?eA_x0016_0_x0001_¢¤?½Bú³Ó©?_x000D_¿¿_x0013_«ç¢?_x0004_\_x0016__x0014_jç«?9â_x0012_]Óª?ßB)ÌG«?*(¿¥?_x0001_`&lt;'¦?¤áÍÐV­?ñ-ºx¹§?ZXÐ_x0002_³_x000D_©?¢µ9,¢Ô§?Ý3»_x0018_Ð_x001C_ ?ÔNÆ}®¬?6_x000B_-£?Ì_x0013_þo_x0018_ï­?'_x0007_÷ ©?Ù2ìÛ_x0005_° ?_x0001__x0002_ ÚòÎþ­?´_x0005_sO	?&gt;4ÿ_x0005_QÛ§?Ò¶_x001A_SD÷£?.¦Ô_x0012_E¤?_x000C_]__x0015__x0007_^§?Ó©£«»¡?®_x0017_¤ñ_x0016_¤?qs)pÙ ?è«Å*ÂD¨?¶ÚtÑDQ¨?,¦@61[¨?fâpº¹\­?DHuN¬?Öè_x000D_Ø¦?öYº_x0001_Dè­?Rü_x0013_@¦p­?Ð¨Ê¸_x0012_,¬?¦3vz) ?âío.§?J&gt;@Ô®s­?¥4YÇÛ«?_x0017_DAÝ£?¬©Ïp-«?Ö?_x001D_bÑN¨?ºI¿_x000D__x0003_n­?l_x0011_=ÿâ9¤?bÁåø«§?P_x0018_â~g§¨?Ä}(¸_x000F_Êª?L-Ù¢¦_x000D_¢?«¥ú_x0001__x0004_)¬¨?Ý´­ÛT'«?;o')¨?8Ùz ¥J­?åe«_x000D_Ø¡?GO¡µ_x000B_¡?à8ÓY_x0006_ã¬?ÂYä_x001D_¹v©?_x0017__x001B_l½ò¡?_x0015_{Ùª?3îlYÜ_x0013_£?ÎÛa¤_x0012_9¦?ÄÞB6±®?McñÐ2¤?!p_x000B_÷ÔÈ¥?gâ}Î¥?ß¦8îåv ?_x001D_ÅQ'l¦?­ÄI¤"¤?_x001C_°ËZ5û ?ÂNdá%Ä«?â©º£Ç[©?\&amp;©f¢?nðOhê|¤?^õüñ_x000D_8­?l'Yö_3¡?_x0010_'_x0002_Ð_x0019_y¬?Ô*z_x0003_á~ ?µLÛ¶Ì¡?_x000B_8qð?È%m_x0012_L?h©?n%l£?_x0001__x0002_Ì_x0013__x0008_ÁæÞ¢?Ojññ+¡?Ø$ê¢æ?.´_x0017_D_x001D_?Uÿ-_x001A__x0011_¤?ú_x0011_]?0£?Ä1îUw^¢?¯sìnÂR?ï£¬JÅ¢?l FëÆE?VÁ¢´¾ ?|O[©Æö ?P=ãYd¤?_x0013__x0003_Ï·¢ò?[Yê%Á?@É~¡_x001C_³?VüsXmÜ¢?Í_x001C_l]\?ù_x0010_t|WL?÷6&lt;Ó? j¼2M÷£?²Ö&amp;2ð ¡?3^9_x0014_ÎÛ?vÔyx¸?pÀPÚS£?6ó,_x001E_£?._x0016__x0016_Ä7¡?:)s]Ì?X.à'²ñ?©@",ì_x000D_£?9õÛô£?ê[Y1_x0002__x0004_-¢?.,*py?Nì¼IÂ ?¢X&lt;¼e_x0003_?¸Uöf¹ì ?Î_x0011_B?O_x0018_õ?ôa?"8·XbÕ?p-_x001C_9Ò?2ê_x0013_$L	¡?°?êqÊ_x000B_?_x0013_[_x0013_%Ëÿ?l¥ò~6È¡?Çå5e)?@7M¢_x0006_£?Èø¤ë@¢?C´¸õ?]K#%_x0019_X?_x0014_j_x0002__x0001_P´?T£éA£?2º_x0015_Ý-9?ß_x001C_Ý~»¢?HËÁ¢?Ô±w£?å7ÿi?æÙâ_x0001_g@¢?}_x0007_4¡?¥7_x0014_@?"äú¯Ê_x001C_?1msÁñ*?®©_x0007_ÈN?×ê8¬ë¸?_x0004__x0014__x0004_¡þ_x001A_Ãä£?ÈÇ_x0004_¡l?_x0013_y2và?õ_x001A_Â/?`÷UNc_x000D_?$¤÷_x000D_Ó,£?_x0001__x000F__lf?Wpq_x0011_`?F_x0014_zo£?(_x0018_Ýhô_x0016_?ý.	[_x0012_?~6¨E_x001E_ ?}¼Û[?_x0006_]~½s/¤?ö&gt;¤Kg_x0005_?ÚpKoÙ? í~_x0008_}_x0019_?_x000C_¥_x0002__x0018_Ú?èó $~_x0013_¢?þJ¨¨D ?~_x0002_e_x0003_e?*WÜÇd¢?5Î_x0012_h_x0010_Å?óºö^-?j//åU¦?_x000E_iÎ?üÖ?@*_x0007_tU¤?a_x0007_~_x000B_! ?³¬{Â¨Ó ?ê©ÙýN£?Ö2é'f?pç_x0011_å_x0002__x0003_,¼¡?qµuó5º?e½2w_x0015_Ú?eÈßx×?_x0013_6ò.£?¬'8Ô²ö?J§_x0007_iÖ?´mý±iÂ?¨¢_¾Ye£?¾Ð_x001A_\Fü?ÙE«×&lt;¢?_x0018_z×@?ð²_x000D_­_x0013_=?t¤ÕÛAP?ÑÅ_x001F__x0012_Ë¡?+Å¿¨ñs¡?È`þ)Ù ?Ã8i¶l?dDðp³?PWÀ®_x0014_?Ê´+_x001F_­?ÓÊÃ_x0019_?©q;Õ)_x001E_ ?¤_x000F_¹¥T?_x0014_­ä_x0019_¤?×_x0002_ð&gt;R£?&lt;Cúû_x0016_­?ØzqL¾?­òP_x000D__x0001_K£?sª_x0005_ÅA ?Ü_x0011_°X[£?³ÕY £?_x0005_	Z£{_x0006_Aª?=_x0019__x0001_Å?°Üú_x0018_ ?S¸é®_x0007_£?_x0015__x0004_¹»s?g+í_x0011_c¸£?UÒm%,?	§%5½?'E¶DUn?_x0014_ð_x001A_8¹ü¢?H_x0017_@"©?úJ)N_x0006_­¢?ÒÙÔ«áX ?±DlÍn¡?ÿG_x0003_Ð,¡?9£s¢?L"^Ñ99£?J_x0005_Â\ó_x000F_?Ë]~-_x0002_Y?Ò©]£]1 ?x"±¯?_x0011_þ»£?×Âë6d ?!·h_9¤?&amp;³Õ¦_x0013_?¦_x001A_'$âr¤?¤_x0007_«Ýô?aóïJ??_x001E_dê_x0015_¢?¸([ø¡?pr_x0008__x0011_«ÿ£?ß_x001C_^Â_x0001__x0003_c7¢?úk^Í^ ?î·ðvõÈ?´ÕTÖªw£?yl_x000E_o_x0015_&gt;?VµF¥k?gëô°²¢?àg¾O_x0012_?2.ÇÖ_x0008_°?JxÊ_x0019_æ_x0014_ ?:%Þ¶:ô?,Äµ_x0017_?ðÖ«_x0005_ ?ÍáÒ@»?5¤2UãT?:_x0008_Ãø£é?ú"­¢?6Wvw£2?[ø{¥££?_x0002_Ö_x001D__x0004_z¤?Òé_x0016_ú3º?Q§ñ¤Æ?Â¿wt±û?V$ÏÒöO¢?³_x0001_Ø;2Ñ ?²ÜFÝÌ,¤?¥_x001D_ä_õ_x0006_?ëÍ¬´£?üÅè+ø?µNY\_x0007_Ê£?u_x000B_Rz6?ûañy?_x0001__x0005_Z_x0002_ß xX?&gt;m¿F¾å¢?öXòáâ¼¡?&lt;öÑ*ðî ?è¹g¡?ØOi_x0003_õ@?ñnù*I¢?T¶~Dd_x000C_?c°¬nhÄ ?µëgæó¡?\Ö"!&amp;?lPS_x0001_dn¤?ÖíÜ`b-¢?¦xðy4?ÔÏÏÉÆ?Ï¥ó´¦?%"oLÀ?Õ_x0004__x0016_fzs?:|Ðßø\?«_x0018_íí_x0010_ç?yZ«¶¯¡?4_x0019_ì§")¡?Õ_x0014_hÊ'ã?Ãc_x0004_J?&amp;_x0007_ÈQ&amp;ú?¦|ZÛê¿¡?_x000E_©ë&gt;Oõ?;øR{Ô	?v©SUÚ¡?êq^MÓD?¥¯±Ú_x0008_¢?È?_x0007__x0002__x0003_Ä_x000E_?¡%	§ï_x0005_?z{&amp;N°ð ?â_x0014_&lt;_x0001_H ?&amp;ò7o¿?RðÓv_x0001_¤?ævÆfÊ?_x0004_:ï\ñ_x0007_?Y¿_x000F_H?Ñ$Î]C?8®Ð_x001B_'Ó¢?zR*õ?(_x0004_Årå?züÇ±)£?©&lt;_x001A_; ?á_x0010_C¥³ú?h0Îs1?áõÊàáÌ?,ù_x0019__x0007_? _x0006_-êFu?´u¤GpÏ ?m#_x0019_Óâª?Ò´¡c¶­¢?±nG%.M¢?N_x000B_k`Ì ?j wx_x0012_Ü¡?_x0017_à£!8À?ÞÓbDU}?½&lt;Í¿¡?À»5mÚ)¢?_x000F_²OU?æéå_x000E_Ã±?_x0003__x0004_XZh?Ù_x0019_&amp;&gt;_x0016_?°öÅÝ_x001D_?ðÉ_x0017_Í_x0016_Ø£?B¨A)?h¥=_x0018_ ¢?¾_x0001_ùã°_x001E_¤? ­Ìvþ?&lt;ÑÈ:ù¡?._x0012_6;?Sl$J?$`_x0007_ªC¡?®!_x001E_"Â?8UZJ_x0015_Þ£?ÈÉx¿ÁÉ ?ÓP¼½[¥?òÐ$um¤?_x000F_yÄ*Q ?_FoÇ¶_x001C_?ê¢3æt£?|È:]­£?B¾"A_x001D_÷?&lt;þÄ;5?I¾24Ø?km_x0017_aH£?	aù_x0018_;â?fK&lt;ßv_x001B_?1|à_x0004_d?¸zÐ:_x0008__x0002_?\)°D_¡?óÏ«óÐ_x0004_?¿ëk*_x0006__x0007_R ?~ÄýþQá?_x001B_úN8|z?5&amp;Å?øA1éu_x000C_ ?_x0019__2¡?_x0001_	_x000B_¢ó?U§×?®¸åd_x000D_¹?_x001C_Ä¦ç?°? _x0002_(¯\+?k°xê?Øs¬¸£¶?\f2àÏ²¡?_x000F_ß¤»³?@Z{x3þ? â7_x0004_?øvbò»?¼»ßn_x001F_w?þbì+?ü@êÙ6¤?aªÐ_x001C_?ï_x0015_'möi¤?Ô÷Ó#U ?H_x0008__x0005__x0008_¢?_x0003_¯/_x001E_¦ ?²!Õ°g?QI÷V?TÐ:p7£?»4Y,Ð?åælÑI?Vg_x001F_«Qû?_x0001__x0002_&amp;\MiÀ° ?_x0019_Ä`uU£?h(&gt;*õª?0	ý_x0002__x0016_'¤?+%+_x000D_$?J¬?Ç ?_x0013_À%î_x0011_~?®_x0007__x000F_ÆvÙ?R=?_x0017_¤?0¼Q²??4uëâðõ¢?PCÚ¡?_x0018_ÕICõ'?F¹ú´ÆF?V¯¹N´8?§5F¢?_x001C_âGZ¤?Õ_x0003_µ¸I_x001B_?4\sMÃÛ?ÀzL\?ìñ_x0018_Ô_?o/rÎ¡?T¸d_x0012_R5?¼fÇÚL!?_x0016_¤wæÀ?§{åh¬ ?ð°½_x001B__x000B_a¤?a+QRù ?&lt;*ØùÌÚ£?£_x000C__x001A_ÀÌã?_x000D_B¼zy?ªQKª_x0001__x0004_4ù?Q7æYi¡?Üò6l_x0014_~?b&gt;_x0014_?ú_x0001_zj_x001A_?nhäJB¤?îÎÈ?	M&lt;(_x0003_¡?¸j9-¿­?Ì_x0002_|Í ?v_x0008_&amp;?¡°îÙ,?sG_x0016_}T¼ ?5Ð+ÐX?R6&lt;K¦®?ÖÒIPô?x»ä&amp;?À[+µ×?.´(S_x0018_ ?ïú?Âl?£?_x001E_$_x0008_ü¬ï?Ü£Q2_x000E_?_x0014_ÒÜ$ë?âEYúó_x0003_£?l@¾Ùé¢?¬.ª¯Nö?êa_x0008_Ç: ?Ã{®_x001E_?îÖï_x001C_?_x001C_íb¢?'Iø6*H?ÂWµIa?_x0001__x0002_}Q¨Äk?ìüJø"Å?-|Ö_x0019_´?aU_j?_x001C_3éð8@?6/_x000B_å©©¢?t!iÚíQ?~bÄ&lt;L_x000B_¡?ÄC}.q·?2}{_x0017_ïÔ£?Ä_x0005_ÃÿÊ¹? ­R¬?_x000C__x0002_ô¦]¢?²¼iß4Ö?¾'._x001F__x0004_¢?f5Müù?&amp;éÖA£?' ÷¼C`?M_x001D_á²_x0003_¤?_x001A_2DØf\??$VþÎ¦?ðy?B_x0017_ü?_x000E_óR2_x0006_x?õálÇÓ?bhA\ _x000E_£?¸&amp;Ä	D¢?_x0008_Õ«K&lt;²?¨ZÅ_x000C_;à?Ûx®q(?Á[´«Vÿ?_£Þ!-N¡?_x001A__x0005_#D_x0001__x0003_}¡?Fã_x0007_ò?%;_x0014_çV$?¡M_x0002_tÕÂ?DÈW_x0002_Rÿ?h+z}!?vá9#?²»nUV£?i_x000D_&amp;C"¢?§ÒÃÂ@c£?8Ç_x0007__x001D_)?_x000B_ò_x0006_¦é!?¥Ýô&lt;ã?|Ê8+¢?Ä._x0002_ ?*åF_x0008_ï?¼Tl_x001D__x001C_4?ÛËº?f­~üG£?B®i»ÿ?mLÃö@ü?N_¶_x0013_?6*a6Þ?&lt;þ1Ûî?&amp;T;;øx?Õ_x0015_=&amp;_x000D_¨?&amp;2I_x0007_éÑ?li_x0005__x0011_-ç?ávÊù_æ?Ý¶Ò_âä?DÔâ_x0017_O?2ákÊB ?_x0003__x0005_FfVÑ_x0013_?¬_x0004_Xâó=¢?_x0005__v_x000F_m®?ÓÌÜxf?&amp;äNå	S?üCü_x000B_iÙ¢?,Õ²k¢?`zÎâ&gt;??ÖYk_x000B_!?{òÂJ?1Z¢_x0010_ì?ó²ý_x001F_N"¤?_x0007_Ñð$ä_x0002_?ÜdB¸P¡?ðl7$øâ?ÉûLÍ¤?Çbú_x0018_Wf?¶í_x000D_!e¹?_x0006_²à_x¢?t´¹ã{â?¨/__x0017_Å¡?_x0002_I3ÞV ?]_x0019__x0006_·`?dÍ½¢?&lt;Ö;¾uª£?_'T_x0001_?²_x001F_Él?Ô©`Kï?Üu4_x0008__x0002_¡?ÛMËjÆ_x0015_?Lo«2z¢?%e­\_x0001__x0002_,Þ?Sâz÷ê?Rî|Ö ¢?ª_x0012_ÝýfE?§´\_x001B_¥?Ú­¼ÜM?_x001A_fªy_x000B_I?¯Ç8~,m?:-ið4 ?.hÏÓÖ^?º_x000F__x0003_¨ób¢?eGTi·x?_x001B_¢_x0018__x0017__x0003_?ã1}Ë_x0014_ó?_9w¨ ?æÇ_x0010_I&gt;?Ú_x0002_ñ_x000E_¡ý?¥ù0Y®£?_x001C_H_x0002_üx_x0012_¡?5­çí¦K?9Û{î i¢?¾¦}_x0016_î¤?jsj W¢?ML¦_x000D_?ðß_x0006_ñT¦?øÊ·üx?f,ù¥u¡?_x000E_1r|py?ÏÏ£-î[¡?_x0002_°¯`ÚÇ ?ºçù¬e_x0014_?þhôF0¢?_x0003__x0004__óQ/q?Ù¾JðGÒ?ò«ÚùKW¢?1_x0011_ïËp ?Ü§ÚÙg?v &lt;À3 ?G_x0001_f_x0014_@?_x0010__x0001_a·5?ú_x0018_ÞUêB?Â#FÕ"_x0011_¢?Àt°&amp;«¡?j&lt;_x0011_F8÷¢?;_x0019_û_x0004_ÜÝ?Rð×e_x0006_¡?_x001A_N`¸6¤?_x000E_3_x0012_r¬a?ÜÍ&gt;Ñ¼¶?Ø`»s§1?ÿKZ_x001E_?_x001E_©Ï_x0011__x000B_@¤?_x0014_?ùD¶j¢?xdo_x001E_ö?LÃ&lt;sq1£??_x0019_y3 ¤¡?_x001C_¤6)Ï?®H×¢©¡?CWèÞ} ?_x0017_'´P$£?8vz_x001C_¡?^Ô_x0002__x0007_±Û£? ÚÆ_x0010__x0006_ø?jF?_x0019__x0001__x0002_Ó&amp;?í(·Qì?¨¥5=_x000D_?¶5$_x001D_Y£?¢^7ÀÂ?Jz l_?x_x0007__x0002_Ø¶Ë?\tëY§³?BÞøåC?BÜÑ_x0008_££?Aiå;k}¢?ê¨0¥·_x0013_?Ø©_x001F_É_x0010_Ð£?é,ü_x0011_´_x001D_¡?¨¶ÀxW?/½TºK¢?E7_x001D_çH£?ÕÔ®À§G?_x0016__x0004_ör?_x0001__GKû?!¿I_x0018_?FÎþíOÍ?)¯UFýS?n¥r}µ?²}õÄ	£?,:¥_x000C_pr?{]_x0014_sr­?~ÛkI_x0018_j ?4ëé_x001C_à_x0012_£?àm-|?°#?Úr£ ?¹ojn±¤£?_x0001__x0003__x0007_;h£-»?Ô_F_x0002_É¢?~Cs_x0016_)?.ä[½{a?à_x001E_CL[¡?óö..¨m ?_x0007_pJ¶G_x001A_¤?êÝA)/?Ú£+ýÍ?ä-¯¥?0G_x0019__x001B_è¡?&lt;+_x000C_:¢?_x001C_@lt£¹¢?ø_x000E_Ï-_x000D_?®ñácÿK?¶b¯Íû_x0018_¢?üù¿»Ã?XÉ_x0015_²V_x000D_¢?_x0010_§/áï¢?&lt;RUPX?úH÷í8¢?¤_x0011__x001A_kÃÝ?©ô¤_x000F_RE?6÷ñÔ	¤?ÿ_x0014__x0008_ñ?%þÞÜê?jßgT{Í£?®×_x0002__x0007_§_?ôî_áç¢?_x0015_½ÖWÂ£?4U\f§¡?c¥l_x0001__x0003_¼ç?_x001E_L¬,u¢?×Y ÏË_x000E_¡?PNS¤ ¡ ?_x0018_/)_¤?_x0016_=»j°¤?vëàº:Â¡?ÔvK_x001A_ç_x0019_ ?ÚÆëÏß?|ð÷í1?~ÞþøM?få_x0007_+« ?ì¬NJMä?5ûç±Ãô?^EÙD3£?.£_x000E_E_x0018_$?%¨GDç£?E_x001E_¦_x0002_hú ?¦)d_x0003_§u ?ÐvÞ @E¤?_x0003_s?ñÝo?¿Ïøéä&lt;?)y»h&lt;O?Î:« ò¢?(Ö_x0018_³¼¢?wú'½m£?Sø_x0013_æ?ngaùì¢?Æ6¿_x0010_]£?¸+½²ÏÕ?)_x0008_F6!£? U_x0017_¥_x001D_þ¡?_x0001__x0003_K_x0002__x000F_¶¤Ì?¿W©P_x001C_Î?*ë_x000B_ý?°îãpã ?_x0012_vÙ:Zh?ãÍ}í_x0010_|?\®#ÇJ?¢Ù_x0002_´âÖ ?ôðäÕ_x0013_Ô¡?M_x0003_ÞÏÏ¡?ªÜvq¾?³PlâB?_x0003_é¿¬"Ñ¢?ßI/E@?ä_x0015_&amp;¹?îúSÕ_x0003_#¡?ë_x0011_Uz&lt;Ñ£?©~×w_x0013_X¤?ïÏ·« å¡?Sr»_x0008_ ?_x001D_Y]6ù£?\_x0002_=S_x0019_õ?}ppæbD?Ö#Ëò¨?2ës¥?_x000B_TØtCÏ?gùÔ\ç ?ç)_x0011_õ ?ãôVó_x001E_¢?_x0010__Eª¼1¤?Ær÷)5³?£àe_x0003__x0005_ ?¸_x000D_Á_x000F_Ùß ?xñÓnÖ¢?WgýË,æ?4*ÈYA_x0006_?f_x000B__x0001_f?_x0002_¢e_x000E_5?òÄv_x0013_Hu£?_x0004__x000E_j·_x000D_( ?_Ý²r_x0017_?a,Ñª ?bÉ$r7 ?ânË?01âá%¢?:ª_x0018_MH?¢"|q£?e=_x0001_#_x000E_¢? 6Tvq?.Çµ~ç?ÅsÆD£?_x0015_åQ(E_x0015_¤?£è_x0018_(!?ëÏúGÄ¢?hQât_x000C__x0013_¤?ÔÍ_3_x001B_¢?Þ_x001F_t%b[?d_x0006_Îàb¡?:È±_x0002_è?½Y_x0015_B;¡?¨	ýèH¡?l×Ä_x0008_ä¢?.hÜp¦.?_x0001__x0004__x001A_/Lsÿ ?_x0001_á1í_x001C_ª?F_x0018_#ÃÓ_x0011_?¡}Îì©Ü?êPFGO?ð´_x001F_!5F?2(D_x001D_8?Zú»{j?n£ËA#l¢?_x001C_ÕªÆ?XÝ9ã*â ?²	T[|F¤?_x001F_v_x0006_Ê_x000D_?ØqMþl?_x0018_Sp?:_x0002_eã¬_x0006_?fS&amp;v'?Äð_x000D_{Ç?¸_x001A__x0011__x0008_À?üSºS?ÖoÄ_x001A_ÚÖ?_x000E_Áÿ¡å?Ä_x000B_È¯Wy¡?ºn_x0012_O_x000C_Ö?ºg&gt;Fµ?V^é¥!??*5Ã?ù_x000B__x0006__x000B_?¡?û·p_x0014__x0003_?»_x000E_Ó8µr¡?âb¨eÛ?}¬¸X_x0002__x0004_cÅ?â_Ì_x000F_£?RG_õè_x0007_¢?_x0007_e_x000F_½P¤?«½­e¶?|XÓéM¤?ïTÏ[¤?QÆ_x0018_äRm?Â½Åj_x000C_?"_x000D_o×®?´b;ñ_x001A_0¡?ðoâP¡?@V_x000E_23_x0016_¡?_x000F__x000E_&gt;_x001A_ì_x0001_?Ô_x0008_;5û¼? _x001A_9[Ëe ?âO\BO_x0018_¤?_x0001_ã_x0002_`_x0008_- ?V_x0003_ È£?ðÇT/³¢?;/ÂJ?_x0002_{p_x0010_¼g£?üj_x0012_+t­?*_x0004_Ð6b7?jD¥w_x000E_¤?~M,Ü·P?v_x0011__x0001_g&lt;¶?îÆ}m_x0011_?î_x0018__x0001_?Ê]_x001B_tÉ_x001A_?_x0006_|¤_x001D__x0004_$¢?_x000C_~¿hV¡?_x0007__x0016_ `ï¢_x0006_&lt;?áÄb_x0017_£?TÆ¹\_x000F_¡?a©lK¤?(K_Ó£¿?`ïHTµ ?BÄB"Á!?¦OÊ_x000E__x0003__x000B_ ?b:©çîÑ¡?Q_x0012_^û¢?;;1ZÛ3?{ÂZøç¦¡?_x0004_ú$î_x0016_Ê?_x0008_-È[_b ?M·Ý_x0016__· ?ðMèI ?È&lt;:_x0008__x0014_[¢?_x0002_ì_x0004_Wk` ?C¨Î_x000B_?_x000C_2)ä¦Ã?&gt;ÍÓ¿_x0005_?×yä_x0007_¶Ç?î¾_x0018_Rí?_x000E__x0011_æ_x0013_fZ?_x0015__x0010_ChãÈ?Î_x0004_#/_x001A_£?e ÉàÆÁ?uùë§Õ?^ß[_x0007_	 ?¬{a_x0010_ù?¨g*_x0001_¸_x001D_ ?9â_x000D__x0001__x0008_Ër ?6èj{á§£?_x001E_¬g«W?_x0019_ÕJª_x000C_?pj[&gt;3¦¢?¥{¢_x0005_%Â¢?Õ_x001E_6_x0007_u¤?´Éú±Q}?¾Ä_x0010_~û¡?Bï_x0004_56ë?B¥Q=_x0015_¿?Z¹é*_x000C_ó?_x001E_ÓF¡?ò[_x0004__x0016_z?5ºóéÔ1¡? ñ³Bw?»6_x0004_¨«x ?{n°_x0001_s£?»_x0014__x0005_«?¯i_x0006__x0004_r_x000F_?8¯?ræ² ?hÈi	²Ã£?µ9\«&lt;?Úõ~=x?®(_x001D_ Ç?¾H¼_x001B_ìM?_x001A__x0007_t6Nì?î_x0002__x0004_:õf?Ð£wÿST?&lt;Ùl_x000F_`?d½,_x0003_Ðï£?{Â*?_x0002__x0003_¼_x0013_h_x0001_ã ?wË(ÄQ?V¬8ráÏ?Å`×&lt;_x0014_ ?_x0014_ó9!¤?å8_x000B_Ug??éý %¤?z^j&gt;ç_x0002_?UüG!cã?_x000C_Ó_x001E_ê1Q?À_x0001_Z¥r? V':¡?5~g[Aë?_x0012_¼_x0004_±ß¡?9ôÍJ ?_x0018__x000F_5$²?C G³l²?ÒNmä?ø¬Ô|»?kn¸Bi[?:[³ôÈ?â]h©?°¡Aù4`¢?_(¯³Æà?ñ®CrÖ?©gàÝ{£?¤K³@IN ?_x0017_&gt;Ñ±=¡?yòPÊK?í(ç_x0018_ÑË?Í ùÔ_x000B_é?fâN_x0003__x0004_´z ?àÚ_x0002_Ì_x001C_ ?D4àY_x0016_£?¾5õ/wò£?ª_x0015_ª.	&gt; ?t¸mÎkó?X³Mêv¤?6vÔÊÁq?¤!ñúfi?^&lt;Æ÷) ?ÛæV³Ë_x0003_¢?PBöuA&lt;£?Ê_x000B_÷®+?`t¢_x000D_¾ë?0 _x000C_^_x000C_¤?_x001D_#_x001F_Û¦h?¨dìaëØ¡?_x0016_ÈMÿÈ	?FÎ½}K&amp;¡?ñåµ ]?áXLï,.?_x0006_êtº&amp;?_x000D_Ç«ý\ ?X#_x0005_PH¡?2°_x0011_D_x0014_£? sõEKÐ?®_x0011_~{Õ7?=:3ïÛ ?ÐMV_x0011_ ?ÐÐÄ¹_x000C_¤¢?ö_x0001_fÐ?ÍYAVo¢?_x0001__x0003_zè_x0013_È;%?bG_x001E_ß¸ð?_x000E_«¡Ã_x0019_º£?oÆ{sBu?l!Hbe5?*_x000E_\4ú_x0002_?ÜP_x0002_g¡?©_x0012_-G&gt;¤?PÀ_x0015_L°?4_x0004_àvA ?AoæðL²£?è_x0013__x001C_ãLô£?ö´ó_x0013_u?Ábí&lt;¾£?_x0014_®_x0005_k ?îÛí­&amp;?($_x000D__x001B_Å&lt;¡?°ù_x0011_gY_x0001_£?^4_x001B_p_x001C_I¡?¼Âðqåµ¢?_x0014__x000F_ÈO&lt;?¯õ½?¯Ú?}ÿ_x0003_{?N6_x001B_PT¢?®·û_x0004_p0 ?®à_x0018__x0006_¤?_x0005__x000E__x0011_8? P_x001A_t?ÙÙ_x001F_=?_x001B_	Á_x0014_¸¡?_x000B_mÎ.Pó¡?_x0003_bàx_x0001__x0003_0ì¡?Ù_x0017_Î_x0006_ê ?!_x0016_È_x0010_ì_x0016_£?[	µO2_x0019_¡?v_x0006_Û(Öt?ß¤ÔäÂ_x000B_?ø&gt;p`Já£?_eì_x0013_=S¤?Å~Sî¡?æö_x001E_F@% ?2}¶Ë_x0014_?E	_x0001_s0_x000F_ ?_x0003_òshf?ù_x001D__x001B_Ãê ?®_x000E_Î?_x000E_T_x0005_U¡?7d£Ëi#?!zÇðÕ?R_x001F_z2_x0017_?dÈüÉ_x0004_£?_x0015_Z¬_x000E_?D÷éç{?[ ~\_x001B_¡?zhû_x0008_£?_x0018__x0008_Ã_x0002_Ë¢?*aã´a¡?_x0013_#¢!­¡?\v¬$?_x000E_io_x0004_ü£?~+âîq¢?t´PÔäâ¡?jò5¨?_x0001__x0004_¾ÀÐ¢ó?F_x0012_ie¡?s%mâ_x000D_à¢?î:_x000E_Ã¨¡?¸{y_x0001_V?ú£l¡?;Á¼?Å¥5ØÓ¡?_x0010_&amp;²cù'£?ä,	ñµà?®Þ$_x0004_Z?=_½3¢?Õ_x0010_w_x0011_æÍ¢?¸JÍÔ¶|¡?(«=S2Ù?3_x000B_û_x0003_ ?¿w÷½@V?_x0004_ó_x0017_ÌF?_x0016__x000C_²:,¤?2à_x0002_ÑL?0ésº_x0006_?nW;B¡?»_x0019_.é¡?À/i6¿?$²Ö&lt;'?÷cåPa?ÀeØÂÊ¡?_x001E_äMeÀÉ?ZFÐ_x0008__x0015_Û?·_x001A__x0008_Ràè£?j!O_x001F_/?Gïøø_x0002__x0003_Ýë£?$Ê^¹õ¡¡?_x000C_9_x0004_t_x001D_?`eQ² g¤? h?%@ÕvIU¢?v9_x0015_ v7£?ç¾_x0008_B?_x001A_s_x0017_×º ?¾m)Y_x0017_?_x0012_e-;¶¡?_x0007_6Ó/7_x0013_?©4&amp;£^}£?÷àJ*?Ml[!m?¼ìÓî ¢?_x0013_¼-µJ`£?X}â"]F¡?G5¹£_x0014_?ìyø«X_x001E_£?vcæ|ä,?\Þ%#ãRÓ@ÜÄ_x0006_y_x0017_@Ô@_x0008__x001D_`_x000D_À@Hd_x0010_!ÐÛÅ@à§ü¿@_x0008_ÿfm5Å@à_x000D_¡(MÆ@_x0001_fåTáÔ@Ð@_x000E_èé¨Ó@,3-§!KÓ@xå_x000D_Ö3Æ@_x0002__x0005_øUGZ_x0011_ÅÎ@]õß'¸Á@pdº#×ìÆ@à¤_x0003_%TóÈ@ _x001F__x0003_p®À@0þk­u_x0003_Ã@°{~ÉX¶Ã@_x0008_íqj%VÎ@PÚB|*/Á@_ç¬½Ð@ á¿ÖÎ£Ñ@¬øvÐ@aG&amp;®ËÔ@À	_x0006_øàõÊ@_x0010_tËçX}À@0¼_x0012__x001C_àÛ½@0R³_x0019_\Í@_x0018_¥u ~_x001F_Õ@Pv_x001A_K%ÇÄ@_x0018__x0007_Ï_x000E_l'Ñ@Øe'é0Ð@P_x0001_õ_x0010__x000F_Î@`»ËZYÀ@´8A_x0012_¨Ó@Àc{ÐÑ@ð1)  _x000D_¾@Ps«xgiÎ@èx%-_x0015_Õ@`Þ£_x0006_Ï@p~â«ªÄ@_x0004_HÜÖKÕ@´Áì_x0001__x0003_c1Ñ@|m¨:tÔ@&lt;·íÉ÷LÓ@@O]bÍÅÊ@_íßÑ@h_x0019_¨È½Î@ðÖ_x0002_:£Õ@LCó.jÒ@8O_x0002_oó_x000B_Í@h&lt;_x0010_Ì?1Ð@0k\%£_x0012_Ì@(ÉÅ×OÒ@PdµE¢À¾@_x0010_ÑXsæ0Ã@Ôê_x000C_[$Ñ@_x0004__x0019__x0014_íIÑ@p_x0013_éµ»Ì@\W*¦m¨Ñ@ È£ ¾À@à^-fûÅ@xU¥Ã_x0007_ýË@´Jb_x000C_L²Ð@_x0001_2ù_x000F_xÍ@Ä(ð$3_x0002_Ô@,_x000D_;_x0003__x0014_þÐ@°ß¤R&amp;¿@Ð±h¢;æ¿@@¸2Î8Æ@_x000C_ë¸"_x000B_Ð@°_x000E_òÏêoÃ@¨âvÕ=hË@°ü§ëd³Ç@_x0001__x0007_ÐÎ¼h³¾@ÐfÒg@Ã@LT_x0003_ùÈÔ@wÀl¸Ï@ÎQ£Ë@HæMôÆÊ@x¬úùÀÖÆ@¨k_x000C__x0012_Õ@Ì9ý·2îÒ@¨°ºn_x000C_Ç@PÎ7_x0006_%K½@8dêÃ_x0005_[Ï@pRè·Â@¸Ðêiò5Ì@P«ýq_x0005_µÁ@PÓÁr	ÎÕ@¢û7ô\Ë@¨g»_x000F_zrÍ@(MþýÕFÁ@´Q8tßÎÑ@ð{nÈ8Õ@P_x0002__x0006_^Â@_x0004_Ö\ÐK!Ò@ÀgH|«UÓ@0*9)ÉÃ@Ðâr°gÔ@_x0010__x000C_ÐÛ0Â@@G]{Â@ÎÐ¯9_Ê@Ôö[{_x0016_Ô@ø {i?óÎ@àûÎ_x0001__x0003_¸¯Å@`_x0012_Ð¼ËòÐ@¨·N«TØÒ@ìÎôôÓ@È¸Y¯êÈ@_x0001_¢YU¶¾@ £d_x0010_Ô@´õêÖ;fÐ@_x0010_òL(BÒ@¾tÎd_x0013_Ô@;,VäÇ@ð^Ú¤ü½@&lt;_x0006_ØgÙÐ@_x0008_ölåí°Á@_x0014_ÝA8ÿCÑ@ ·¦bä_x0014_Î@ØÙÚ9¨$Í@àsð¬C¼Ë@D²¥_x001F_ûiÑ@ä_x000B_ÄÃ£!Ð@xN¸"K¯Ò@°_x0016_O_x000E_è¿@ _x001E_gK_x0001_7Ð@_x0010_HL:~jÂ@ÜÉ_x0002_CÇ0Ò@¨Ìî´hÕ@_x001C_Ûe&amp;{Õ@_x0018_lAva_x0008_À@¨¦ÄgwÌ@@ÚP_x0014_ÆÞÎ@è~¯ãýÑ@¬°IÛ°­Õ@_x0003__x0005__x0003_&amp;ûi3&lt;È@ó³AZ§Ó@ _x000C_³©æâÐ@_x001C__x0010__x000C_^ÛÒ@Hy²_x0019_OÃ@`ýQ_x0011_Ï@_x0018_1_x0002_§ÔÐ@8_x0014_é-ÌÄ@pÇONÉ@¸m²ßPøÏ@H_x0019_ë"_x0002_JÉ@@_x0016_jÖÄ'Ò@Ha\!­Ò@¼F³ZeÐ@_x0003_4\U¶&gt;É@DhãF;Ó@LVìÎÞ{Ò@XåØñ¥É@XwC%_x001E__x0003_Æ@_x000C_qV#Ó@¼Î!Ó@¨?ap_x0007__x0004_Á@ÈDYõÒ@@_x000E_rË_x001A_ÛÕ@Ðú@wtðÁ@_x0004__x0002_õøäÈÔ@ðàÞXØÉ@ðy§_x0001__x0002_SÁ@&lt;§@ÆiÕ@|ÑüXÓ@(ãÅùsÈ@0Ëw_x0004__x0005_{_x001D_È@VËyC¿@pÉ_x0015__x001B_¤Ã@ù¡á_x0017_¦Ð@_x0004_Êá_x0003_G_x0001_Ô@0/{ìyÃ@è_x0005_0%Ñ@èn´ùË@°ý	ã2§¿@_x0010_H¤_x0015_Ë@°]¹4§Á@_x0018_ä5 È±Ð@_x0007__x0018_hb®Ò@H»ªÙi®Ñ@ôÁå_x0003_áÔ@øÑÔ_x000C_ÍË@è)_x0010_Õ@h)øÜ_x0019_Ä@x×ÁÒ@Àó}HuüÆ@h½+VÕÁ@hgR_x0011_âÃ@PÇêzÇ@È@úúiÃ@_x0008_s¼¦ª+Æ@À?¬_x0003_Ó@¸TÆ&gt;|Ë@ØA_x0002_FÎ@_x0018__x000F__x0003_â«Ç@@	f(4_x0017_Ç@,à¯±oEÕ@ ­txÙ&lt;Í@_x0001__x0002_(­àÄ_x000E__x0001_Ì@Ô7à_x0016__x0014_Ð@tõK´øÕ@Ð/â/Ç@_x0004_lÚâÏHÐ@ÈslSÒ@_x0010_æCHs_x000C_Ê@X8_x001B_¹5qÀ@_x001C_	)_x0016_Ð@Hy.y^FÊ@ä*³³_x0015_âÕ@_x0001_ /_x0010_SZÆ@_x0008_Pá´@bÄ@¨_x000E_Ý_x0016_N\Â@àþò7ÚÑ@_x0018_M1r_x000B_Ë@p§ql8Ð@øÝxô7Í@pljT¶KÒ@ÄtDÓ@4¯z_x0016_Ñ@ §×_x0014_Æ@$ì_x0016_7VÑ@øó+_x0003_Í@t/ÑÈ0+Ó@àw&gt;ZÊ¿@p|ï:FÕ@`ÿpÐ@TVX¬ôÌ@ÐF_x0006_Úo_x0019_Å@hh3Ì0¯Ì@¤qù_x0003__x0004_X,Ô@à4_x001D_ä\_x000C_Õ@Èsº_x000F_ÛÞÃ@8çà_x0006_%[Ì@°A_x0015_ßºÃ@(Û]@½Ê@_x0010_I`P_x001B_+Ì@8_x000C__x0016___x0014_Ä@ BæxAÔ@@_x000E_Ç½-Î@x|_À@_x0008_, _x0019_&lt;bÄ@ðu»Ý7Ë@Ô_x0015__x001D_i	Ñ@Ð1GÿsÂÆ@Lúðl_x0017_HÔ@_x0003_t×¬ÓË@_x0008_aÆð"=Õ@hè_x0008_º+EÅ@0þÓb_x0018_Å@$:&gt;bPSÐ@ Ö&gt;w½@\_x0002_Ðf8RÒ@¬¤sÚÞ¿Ô@ÀdëÝ_x0001_éÈ@ptµq²HÆ@ _x0014_ÂaH8Ó@¸8°¹bÝÊ@ÈïJ_x000B_%&lt;Ô@(L«õðÀ@¸Aàé_x0005_ÏÀ@,¤_x0016_h_x0011_Ô@_x0001__x0002_8¸_x000C_ÿE(À@Ñ[íiEÍ@_x0018_M_x0007__x001A_0Ê@ ø±®`Î@`¨6&amp;ÜÉ@h_x000D__x0012_McÇ@_x0018_,&gt;C-Á@ØÔ_x000B__x000F_äæÂ@_x0010_,IPÜÃÏ@®_x0017_Bë%Ó@_x0008_ì_x0015__x0004_eÑ@_x0008_§ÏÃVÃÌ@Á_x0013_èw4Ô@ä¾ÙohÒ@|_x0004_í	Ó@&lt;\©¡@ÕÒ@hg_x0013__x0004_É@üÚS|Ó\Ñ@àÕ`p_x001E_°Ò@0_x000B__x0012_7ôÃ@hd!WÈ@(,_x0017_¤ÚÆÏ@ÐüÓ _x001A_¾@`_x0004_É¥ _x001E_Ç@_x0008_Ü»_x0014_#_x0019_Â@ô ~ú¥©Ô@_x001C_ÑÀÙÒ@`__x001D_¹Í@_x0008_"¼¹óÔ@?&amp;2øñÕ@`_x0010_ DÎ&gt;Ô@PNó«_x0003__x0006_U Ë@_x0004_õ½ß~¼Ò@_x0012_GÓ@ð =_x0002_Ú½Ì@è Ô_x0014__x0011_GÄ@D_x0015_NvÇÓ@0DÏH_x001A_ÍË@Ø9UFø_x0007_Î@_x0013_ª_x0005_VÒ@_x0018_¥/ß4Ã@p:ôO¾@x_x000B_úE_x0017_Ë@xòÄ'õfÏ@LÙäGÓ@ô®_x0019_ê¸¨Ñ@À-é_x0001_±_x001E_Ó@4È¯)+Ò@@rJ;(Ð@¨¨X_x0017_¥¿Ñ@È:A÷üÁ@ÌÝ_x0015_´ö/Ð@xóî'rbÓ@5{V¾Ñ@_x0003___x0014_ªÚ¼¾@HrÑwË@d%qsÏ&lt;Ô@_x0010_zC¿@_x0018_Èê_x0011_ÌÂ@Ø¥_x0003_JÀ@¸Ò¯k_x0013_ãÑ@ [_x0011_%ø}Á@DÙ¯{ò)Ò@_x0001__x0003_àèL_x0007_°É@ÝSuÛÇ@Ø]_x0006_ðj_x0014_Õ@¨b#×÷Ì@ø_x0013_5LßÆ@Xþ©/;Ñ@($_x000D_þÒÕÐ@ir_x0006_(Ó@ü±ZNÓ@Ð`Õ«7½@X¦\î¸Ì@Ð_x000F_ùN0ÃÏ@¸®&lt;R_x001B__x0014_Ç@hâ 8þÄ@È`N_x000B_Á@ô._x0006_3mÐ@ðY6wÀ@¨öQ12ÇÊ@ÈÐÂîBÔ@0ä%QÏ@0Ì²ë'Ï@_x0001_=¸ÑÂ@Ü&amp;nAþÐ@øéÏ@¼lñ¹ßúÒ@ _x000D_ê²EÆÓ@Àôo}Ç@_x0004__x000B_%¥_x0003_Ò@°-/	Ò@¨EåàØÕ@xÜ=º_x001D_þÊ@,Ï_x0002__x0001__x0002_ sÔ@0o_x000F_&gt;Â@ ì_x0007_ó!PÃ@Ð¹¤èå8Ô@p_x001E_í_x0010__x0001_b¾@ jvo_x000C_VÓ@@©Ð¾bÍÆ@X_x0013_ê^öÂ@´{?Ã@qÒ@(ëÁæ\CË@ÌÛe_x001D_6Ô@ _x0011_bMâz½@ð3Üè&gt;XÇ@ðòsíÉ@¼ßE_x001B__x000B_7Ò@8ß_x0006_¢I}Ê@iìÄ½@_x000F_ÍË®¼Á@_x0018_0h¤­À@PÆ_x0014_²ÎÈ@ ÂA?jÅ¾@_x0018_;RMvÀ@4»ü;ô=Õ@(_x0002_Ù6ÙÑ@xV~¾BSÄ@&lt;_x0008__x0018_ÄhÔ@øºZ/KÅ@|[yÜÕ@xcwcX'Á@°\Bæ_x0011_ÒÉ@P£×_x001B_Ò@Pn^X_x0006_rÏ@_x0003__x0005__x0018_ø½P¬È@°ß¿Ù=§Ð@¨ä&amp;AÐæÔ@ 3vÏ+ÕÏ@xÁn2Æ@_x0010_ªS/Ï@¬vâæ¶Ç@_x0004__x0002_¶ÂÐ@ç_x0012__x0018_¹Ñ@ þ\OYÈ@ æ bµõÊ@_x0003_Ê¢_x0002__x000F_4Ð@ ÈÁþÜÑ@0µÏêKÚÑ@¸0_x0016_ÄNÍ@l2ö=sÞÕ@´jy1ÉaÐ@ S«_x0010_üÇ@XÈy¹_x001D_Ï@t_x000E_)É5Õ@Èù­)ÿÀ@`=è_x001A_¿@ø:ßLk!Í@_x0010_§³GöÇ@È)B1_x0001_Ç@P_x001E_7°KÕ@(ñp¿¡ïË@Xâ_OÀùÒ@ ÀH5í{Í@7ìp_x0006_?¿@ÈJ¨ÝqÂÊ@tÒ?ß_x0001__x0002_#¥Õ@Ì­¿¦_x0007_Ð@xGmù²Ê@àÂV¾_x001B_m¾@pJ ¼ïÝÁ@¨SpãùxÊ@àÔqXÆ@ãáGaÖÐ@L^ÇX_x001E_Ô@ _ÇÀ@ì»Ä_x000B_ÒÁÒ@¸­f»&lt;_x0008_È@àê¥eSÁ@ø_x0015_¦íËÐ@ìëa _x001B_Ð@ d;ß¸Ç@_x0001_÷vÓ³\Ì@HhhrüFÂ@Ãös²_x001B_Ï@¨©e)]¯Ã@`­q=ÙÁ@00C¨rçÕ@Èâ¡ÌÅ@_x0001_)À7ÕäÉ@_x0018_ËN^_x0014_Ñ@8	&amp;È"Â@4ª_x001A_ó¹Ó@hÆ ÑWIÀ@Ø@Ý¦fÇ@0Y_x0019__x0017_ÂÍ@pæDF_Õ@ Õõ6_x0002__x0005_Î@_x0003__x0005_¨6Õ%òÂ@È	"_x0015_Ä@¨_x001D_Þ-ñÍ@äQ_x000E_¥-Ð@Ô/q,NÓ@H_x0001_$_x0018_rÒ@èªâTLáÃ@_x0010__x000C_ÇZäÙÁ@¸_x000C_Í^÷wË@L_x0017_@LÕ@0ÑÎ&gt;Å@¨º­hÎîÍ@ \_x0016_·!*Ï@À=¼5Ë@àuþô_x0004_Ô@Ø¾_x0005_äîÅ@Øª µ±!Å@ÀEkBÂ@ØäÍ½/ÚÂ@|r_x001E__x0002_oôÔ@5rB_x0013_Õ@Ø\²_x0016_¢Î@°ó-Uß Å@°"Å_x0005_ùÔ@¤aNUéÒ@_x0018_úµló_x0017_Æ@ÈA)â[Á@`½UqÒcÈ@ ¿zyñh¿@èÇ_x001D_HnðÒ@_x0004_ãnFdÓ@4?­E_x0001__x0002_"òÒ@ÐRâc_x0013_ÚÃ@àF_x0006__x0002_íÓ@0Í_x0017__x0011_¾Ó@$ðÀrÈÒ@X_x0010_Kp%qÇ@(¼UÅÁÆ@|_x0011_ØíórÔ@èû_x000C_AV_x001D_Ó@(BÑR_x0007_ÈÈ@Ì_x0004__x000C_Ê_x0013_=Ñ@@qß_x0005__x0014_Ñ@_x0018_Nd¥_x0014_ÏÍ@_x0001_9VDRÊ@x¥¸_x001E_Ð|À@8b^|Ñ@@Ú§ØèÌ@Ð®3EHÐ@À_x0013_°%_x001F_ªÈ@ð0àÀØÏ@ ©g6_x0006_rÓ@XùY,ïÆ@_x0010_áhNÈ@È)nfÃ@P¬³P_x0011_Í@ØÎ=¹Ë@_x0010_U_x000F_é_x000E_Ä@ðÚÃY\Ç@Ø2_x0005_?~!Ç@lúJr_x0017_·Ñ@_x0010_»³v Â@_x0001_Ra¿Í@_x0005__x0006_Pú_x0003_¤ÑÍ@à©_x0008_f,nÊ@_x0018_@¾ââÕ@_x0010_ÀêS§fÑ@ÈU8û_x0002_Î@¨.Ö«¬hÎ@ðRwìz!Ê@ `_x0010_ÛÊåÑ@øåP5¢ÂÂ@l_x0017_ø¶ÂWÕ@©KVqÀ@PÀ´_x0017_OÏÈ@èh½_x001E_!)Æ@°at_x000B_&amp;ÆÈ@Uaá¾KÌ@ ÏÔ_x0007_Â@è-ghÃ@°_x0001__x000D_ê2ðÅ@lS@´£ÞÔ@t	_x0011_ÄZ_x001C_Ð@_x0018_0ÀpÐpÇ@\_x001C__x0001_ur_x0003_Ô@h_x0004_ö_x000E_oZÈ@_x0005_X_x0005_kçÃÓ@0ÏÍ_x000F_dÅ@H_x0005_´(_x0007_)Ï@°ûèÝ0_x0006_Ë@_x0010_Õ$ÒòÄ@ÌzÃVÂÒ@_x001C_ÃpÊÒ@h:jJÕ@ù_x0017__x0001__x0005_=_x0003_Í@_x0001_£_x0019_%êó¿@@_x0002_ü`Ë@ÐÞ&gt;|óÈ@¨K*|®ëÄ@x¿_x0019_é&gt;gÈ@`_x0004_üpµèÏ@X_x0016_Ñ~{Î@È,ù+u·Í@xÂ@Ò?÷Ä@_x0008__x001D__x0006_£_x0013_É@p{Ô£R¹Ï@xû?§Ñ@P_x000F_ó÷¿@p[_x001A_'_x0006_Á@`ûíåº½@càÜ½ËÆ@&lt;n¾_x0018_ÄÒÓ@0øãÎÒ@PÌDpÉ@ÑgI+Ô@xT9Ø8ñÑ@®JU&amp;É@ø»£_x001C_Ú;Ô@8_x001C__x001D_éÏýÌ@ùÈÒÄ@Ø_x0003__x0004_¢7³È@8OØqÇ@àà£_x0008__x001C_ ¿@PeÝt0Ì@Ðt_x001F_MÑÂ@ØQa+Ç_x001A_È@_x0001__x0004_Ti½T;Ò@(_x001F_ctÿÜÄ@X¨£g_x001B__x0002_Ê@ oip_x0019_Ç@_x0008__x0005_cÞö3À@T_x0003_m¦Ê.Ñ@ _?¡Ä@Y6¾_x0013_SÒ@ø¬ö!Õ@(_x001E_;¶ÅÁ@ðÖ¼º%Â@_x0008_e¡UjãÕ@Oï/XÅ@`yÝßÕ.Ì@0ÈæS¨Î@ _x0005_ÆÄ¾?Ä@&lt;ùÊ¨Ó@´Ð_x0004__x001B_Ó@È|&gt;UÑ@ÐãE¸¾@ ¦¬Û0Â@ _x001E_Qý&lt;Ð@Ð¶V_x000C_ª{Ä@_x0018__x0010_,ýªÑ@d_x000B_'ì]Ð@¸&amp;_x0018_F½@_x0018_ h_x0017_Ë@¸«_x0013_m¬Ð@ÀY_x0012_æ_x0011_ôÓ@Ð_x000B_O_x0017_ÿ¿@`sé1ËÂ@´ô3_x0001__x0003_6Ô@à§XÔÙÒ@@Ñ Æ@ ]1­´Ì@ 80þE_x0018_À@&gt;þ"¹(Ð@HÂÚ¿R_x0002_Â@¬8­_x0011_ØÔ@;ûÅ_x0017_¬Ä@_x0018_Ñ=bßÜÎ@°&lt;æ¹¬Í@D¸}WÞêÔ@_x001C_»ßãßÑ@H_x0019__x0018_çúSÍ@bÄ.K%Ì@_x0001_)wIUQ¿@À_x0016_ÁòÝÕ½@Dë`=²_x001A_Õ@øB_x001E_¢AÎÍ@hf¿øÓÐ@xA~E_x0019_IÕ@è_x0004_%ÝË(Ä@`Ñ¹H½@í÷KË@À)_x0017_s~Â@_x0003_¯ÑmUÊ@@ô×-¬3É@ðÛuîVÕ@ØÀ_x0019_ãG4Ä@DÞ_x0002_.Ô@è=ôÒ¡Å@ä_¨ÃaÒ@_x0001__x0002__x0018_kh8_x000D_ Î@ÀYÊâ¤Ã@P±_x0013_5Ð¸Ò@Ì¢^KºÔ@_x0001_²è_x0011_±\Ó@ÌÔ[×vµÔ@P0UÔ:lÔ@x[hó(Ò@)_x0003__x001E_ëêÁ@ØháéÛÑ@ðåÚà"ZÐ@\*æ¤ÙÓ@, Q¹!ãÑ@hv|YjÅ@_x0014_ÃA¥ÒÇÕ@[)7_x0015_PÁ@p[íîÑ@T¹¶l_x0005_Ñ@_x0008_2É_x0011_ÐÎÓ@äÀ¥ÔéºÒ@Y6_x001E__x0011_Ò@,¶_x0015_Î{aÐ@h¤å1²Ì@ ¸:E_x0002_Ä@x#Ç$¢Â@èW57_x0014_ÂÔ@_x0008_²_x0005_µ4;Ñ@¼R_x0004_r_x0018_ÂÕ@ø_x0007_/_x0016_IóÌ@XËñZgÏ@@§_x0011_¶_x0016_È@(R§_x0002__x0004_÷Â@xA-?]öÃ@¸öN2mÚÎ@Ø0_x0002_7ÉË@tûM+_x0010_zÓ@ úÁ_x001D_RÕ@°=ä®¾@lúFõZnÓ@h¾îëÌ@P"´wIU¿@ðøø.¾Æ@ =_x0008__x0018_àÅÆ@`4õÃôRÁ@_x0010_tØêßÀÍ@¤$!çº¨Ð@HlxzÝÄ@Àð¢ Ë@,r_x001A_ú3*Ð@x_x0005_ð_x0008_·Î@@0nFÏ@_x0018_ß_x0001_dM,Î@pÒÆ2_x000F_ðÉ@_x0003_ïq÷Ä@_x0018_ú³ g_x001F_É@À¼ÂSïÀ@ÐÇkVÒ@ø¡åìÎ@°YPIY8Ñ@x_x000D_e».Ó@ F&amp;¼ÚöÈ@0r]q¡^Â@XòsÈõ_x0002_Ä@_x0001__x0002_ÐèÒÎ_x0018_oÏ@ ¾¥$ÒæÊ@ðøÿ?2òÁ@è¶ß ¥Â@_x0018_tÐQú©Í@øz«¿¤«Õ@ áâz§¾@wn®¾ÐÌ@XñËá_x001F_Ò@_x0001_7}¶n[Ä@¬0êE_x0014_×Ð@hKb÷Ê@ØîìTÀÌ@§û£ExÔ@_x0018_dC_x0018_Î@I×LïÒ@Xk_x001D_ÐË1Ñ@Hp¿ÏgÊ@¼_x001A_ÈcQsÓ@¸wý¦&amp;ÐÕ@ÈdPtíÉÌ@ð-îÊ_x001A_dË@_x0008_?°Ì¬Õ@_x000C__x0015_½]Ð@ø|)ÓôÀÀ@XQª5[_x0006_Ì@H@¢Â¹çÏ@0£_x0003_"¼:Ê@¨~6_x0013_É@_x0014__x001B_qéÍ@ôÒ¹?ýÕ@üvÀ_x0002__x0004_AgÔ@_x0010_IOLÝÍ@°P~ÔÁ@¸sÁàpÎ@H¬)vEþÀ@@ÚÐ¦_x001E_	Ô@X-Å_x0016_~Ê@_x0018_p£X_x0013_lÊ@_x0010_,¼JÃ&amp;Ë@°ÅÞÀZ6Ã@ìµ¬¨ÑÐ@C.¼iÑ@ oV&amp;ºÊ@ "Ê_x0017_äÂ@. úÍ@´èôë?Ñ@ Ì_x0006_Z«õÓ@ä¾Êf³Õ@x°Í_x0019_|Æ@X§ÌÄ@à±Ë?X¿Å@ø_x001F_%ÆäïÇ@lâÁÑÐÓ@6xEªÂ½@¹_x0018_ÐM_x0002_Ñ@ð_x000E_yûNÏÇ@`¿I_x0018_È@úf=ÿÎÏ@x§_x0003__x0014_¹cÀ@_x0008__x0001_WÐ@p·'_x0005_Ð@_x000C_ë_x0016_uÔ@</t>
  </si>
  <si>
    <t>25e5ccfebd12ecbaf7cbeffcff926773_x0001__x0002_xqIWË@Øw*:SµÓ@x©ââ_x0019_ËÉ@ÀTÏNÁ@¹ET­yÕ@([^ÄîÐÏ@x_x0017_ÍÂÌ@X¤ì'3Ç@  ¶_x001A_¤ùÀ@¸þËõ§øÐ@&lt;,x^_x0014_ôÔ@äG&gt;ûÕ@øõ_x001E__x000E__x0011_ÙÉ@hL;U7ËÓ@_x0001_:_x001A_¤XÑ@¸¯¿¹äÓ@hñi`Ý_x000B_Ï@À åfk"Ð@¨þóuÑ@Ô¥§RÕÐ@[¼+èÐ@åRwÁ£Ã@`^«y¿@x_x0015_InÀ_x000E_È@°ªÚnà'Å@@|@ÄÇ@_x0001_!ÏðYÄ@\¨cYÒ@&lt;Ôm_x0018_9½Ò@`¡Sîù½Ç@ØyEÊÕÀ@_x0010_w ¿_x0001__x0003_qlÀ@0RÂ[G¨Ô@Ð_x001D_]_x0011_Ò@_x0008_£bFmÅ@_x0018_GÞu_x0001__x001A_Á@ø¼»îÓ_x0008_Ò@ðÀÕ¤ àÈ@tAjëâÓ@X_x0017_&lt;ôÔ@¸ñd)maÃ@ØÁíö_x0008_Å@`~sÃÈÕ@ø¯Nà³Ä@°*Ì_x001E_8Á@ÀA41¤Ð@°_x0012__x0014_¬_x000D_È@Ø?â7|Â@À_x0013_^ÖÛÈ@_x0004_áý*ö¦Ñ@èE¨;Ï@4v_x0015_ö_x0010_Ñ@@o_x001E_àÚÄ@`_x0004__x0005_Þ_x0003_HÇ@t¶SptÔ@¨3.µæSÐ@_x0018__x000C_â_x0002_¢Î@l 2b#Ô@_x001C_ôßhÃ@¸_x0011__x0016_ò:Ê@x&amp;ÆIóÃ@_x0008_wRà¨+Ï@¸Ö´J¬ÊÕ@_x0001__x0002_À26êººÅ@_x0004_NÝ³¯_x0001_Ô@_x0010_¾ëK"Ð@À3Q_x001A_¿@ÀNÑ._x0017_NÇ@h_x0014_ý&amp;ÕÓ@´oW$§3Ó@ð Í_x0017_'Ì@H·ú½[´Ð@d¦»ÛÐ@àÕ£B@É@e©ÑÊ@LÆt°ï]Ð@pa°bÚÎ@øÕ_x0017_Ý¼_x0005_Ê@X_x0010_'Í(éÀ@À`¾9¦²Å@­5_x000C_µÔ@ô1ä`v_x0007_Ñ@DÂz_x000D_Î@ø:BÖhCÆ@ðj®¾@(t¶ÅkÉ@¸ _x001F__x0016_UÈ@ÿ_x0016_ØxÒ@ðpìÖ_É@0Ï:b&amp;¿@¤_x000C__x001A_eª Ô@XqªÏÆÊ@ü4X@«äÑ@_x0015_µ	Ó@¨ëPÎ_x0002__x0004_bÂÅ@ P2¿_x0006_Ã@_x0008_Ûêà:Î@x¸Îî¸Õ@¸dÔÌQÙÅ@/2_x0015_x0Ì@ Þ_x0013_l_x001D_Å@È·lþ_x000F_Õ@0~ÿ²CFÄ@è_x000B_ã¿ªÉ@_x0008_NX×5 Ï@L2Áé}Ò@(ÒYÈôÓ@_x0002_o_x001C_5HÌ@8ô£×_x0004_¹Æ@x¢%dá3Ò@Ìwþ9_x0003_tÑ@_x0010_Û¹E_x001D__x0008_Ë@üï=IÕ@(~¼³_x000E_¬Ê@À£Î_x0004_PÍ@Äµ_x0005_ÿ-®Ð@Pt³_x0013__x0019_Ñ@ÄËóç_x000C_íÒ@À^Ýð+_x000F_Ï@_x0010_ì"n8fÈ@ÔÕÁ_x0002_l[Ñ@ñ_x0008_íq_x0001_Ô@üë8_x000F_Q_x0004_Õ@¬_þ@TÑ@\g_x000B_GÑ@0yþE"É@_x0002__x0004_ÉÒ¬·Ô@°_x000F__x001F_g#	Ó@È¼²¹iYÅ@¨þ_x0015_ÄwÀ@¸®¥?2)Ó@°I_x0001_áÆ@¼_x001C_Õg¬Ô@ØM}¾ öË@Ð_x0004_¾Ù¬_x001F_Ã@4ð_x0012__x0019_lxÒ@Àã%£Í@ÈÄ|b¼É@LeÑ_x0002__x0012_YÑ@Ð_x0003_Ø"dÊ@(Ç&amp;YkÉ@XÌ¯Ç¼_x0018_Õ@ ³¦²Õ@Pô_x0006_jfÎ@8©¨-ø¦Æ@àú3_x001D_¿É@P&lt;á*ÿÏÑ@D_x001B_#EÑ@P&lt;3ò#u¿@Ô&amp;Ï5ZÓ@TÍvÍË­Ò@_x0002_ôÃMÆýÃ@ç­¤ûÒ@°¾Â_x000E_/Æ@^[Æ@àQqx±Ô@ cÙuQÓ@`_x001D_Zå_x0001__x0003_{Ó@Tø#_x0019_0Ñ@Pc{ü½@ì*»{Ñ@02½PMÅ@TôËhûmÕ@Ø»è	(Ð@Ø=kî_x000C_áÔ@ø¬\ïæÂ@&lt;ÃSXGÓ@_x0008_Â93HÕ@@$ü@ðÑ@@b^Ò_x0016_Â@0èÆ¯Õ@àtâj¯À@P_x0005_\qJÔ@°ëò|N$¾@ Ô\¦_x000D_mÓ@_x000F_£í¾@X*Ï£å¥Ä@X¡_x001C_÷ôÏ@Üt@4æËÔ@ÀAãgIÌ@_x0018_Ñx!4PÒ@ØÉ©Kô:Ò@_x0015_½a±Ê@Xq	óU_x0006_Á@°_x000C_²Ï·Å@8_x0002_zëdÆ@ðU_x000E_àýÒ@¸üÅ@ÐÏPáÖzÔ@_x0001__x0003_¨íÂzÏIÔ@@´}ÄÌÎ@0¥oBüÅ@pxi|CrÌ@Xáò_x0005_®BÍ@h%p@OÈ@ _x001C_ÓoúÆ@hKÒÉÀÁ@©£_x0018_`Ï@(:8ÞñÃÔ@jÖ8xuÇ@¼=CªÕ@`}(¨ÃÒ@8T.):ÀÑ@_x0004_m@éhÔ@_x0018_ìx8Ï@(ûD~ÛÃ@ðé_x0004__x0013_mÆ@ÐB¹`¸É@_?âS_x0002_Á@¾Îø_x000F_ðÈ@L3_x0001_òÔ@_x0018_,_x0003_f7mÉ@dpù¼|Æ@@¨¬ØÑ_x0017_Å@ÀSÈÕÁÎ@Lh´ùO-Õ@l#sÖçÍÔ@dzÜj_x0002_YÕ@Àø_x0003__x0003_ÇÇ@H!â÷ÎVÃ@À_x0004_g_x0002__x0005_vÈ@èÀ¤oSìÉ@@ñ=ÀîIÎ@èögUÉ@(×¶Ì@TõºÐÔ@XâC`î{É@&lt;û¬_x000D_`åÐ@XkR5øÂ@Xi¤jO£Ä@àßÖ_x001A_Ã_x0018_Ò@¨ûLè÷È@ çgî_x001B_Õ@_x0001__x0002__x0002__x0002__x0015__x0002__x0002__x0002_Final Project V2.xlsx_x0001__x0002__x0002__x0002__x001E__x0002__x0002__x0002_RISK for Attractive investment_x0004__x0002__x0002__x0002__x0003__x0002__x0002__x0002_C11_x0014__x0002__x0002__x0002_=RiskUniform(C9,C10)@_x0002__x0002__x0002_Closing cost %_x0001_A11_x0001_A4_x0001_14715 B-4 Admiralty Way _x0002__x0004_Lynnwood, WA 98087_x0001__x0002__x0002__x0002__x0002__x0002__x0002__x0002__x0002__x0002__x0002__x0002__x0001__x0002__x0002__x0002__x0014__x0002__x0002__x0002_;_x0002__x0002__x0002_Closing cost % / 14715 B-4 Admiralty Way Lynnwood, WA 98087_x0001__x0002__x0002__x0002__x0002__x0002__x0002__x0002__x0002__x0002__x0002__x0002__x0002__x0002__x0002__x0002__x0002__x0002__x0002__x0002__x0003__x0002__x0002__x0002_F20M_x0002__x0002__x0002_=RiskOutput("NPV for attractive investment")+C8+C12+C15+C13+NPV(C18,F18:AI18)_x0002__x0002__x0002__x0002__x0002__x0002__x0002__x0002__x0001__x0002__x0002__x0002__x0002__x0002__x0002__x0002__x0001__x0002__x0002__x0002_,_x0002__x0002__x0002__x0002__x0002__x0002__x0002__x001D__x0002__x0002__x0002_NPV for att_x0002__x0004_ractive investment_x0002__x0002__x0002__x0002__x0002__x0002__x0002__x0002__x0002__x0002_ÿÿÿÿÿÿÿÿÿÿÿÿÿÿÿÿÿÿÿÿÿÿÿÿÿÿÿÿÿÿÿÿÿÿÿÿÿÿÿÿÿÿ_x0002__x0002__x0003__x0002__x0002__x0002_C25_x0015__x0002__x0002__x0002_=RiskUniform(C23,C24)_x0017__x0002__x0002__x0002_Estimate_x0001_B25_x0001_A21_x0001_Income_x0001__x0002__x0002__x0002__x0002__x0002__x0002__x0002__x0001__x0002__x0002__x0002__x0001__x0002__x0002__x0002__x0015__x0002__x0002__x0002__x0011__x0002__x0002__x0002_Estimate / Income_x0001__x0002__x0002__x0002__x0002__x0002__x0002__x0002__x0002__x0002__x0002__x0002__x0002__x0002__x0002__x0002__x0002__x0002__x0002__x0002__x0003__x0002__x0002__x0002_C49_x0015__x0002__x0002__x0002_=RiskUniform(C47,C48)(_x0002__x0002__x0002_Estimate_x0001_B49_x0001_A41_x0001_Annual _x0003__x0004_Maintenance cost_x0001__x0003__x0003__x0003__x0003__x0003__x0003__x0003__x0002__x0003__x0003__x0003__x0001__x0003__x0003__x0003__x0015__x0003__x0003__x0003_"_x0003__x0003__x0003_Estimate / Annual Maintenance cost_x0001__x0003__x0003__x0003__x0003__x0003__x0003__x0003__x0003__x0003__x0003__x0003__x0003__x0003__x0003__x0003__x0003__x0003__x0003__x0003__x0003__x0003__x0003__x0003__x0001__x0003__x0003__x0003__x0005__x0003__x0003__x0003_Sim#1_x0003__x0003__x0003__x0003__x0003__x0003__x0008__x0003__x0003__x0003_V9QHV3KD_x0001__x0003__x0003__x0003__x0005__x0003__x0003__x0003__x0002__x0003__x0003_ _x0003__x0003__x0001__x0003__x0003_7_x0003__x0003__x0003_8QD6QH5Z2QHKZ75F7P8JMFB7_x0003__x0003__x0003_ÿÿÿÿ_x0003__x0003_ÿÿ_x0003__x0003_ÿÿÿÿ_x0003__x0003_ÿÿÿÿ _x0001__x0003__x0003_ _x0003__x0003__x0003_P©à_x001A__x001C_Ö_x0001_âÐ³U_x001B__x001C_Ö_x0001_¬û=Ê_x001B__x001C_Ö_x0001__x0010_'_x0003__x0003_ÿ_x0002__x0003__x0003__x0003__x0001__x0003__x0003__x0010__x0001__x0003__x0003__x0003__x0003__x0015__x0003__x0003__x0003__x0006_Final Project V2.xlsx_x0018__x0003__x0003__x0003_8QD6QH5Z2QHKZ75F7P8JMFB7_x0001__x0003__x0003__x0003__x0003__x001E__x0003__x0003_RISK for Attractive investment_x0004__x0003__x0003__x0003__x0003__x0006__x0003__x0003__x0003__x0002__x0003__x0014__x0003__x0003_=RiskUniform(C9,C10)@_x0003__x0003_Closing cost %_x0001_A11_x0001_A4_x0001_14715 B-4 Admiralty Way Lynnwood, WA 98087_x0003__x0001__x0003__x0003__x0003__x0003__x0003__x0003__x0003__x0003__x0001__x0003__x0003__x0003__x0014__x0003__x0003__x0003__x0003__x0003__x0003__x0001__x0003_ÿÿÿÿ_x0003__x0003__x0003__x0003__x0003__x0003__x0003__x0003__x0003__x0003__x0003__x0003__x0003__x0003__x0003__x0003__x0003__x0013__x0003__x0003__x0003__x0005__x0003_M_x0003__x0003_=_x0003__x0004_RiskOutput("NPV for attractive investment")+C8+C12+C15+C13+NPV(C18,F18:AI18)_x0003__x0003__x0003__x0003__x0003__x0003__x0003__x0003__x0001__x0003__x0003__x0003__x0003__x0003__x0003__x0003__x0003__x0001__x0003__x0003__x0003_,_x0003__x0003__x0003__x0003__x0003__x001D__x0003__x0003_NPV for attractive investment_x0003__x0003__x0003__x0003__x0003__x0003__x0003__x0003_ÿÿÿÿÿÿÿÿÿÿÿÿÿÿÿÿÿÿÿÿÿÿÿÿÿÿÿÿÿÿÿÿÿÿÿÿÿÿÿÿÿÿ_x0003_ÿÿ_x0003__x0018__x0003__x0003__x0003__x0002__x0003__x0015__x0003__x0003_=RiskUniform(C23,C24)_x0017__x0003__x0003_Estimate_x0001_B25_x0001_A21_x0001_Income_x0003__x0001__x0004__x0005__x0004__x0004__x0004__x0004__x0001__x0004__x0004__x0004__x0001__x0004__x0004__x0004__x0015__x0004__x0004__x0004__x0004__x0004__x0004__x0001__x0004_ÿÿÿÿ_x0004__x0004__x0004__x0004__x0004__x0004__x0004__x0004__x0004__x0004__x0004__x0004__x0004__x0004__x0004__x0004__x0004_0_x0004__x0004__x0004__x0002__x0004__x0015__x0004__x0004_=RiskUniform(C47,C48)(_x0004__x0004_Estimate_x0001_B49_x0001_A41_x0001_Annual Maintenance cost_x0004__x0001__x0004__x0004__x0004__x0004__x0002__x0004__x0004__x0004__x0001__x0004__x0004__x0004__x0015__x0004__x0004__x0004__x0004__x0004__x0004__x0001__x0004_ÿÿÿÿ_x0004__x0004__x0004__x0004__x0004__x0004__x0004__x0004__x0004__x0004__x0004__x0004__x0004__x0004__x0004__x0004__x0003__x0004__x0004__x0004__x0004__x0004__x0004__x0004__x0001__x0004__x0004__x0004__x0004__x0004__x0004__x0004__x0003__x0004__x0004__x0004__x0004__x0004__x0004__x0004__x0004__x0004__x0004__x0004__x0004__x0004__x0004__x0004__x0004__x0004__x0002__x0004__x0004__x0004__x0004__x0004__x0004__x0004__x0004__x0004__x0003__x0004__x0004__x0004__x0004__x0004__x0001__x0004__x0004__x0004__x0004__x0004__x0004__x0004__x0001__x0004__x0004__x0004__x0004__x0004__x0004__x0004__x0004__x0004__x0004__x0004__x0004__x0004__x0012_'_x0004__x0004_$_x0004__x0004__x0004_ÿÿ_x0002__x0003_ÿÿÿÿÿÿÿÿÿÿÿÿÿÿÿÿÿÿÿÿÿÿ_x0002__x0002__x0002__x0002_ N_x0002__x0002__x001C__x0002__x0002__x0002__x0002__x0002__x0002__x0002__x0002__x0002__x0002__x0002__x0002__x0002__x0002__x0002__x0002__x0002__x0002__x0002__x0002__x0002__x0002__x0002_!N_x0002__x0002_]_x0002__x0002__x0002__x0005__x0002__x0002_0.00%2_x0002__x0002__($* #,##0.00_);_($* (#,##0.00);_($* "-"??_);_(@_)_x0005__x0002__x0002_0.00%_x0005__x0002__x0002_0.00%_x0002__x0002__x0002__x0002_"N_x0002__x0002_8_x0002__x0002__x0002__x0002__x0002__x0002__x0002__x0002__x0002_ÿÿÿÿ_x0002__x0002__x0002_ÿÿÿÿ_x0002__x0002__x0002__x0002__x0002__x0002_ÿÿÿÿ_x0002__x0002__x0002__x0002__x0002__x0002_ÿÿÿÿ_x0002__x0002__x0002__x0002_#N_x0002__x0002_ _x0002__x0002__x0002_÷ÿÿÿÿÿÿÿ÷ÿÿÿÿÿÿÿ÷ÿÿÿÿÿÿÿ_x0011_'_x0002__x0002__x000C__x0002__x0002__x0002__x0001__x0002__x0002__x0002__x0013_'_x0002__x0002__x0010__x0002__x0005__x0002__x0002__x0002__x0001__x0002__x0002__x0002_ÿÿ_x0004_e_x0015_'_x0002__x0002_x_x0002__x0002__x0002_l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0002__x0004__x0002__x0002__x0002_ÿÿÿÿÿÿÿÿÿÿÿÿÿÿÿÿ_x0002__x0002__x0002__x0002__x0002__x0001__x0002__x0002__x0002_ÿÿÿÿ_x0002__x0002__x0002__x0002_ÿÿÿÿ_x0016_'_x0002__x0002__x000C__x0002__x0002__x0002__x0002__x0002__x0002__x0002__x0017_'_x0002__x0002_^_x0002__x0002__x0002__x0001__x0002__x0002__x0002__x0003__x0002__x0002__x0002__x0016__x0002__x0002_RiskUniform(2E-2,5E-2)_x0016__x0002__x0002_RiskUniform(3E-2,6E-2)_x0016__x0002__x0002_RiskUniform(2E-2,4E-2)_x0018_'_x0002__x0002__x000C__x0002__x0002__x0002_,_x0002_._x0002__x0001__x0002__x0001__x0002__x0001_ÿÿÿÿ</t>
  </si>
  <si>
    <t>c382a48733d7be4a93d023804511daad0|1|36293|136d896dfd44475f31d9b730e9856567</t>
  </si>
  <si>
    <t>Annual Rent Increase rate</t>
  </si>
  <si>
    <t>Original</t>
  </si>
  <si>
    <t>Rent increase rate</t>
  </si>
  <si>
    <t>Initial Rent</t>
  </si>
  <si>
    <t>Sensitivity Analysis of NPV for changes in rent increase rate and different starting rent amounts</t>
  </si>
  <si>
    <t>Average NPV from the Sensitivity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</si>
</sst>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\$* #,##0.00_);_(\$* \(#,##0.00\);_(\$* &quot;-&quot;??.00_);_(@_)"/>
    <numFmt numFmtId="165" formatCode="0.0000"/>
    <numFmt numFmtId="166" formatCode="0.0%"/>
    <numFmt numFmtId="167" formatCode="0.0000%"/>
    <numFmt numFmtId="168" formatCode="0.000E+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imes New Roman"/>
      <family val="1"/>
    </font>
    <font>
      <i/>
      <sz val="8"/>
      <color rgb="FF000000"/>
      <name val="Tahoma"/>
      <family val="2"/>
    </font>
    <font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3D3D3"/>
      </patternFill>
    </fill>
    <fill>
      <patternFill patternType="solid">
        <fgColor rgb="FFF5F5F5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2">
    <xf numFmtId="0" fontId="0" fillId="0" borderId="0" xfId="0"/>
    <xf numFmtId="0" fontId="2" fillId="3" borderId="0" xfId="0" applyFont="1" applyFill="1" applyAlignment="1">
      <alignment horizontal="center"/>
    </xf>
    <xf numFmtId="44" fontId="0" fillId="0" borderId="0" xfId="1" applyFont="1"/>
    <xf numFmtId="9" fontId="0" fillId="0" borderId="0" xfId="0" applyNumberFormat="1"/>
    <xf numFmtId="10" fontId="0" fillId="0" borderId="0" xfId="0" applyNumberFormat="1"/>
    <xf numFmtId="44" fontId="0" fillId="0" borderId="0" xfId="0" applyNumberFormat="1"/>
    <xf numFmtId="8" fontId="0" fillId="0" borderId="0" xfId="0" applyNumberFormat="1"/>
    <xf numFmtId="44" fontId="0" fillId="0" borderId="0" xfId="0" applyNumberFormat="1" applyBorder="1"/>
    <xf numFmtId="0" fontId="2" fillId="3" borderId="2" xfId="0" applyFont="1" applyFill="1" applyBorder="1"/>
    <xf numFmtId="44" fontId="0" fillId="0" borderId="3" xfId="0" applyNumberFormat="1" applyBorder="1"/>
    <xf numFmtId="0" fontId="2" fillId="0" borderId="0" xfId="0" applyFont="1" applyBorder="1"/>
    <xf numFmtId="10" fontId="5" fillId="0" borderId="8" xfId="0" applyNumberFormat="1" applyFont="1" applyBorder="1"/>
    <xf numFmtId="0" fontId="0" fillId="0" borderId="7" xfId="0" applyBorder="1"/>
    <xf numFmtId="0" fontId="0" fillId="0" borderId="0" xfId="0" applyBorder="1"/>
    <xf numFmtId="4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2" fillId="0" borderId="8" xfId="0" applyNumberFormat="1" applyFont="1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44" fontId="0" fillId="0" borderId="12" xfId="1" applyFont="1" applyBorder="1"/>
    <xf numFmtId="0" fontId="0" fillId="0" borderId="12" xfId="0" applyBorder="1"/>
    <xf numFmtId="0" fontId="2" fillId="0" borderId="12" xfId="0" applyFont="1" applyBorder="1" applyAlignment="1">
      <alignment horizontal="right"/>
    </xf>
    <xf numFmtId="0" fontId="0" fillId="4" borderId="12" xfId="0" applyFill="1" applyBorder="1" applyAlignment="1">
      <alignment horizontal="left"/>
    </xf>
    <xf numFmtId="44" fontId="0" fillId="0" borderId="12" xfId="0" applyNumberFormat="1" applyBorder="1"/>
    <xf numFmtId="6" fontId="0" fillId="0" borderId="12" xfId="0" applyNumberFormat="1" applyBorder="1"/>
    <xf numFmtId="0" fontId="2" fillId="6" borderId="12" xfId="0" applyFont="1" applyFill="1" applyBorder="1"/>
    <xf numFmtId="0" fontId="0" fillId="6" borderId="12" xfId="0" applyFill="1" applyBorder="1"/>
    <xf numFmtId="8" fontId="0" fillId="0" borderId="12" xfId="0" applyNumberFormat="1" applyBorder="1"/>
    <xf numFmtId="0" fontId="0" fillId="6" borderId="13" xfId="0" applyFill="1" applyBorder="1"/>
    <xf numFmtId="6" fontId="0" fillId="0" borderId="14" xfId="0" applyNumberFormat="1" applyBorder="1"/>
    <xf numFmtId="44" fontId="0" fillId="0" borderId="14" xfId="1" applyFont="1" applyBorder="1"/>
    <xf numFmtId="6" fontId="2" fillId="0" borderId="14" xfId="0" applyNumberFormat="1" applyFont="1" applyBorder="1"/>
    <xf numFmtId="44" fontId="0" fillId="0" borderId="14" xfId="0" applyNumberFormat="1" applyBorder="1"/>
    <xf numFmtId="9" fontId="6" fillId="0" borderId="14" xfId="0" applyNumberFormat="1" applyFont="1" applyBorder="1"/>
    <xf numFmtId="10" fontId="5" fillId="0" borderId="14" xfId="0" applyNumberFormat="1" applyFont="1" applyBorder="1"/>
    <xf numFmtId="8" fontId="0" fillId="0" borderId="14" xfId="0" applyNumberFormat="1" applyBorder="1"/>
    <xf numFmtId="0" fontId="2" fillId="6" borderId="16" xfId="0" applyFont="1" applyFill="1" applyBorder="1"/>
    <xf numFmtId="8" fontId="0" fillId="0" borderId="17" xfId="0" applyNumberFormat="1" applyBorder="1"/>
    <xf numFmtId="0" fontId="0" fillId="0" borderId="14" xfId="0" applyBorder="1"/>
    <xf numFmtId="9" fontId="0" fillId="0" borderId="14" xfId="0" applyNumberFormat="1" applyBorder="1"/>
    <xf numFmtId="0" fontId="0" fillId="4" borderId="13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44" fontId="0" fillId="0" borderId="17" xfId="0" applyNumberFormat="1" applyBorder="1"/>
    <xf numFmtId="0" fontId="0" fillId="6" borderId="15" xfId="0" applyFill="1" applyBorder="1" applyAlignment="1">
      <alignment horizontal="left" vertical="center" wrapText="1"/>
    </xf>
    <xf numFmtId="0" fontId="0" fillId="6" borderId="16" xfId="0" applyFill="1" applyBorder="1" applyAlignment="1">
      <alignment wrapText="1"/>
    </xf>
    <xf numFmtId="9" fontId="0" fillId="0" borderId="17" xfId="2" applyFont="1" applyBorder="1"/>
    <xf numFmtId="10" fontId="0" fillId="0" borderId="14" xfId="0" applyNumberFormat="1" applyBorder="1"/>
    <xf numFmtId="0" fontId="0" fillId="6" borderId="15" xfId="0" applyFill="1" applyBorder="1"/>
    <xf numFmtId="0" fontId="0" fillId="6" borderId="16" xfId="0" applyFill="1" applyBorder="1"/>
    <xf numFmtId="0" fontId="0" fillId="6" borderId="12" xfId="0" applyFill="1" applyBorder="1" applyAlignment="1">
      <alignment horizontal="center"/>
    </xf>
    <xf numFmtId="44" fontId="0" fillId="7" borderId="12" xfId="0" applyNumberFormat="1" applyFill="1" applyBorder="1"/>
    <xf numFmtId="44" fontId="0" fillId="5" borderId="12" xfId="0" applyNumberFormat="1" applyFill="1" applyBorder="1"/>
    <xf numFmtId="0" fontId="0" fillId="0" borderId="12" xfId="0" applyBorder="1" applyAlignment="1">
      <alignment horizontal="center"/>
    </xf>
    <xf numFmtId="0" fontId="0" fillId="0" borderId="18" xfId="0" applyBorder="1"/>
    <xf numFmtId="0" fontId="0" fillId="3" borderId="19" xfId="0" applyFill="1" applyBorder="1"/>
    <xf numFmtId="0" fontId="0" fillId="3" borderId="20" xfId="0" applyFill="1" applyBorder="1"/>
    <xf numFmtId="0" fontId="2" fillId="3" borderId="13" xfId="0" applyFont="1" applyFill="1" applyBorder="1" applyAlignment="1"/>
    <xf numFmtId="0" fontId="0" fillId="6" borderId="14" xfId="0" applyFill="1" applyBorder="1" applyAlignment="1">
      <alignment horizontal="center"/>
    </xf>
    <xf numFmtId="0" fontId="0" fillId="0" borderId="13" xfId="0" applyBorder="1"/>
    <xf numFmtId="44" fontId="0" fillId="5" borderId="14" xfId="0" applyNumberFormat="1" applyFill="1" applyBorder="1"/>
    <xf numFmtId="0" fontId="0" fillId="0" borderId="14" xfId="0" applyBorder="1" applyAlignment="1">
      <alignment horizontal="center"/>
    </xf>
    <xf numFmtId="0" fontId="0" fillId="0" borderId="15" xfId="0" applyBorder="1"/>
    <xf numFmtId="8" fontId="0" fillId="0" borderId="16" xfId="0" applyNumberFormat="1" applyBorder="1"/>
    <xf numFmtId="9" fontId="7" fillId="0" borderId="17" xfId="2" applyFont="1" applyBorder="1"/>
    <xf numFmtId="0" fontId="2" fillId="6" borderId="12" xfId="0" applyFont="1" applyFill="1" applyBorder="1" applyAlignment="1">
      <alignment horizontal="right"/>
    </xf>
    <xf numFmtId="0" fontId="2" fillId="0" borderId="12" xfId="0" applyFont="1" applyBorder="1"/>
    <xf numFmtId="0" fontId="2" fillId="6" borderId="12" xfId="0" applyFont="1" applyFill="1" applyBorder="1" applyAlignment="1"/>
    <xf numFmtId="0" fontId="0" fillId="6" borderId="16" xfId="0" applyFont="1" applyFill="1" applyBorder="1" applyAlignment="1">
      <alignment wrapText="1"/>
    </xf>
    <xf numFmtId="6" fontId="0" fillId="0" borderId="24" xfId="0" applyNumberFormat="1" applyBorder="1"/>
    <xf numFmtId="9" fontId="0" fillId="0" borderId="24" xfId="0" applyNumberFormat="1" applyBorder="1"/>
    <xf numFmtId="44" fontId="0" fillId="0" borderId="24" xfId="1" applyFont="1" applyBorder="1"/>
    <xf numFmtId="0" fontId="0" fillId="0" borderId="22" xfId="0" applyBorder="1"/>
    <xf numFmtId="44" fontId="0" fillId="0" borderId="24" xfId="0" applyNumberFormat="1" applyBorder="1"/>
    <xf numFmtId="0" fontId="0" fillId="6" borderId="22" xfId="0" applyFill="1" applyBorder="1"/>
    <xf numFmtId="0" fontId="0" fillId="6" borderId="23" xfId="0" applyFill="1" applyBorder="1"/>
    <xf numFmtId="0" fontId="2" fillId="0" borderId="1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6" fontId="2" fillId="0" borderId="34" xfId="0" applyNumberFormat="1" applyFont="1" applyBorder="1"/>
    <xf numFmtId="8" fontId="0" fillId="0" borderId="23" xfId="0" applyNumberFormat="1" applyBorder="1"/>
    <xf numFmtId="8" fontId="0" fillId="0" borderId="24" xfId="0" applyNumberFormat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6" fontId="0" fillId="0" borderId="21" xfId="0" applyNumberFormat="1" applyBorder="1"/>
    <xf numFmtId="6" fontId="0" fillId="0" borderId="37" xfId="0" applyNumberFormat="1" applyBorder="1"/>
    <xf numFmtId="8" fontId="0" fillId="0" borderId="37" xfId="0" applyNumberFormat="1" applyBorder="1"/>
    <xf numFmtId="0" fontId="0" fillId="0" borderId="37" xfId="0" applyBorder="1"/>
    <xf numFmtId="44" fontId="0" fillId="0" borderId="37" xfId="0" applyNumberFormat="1" applyBorder="1"/>
    <xf numFmtId="0" fontId="0" fillId="0" borderId="37" xfId="0" applyBorder="1" applyAlignment="1">
      <alignment horizontal="center"/>
    </xf>
    <xf numFmtId="8" fontId="0" fillId="0" borderId="36" xfId="0" applyNumberFormat="1" applyBorder="1"/>
    <xf numFmtId="0" fontId="0" fillId="0" borderId="40" xfId="0" applyBorder="1"/>
    <xf numFmtId="0" fontId="0" fillId="0" borderId="41" xfId="0" applyBorder="1"/>
    <xf numFmtId="0" fontId="0" fillId="0" borderId="39" xfId="0" applyBorder="1"/>
    <xf numFmtId="0" fontId="2" fillId="3" borderId="7" xfId="0" applyFont="1" applyFill="1" applyBorder="1" applyAlignment="1">
      <alignment horizontal="center"/>
    </xf>
    <xf numFmtId="44" fontId="0" fillId="0" borderId="0" xfId="1" applyFont="1" applyBorder="1"/>
    <xf numFmtId="44" fontId="0" fillId="0" borderId="10" xfId="1" applyFont="1" applyBorder="1"/>
    <xf numFmtId="0" fontId="0" fillId="0" borderId="11" xfId="0" applyBorder="1"/>
    <xf numFmtId="0" fontId="2" fillId="3" borderId="4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1" fillId="0" borderId="0" xfId="0" applyFont="1" applyAlignment="1">
      <alignment horizontal="left" vertical="top" wrapText="1" shrinkToFit="1" readingOrder="1"/>
    </xf>
    <xf numFmtId="0" fontId="12" fillId="0" borderId="0" xfId="0" applyFont="1" applyAlignment="1">
      <alignment horizontal="left" vertical="top" wrapText="1" shrinkToFit="1" readingOrder="1"/>
    </xf>
    <xf numFmtId="0" fontId="14" fillId="10" borderId="44" xfId="0" applyFont="1" applyFill="1" applyBorder="1" applyAlignment="1">
      <alignment horizontal="right" vertical="center" wrapText="1" shrinkToFit="1" readingOrder="1"/>
    </xf>
    <xf numFmtId="0" fontId="14" fillId="0" borderId="44" xfId="0" applyFont="1" applyBorder="1" applyAlignment="1">
      <alignment horizontal="right" vertical="center" wrapText="1" shrinkToFit="1" readingOrder="1"/>
    </xf>
    <xf numFmtId="0" fontId="14" fillId="0" borderId="42" xfId="0" applyFont="1" applyBorder="1" applyAlignment="1">
      <alignment horizontal="right" vertical="center" wrapText="1" shrinkToFit="1" readingOrder="1"/>
    </xf>
    <xf numFmtId="167" fontId="14" fillId="0" borderId="44" xfId="0" applyNumberFormat="1" applyFont="1" applyBorder="1" applyAlignment="1">
      <alignment horizontal="right" vertical="center" wrapText="1" shrinkToFit="1" readingOrder="1"/>
    </xf>
    <xf numFmtId="168" fontId="14" fillId="0" borderId="44" xfId="0" applyNumberFormat="1" applyFont="1" applyBorder="1" applyAlignment="1">
      <alignment horizontal="right" vertical="center" wrapText="1" shrinkToFit="1" readingOrder="1"/>
    </xf>
    <xf numFmtId="165" fontId="14" fillId="0" borderId="44" xfId="0" applyNumberFormat="1" applyFont="1" applyBorder="1" applyAlignment="1">
      <alignment horizontal="right" vertical="center" wrapText="1" shrinkToFit="1" readingOrder="1"/>
    </xf>
    <xf numFmtId="1" fontId="14" fillId="0" borderId="44" xfId="0" applyNumberFormat="1" applyFont="1" applyBorder="1" applyAlignment="1">
      <alignment horizontal="right" vertical="center" wrapText="1" shrinkToFit="1" readingOrder="1"/>
    </xf>
    <xf numFmtId="44" fontId="0" fillId="0" borderId="16" xfId="1" applyFont="1" applyBorder="1"/>
    <xf numFmtId="0" fontId="0" fillId="0" borderId="17" xfId="0" applyBorder="1"/>
    <xf numFmtId="44" fontId="0" fillId="0" borderId="23" xfId="1" applyFont="1" applyBorder="1"/>
    <xf numFmtId="44" fontId="0" fillId="0" borderId="21" xfId="1" applyFont="1" applyBorder="1"/>
    <xf numFmtId="44" fontId="2" fillId="0" borderId="24" xfId="0" applyNumberFormat="1" applyFont="1" applyBorder="1"/>
    <xf numFmtId="0" fontId="2" fillId="3" borderId="1" xfId="0" applyFont="1" applyFill="1" applyBorder="1"/>
    <xf numFmtId="44" fontId="0" fillId="0" borderId="1" xfId="1" applyFont="1" applyBorder="1"/>
    <xf numFmtId="0" fontId="2" fillId="3" borderId="1" xfId="0" applyFont="1" applyFill="1" applyBorder="1" applyAlignment="1">
      <alignment horizontal="center"/>
    </xf>
    <xf numFmtId="0" fontId="0" fillId="0" borderId="0" xfId="0" quotePrefix="1"/>
    <xf numFmtId="44" fontId="0" fillId="0" borderId="17" xfId="1" applyFont="1" applyBorder="1"/>
    <xf numFmtId="0" fontId="0" fillId="0" borderId="30" xfId="0" applyBorder="1"/>
    <xf numFmtId="0" fontId="0" fillId="0" borderId="31" xfId="0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38" xfId="0" applyBorder="1"/>
    <xf numFmtId="44" fontId="0" fillId="0" borderId="39" xfId="0" applyNumberFormat="1" applyBorder="1"/>
    <xf numFmtId="44" fontId="0" fillId="0" borderId="37" xfId="1" applyFont="1" applyBorder="1"/>
    <xf numFmtId="44" fontId="0" fillId="0" borderId="36" xfId="1" applyFont="1" applyBorder="1"/>
    <xf numFmtId="9" fontId="0" fillId="0" borderId="38" xfId="0" applyNumberFormat="1" applyBorder="1"/>
    <xf numFmtId="10" fontId="0" fillId="0" borderId="41" xfId="0" applyNumberFormat="1" applyBorder="1"/>
    <xf numFmtId="10" fontId="0" fillId="0" borderId="39" xfId="0" applyNumberFormat="1" applyBorder="1"/>
    <xf numFmtId="0" fontId="2" fillId="3" borderId="47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 vertical="center" textRotation="90"/>
    </xf>
    <xf numFmtId="0" fontId="2" fillId="3" borderId="41" xfId="0" applyFont="1" applyFill="1" applyBorder="1" applyAlignment="1">
      <alignment horizontal="center" vertical="center" textRotation="90"/>
    </xf>
    <xf numFmtId="0" fontId="2" fillId="3" borderId="39" xfId="0" applyFont="1" applyFill="1" applyBorder="1" applyAlignment="1">
      <alignment horizontal="center" vertical="center" textRotation="90"/>
    </xf>
    <xf numFmtId="0" fontId="2" fillId="3" borderId="10" xfId="0" applyFont="1" applyFill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13" xfId="0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left"/>
    </xf>
    <xf numFmtId="0" fontId="0" fillId="4" borderId="13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8" fillId="3" borderId="29" xfId="3" applyFill="1" applyBorder="1" applyAlignment="1">
      <alignment horizontal="center" wrapText="1"/>
    </xf>
    <xf numFmtId="0" fontId="8" fillId="3" borderId="30" xfId="3" applyFill="1" applyBorder="1" applyAlignment="1">
      <alignment horizontal="center" wrapText="1"/>
    </xf>
    <xf numFmtId="0" fontId="8" fillId="3" borderId="31" xfId="3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0" fillId="6" borderId="13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3" borderId="9" xfId="3" applyFill="1" applyBorder="1" applyAlignment="1">
      <alignment horizontal="center"/>
    </xf>
    <xf numFmtId="0" fontId="8" fillId="3" borderId="10" xfId="3" applyFill="1" applyBorder="1" applyAlignment="1">
      <alignment horizontal="center"/>
    </xf>
    <xf numFmtId="0" fontId="8" fillId="3" borderId="11" xfId="3" applyFill="1" applyBorder="1" applyAlignment="1">
      <alignment horizontal="center"/>
    </xf>
    <xf numFmtId="0" fontId="14" fillId="0" borderId="43" xfId="0" applyFont="1" applyBorder="1" applyAlignment="1">
      <alignment horizontal="left" vertical="center" wrapText="1" shrinkToFit="1" readingOrder="1"/>
    </xf>
    <xf numFmtId="0" fontId="14" fillId="0" borderId="44" xfId="0" applyFont="1" applyBorder="1" applyAlignment="1">
      <alignment horizontal="right" vertical="center" wrapText="1" shrinkToFit="1" readingOrder="1"/>
    </xf>
    <xf numFmtId="1" fontId="14" fillId="0" borderId="44" xfId="0" applyNumberFormat="1" applyFont="1" applyBorder="1" applyAlignment="1">
      <alignment horizontal="right" vertical="center" wrapText="1" shrinkToFit="1" readingOrder="1"/>
    </xf>
    <xf numFmtId="9" fontId="14" fillId="0" borderId="43" xfId="0" applyNumberFormat="1" applyFont="1" applyBorder="1" applyAlignment="1">
      <alignment horizontal="left" vertical="center" wrapText="1" shrinkToFit="1" readingOrder="1"/>
    </xf>
    <xf numFmtId="164" fontId="14" fillId="0" borderId="44" xfId="0" applyNumberFormat="1" applyFont="1" applyBorder="1" applyAlignment="1">
      <alignment horizontal="right" vertical="center" wrapText="1" shrinkToFit="1" readingOrder="1"/>
    </xf>
    <xf numFmtId="166" fontId="14" fillId="0" borderId="43" xfId="0" applyNumberFormat="1" applyFont="1" applyBorder="1" applyAlignment="1">
      <alignment horizontal="left" vertical="center" wrapText="1" shrinkToFit="1" readingOrder="1"/>
    </xf>
    <xf numFmtId="165" fontId="14" fillId="0" borderId="44" xfId="0" applyNumberFormat="1" applyFont="1" applyBorder="1" applyAlignment="1">
      <alignment horizontal="right" vertical="center" wrapText="1" shrinkToFit="1" readingOrder="1"/>
    </xf>
    <xf numFmtId="3" fontId="14" fillId="0" borderId="44" xfId="0" applyNumberFormat="1" applyFont="1" applyBorder="1" applyAlignment="1">
      <alignment horizontal="right" vertical="center" wrapText="1" shrinkToFit="1" readingOrder="1"/>
    </xf>
    <xf numFmtId="0" fontId="14" fillId="10" borderId="43" xfId="0" applyFont="1" applyFill="1" applyBorder="1" applyAlignment="1">
      <alignment horizontal="left" vertical="center" wrapText="1" shrinkToFit="1" readingOrder="1"/>
    </xf>
    <xf numFmtId="0" fontId="14" fillId="10" borderId="44" xfId="0" applyFont="1" applyFill="1" applyBorder="1" applyAlignment="1">
      <alignment horizontal="right" vertical="center" wrapText="1" shrinkToFit="1" readingOrder="1"/>
    </xf>
    <xf numFmtId="0" fontId="14" fillId="0" borderId="42" xfId="0" applyFont="1" applyBorder="1" applyAlignment="1">
      <alignment horizontal="right" vertical="center" wrapText="1" shrinkToFit="1" readingOrder="1"/>
    </xf>
    <xf numFmtId="0" fontId="9" fillId="0" borderId="0" xfId="0" applyFont="1" applyAlignment="1">
      <alignment horizontal="left" vertical="top" readingOrder="1"/>
    </xf>
    <xf numFmtId="0" fontId="10" fillId="0" borderId="0" xfId="0" applyFont="1" applyAlignment="1">
      <alignment horizontal="left" vertical="top" wrapText="1" shrinkToFit="1" readingOrder="1"/>
    </xf>
    <xf numFmtId="0" fontId="12" fillId="0" borderId="0" xfId="0" applyFont="1" applyAlignment="1">
      <alignment horizontal="left" vertical="top" wrapText="1" shrinkToFit="1" readingOrder="1"/>
    </xf>
    <xf numFmtId="0" fontId="13" fillId="9" borderId="42" xfId="0" applyFont="1" applyFill="1" applyBorder="1" applyAlignment="1">
      <alignment horizontal="left" vertical="top" wrapText="1" shrinkToFit="1" readingOrder="1"/>
    </xf>
    <xf numFmtId="167" fontId="14" fillId="0" borderId="44" xfId="0" applyNumberFormat="1" applyFont="1" applyBorder="1" applyAlignment="1">
      <alignment horizontal="right" vertical="center" wrapText="1" shrinkToFit="1" readingOrder="1"/>
    </xf>
    <xf numFmtId="168" fontId="14" fillId="0" borderId="44" xfId="0" applyNumberFormat="1" applyFont="1" applyBorder="1" applyAlignment="1">
      <alignment horizontal="right" vertical="center" wrapText="1" shrinkToFit="1" readingOrder="1"/>
    </xf>
    <xf numFmtId="0" fontId="11" fillId="0" borderId="0" xfId="0" applyFont="1" applyAlignment="1">
      <alignment horizontal="left" vertical="top" wrapText="1" shrinkToFit="1" readingOrder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versus Annual rate of Rent Increase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'Property 2'!$K$45:$K$61</c:f>
              <c:numCache>
                <c:formatCode>0.00%</c:formatCode>
                <c:ptCount val="17"/>
                <c:pt idx="0" formatCode="0%">
                  <c:v>0.03</c:v>
                </c:pt>
                <c:pt idx="1">
                  <c:v>3.2500000000000001E-2</c:v>
                </c:pt>
                <c:pt idx="2">
                  <c:v>3.5000000000000003E-2</c:v>
                </c:pt>
                <c:pt idx="3">
                  <c:v>3.7500000000000006E-2</c:v>
                </c:pt>
                <c:pt idx="4">
                  <c:v>4.0000000000000008E-2</c:v>
                </c:pt>
                <c:pt idx="5">
                  <c:v>4.250000000000001E-2</c:v>
                </c:pt>
                <c:pt idx="6">
                  <c:v>4.5000000000000012E-2</c:v>
                </c:pt>
                <c:pt idx="7">
                  <c:v>4.7500000000000014E-2</c:v>
                </c:pt>
                <c:pt idx="8">
                  <c:v>5.0000000000000017E-2</c:v>
                </c:pt>
                <c:pt idx="9">
                  <c:v>5.2500000000000019E-2</c:v>
                </c:pt>
                <c:pt idx="10">
                  <c:v>5.5000000000000021E-2</c:v>
                </c:pt>
                <c:pt idx="11">
                  <c:v>5.7500000000000023E-2</c:v>
                </c:pt>
                <c:pt idx="12">
                  <c:v>6.0000000000000026E-2</c:v>
                </c:pt>
                <c:pt idx="13">
                  <c:v>6.2500000000000028E-2</c:v>
                </c:pt>
                <c:pt idx="14">
                  <c:v>6.500000000000003E-2</c:v>
                </c:pt>
                <c:pt idx="15">
                  <c:v>6.7500000000000032E-2</c:v>
                </c:pt>
                <c:pt idx="16">
                  <c:v>7.0000000000000034E-2</c:v>
                </c:pt>
              </c:numCache>
            </c:numRef>
          </c:cat>
          <c:val>
            <c:numRef>
              <c:f>'Property 2'!$L$45:$L$61</c:f>
              <c:numCache>
                <c:formatCode>_("$"* #,##0.00_);_("$"* \(#,##0.00\);_("$"* "-"??_);_(@_)</c:formatCode>
                <c:ptCount val="17"/>
                <c:pt idx="0">
                  <c:v>-43065.185942018492</c:v>
                </c:pt>
                <c:pt idx="1">
                  <c:v>-38064.403836671641</c:v>
                </c:pt>
                <c:pt idx="2">
                  <c:v>-27654.512872289182</c:v>
                </c:pt>
                <c:pt idx="3">
                  <c:v>-27068.517121132041</c:v>
                </c:pt>
                <c:pt idx="4">
                  <c:v>-8044.1955194313487</c:v>
                </c:pt>
                <c:pt idx="5">
                  <c:v>-2508.5490843630687</c:v>
                </c:pt>
                <c:pt idx="6">
                  <c:v>1752.4236478317907</c:v>
                </c:pt>
                <c:pt idx="7">
                  <c:v>9145.8994218932639</c:v>
                </c:pt>
                <c:pt idx="8">
                  <c:v>18265.061181888756</c:v>
                </c:pt>
                <c:pt idx="9">
                  <c:v>23630.028222171386</c:v>
                </c:pt>
                <c:pt idx="10">
                  <c:v>30542.515400453849</c:v>
                </c:pt>
                <c:pt idx="11">
                  <c:v>40106.19407779719</c:v>
                </c:pt>
                <c:pt idx="12">
                  <c:v>40672.185032656198</c:v>
                </c:pt>
                <c:pt idx="13">
                  <c:v>59952.135969077091</c:v>
                </c:pt>
                <c:pt idx="14">
                  <c:v>68310.092796299519</c:v>
                </c:pt>
                <c:pt idx="15">
                  <c:v>70946.450120560083</c:v>
                </c:pt>
                <c:pt idx="16">
                  <c:v>86409.578470979759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C-48A1-87AE-A3ACB14DB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321311"/>
        <c:axId val="1602173871"/>
      </c:barChart>
      <c:catAx>
        <c:axId val="169132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Rate of Rent</a:t>
                </a:r>
              </a:p>
              <a:p>
                <a:pPr>
                  <a:defRPr/>
                </a:pPr>
                <a:r>
                  <a:rPr lang="en-US"/>
                  <a:t> increase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173871"/>
        <c:crosses val="autoZero"/>
        <c:auto val="1"/>
        <c:lblAlgn val="ctr"/>
        <c:lblOffset val="100"/>
        <c:noMultiLvlLbl val="0"/>
      </c:catAx>
      <c:valAx>
        <c:axId val="16021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32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617220</xdr:colOff>
      <xdr:row>43</xdr:row>
      <xdr:rowOff>49530</xdr:rowOff>
    </xdr:from>
    <xdr:to>
      <xdr:col>16</xdr:col>
      <xdr:colOff>708660</xdr:colOff>
      <xdr:row>58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FEFF1-D3C0-438F-B147-2BF2BA611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15999-23A8-418E-8D5C-A58554EE212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</xdr:row>
      <xdr:rowOff>9525</xdr:rowOff>
    </xdr:from>
    <xdr:to>
      <xdr:col>3</xdr:col>
      <xdr:colOff>809625</xdr:colOff>
      <xdr:row>9</xdr:row>
      <xdr:rowOff>714375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76527-B36F-4220-858E-DF4AA59CC37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76300" y="1905000"/>
          <a:ext cx="847725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951D6-A160-496F-83FF-EAC9351DB004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9</xdr:row>
      <xdr:rowOff>9525</xdr:rowOff>
    </xdr:from>
    <xdr:to>
      <xdr:col>3</xdr:col>
      <xdr:colOff>809625</xdr:colOff>
      <xdr:row>9</xdr:row>
      <xdr:rowOff>704850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997CE8-2D36-45BD-853F-B74A6A967F77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76300" y="1790700"/>
          <a:ext cx="8477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9</xdr:row>
      <xdr:rowOff>9525</xdr:rowOff>
    </xdr:from>
    <xdr:to>
      <xdr:col>5</xdr:col>
      <xdr:colOff>419100</xdr:colOff>
      <xdr:row>9</xdr:row>
      <xdr:rowOff>704850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4DCEAE-F97E-4849-BCB9-1DD707FE6A4E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1743075" y="1790700"/>
          <a:ext cx="857250" cy="6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9</xdr:row>
      <xdr:rowOff>9525</xdr:rowOff>
    </xdr:from>
    <xdr:to>
      <xdr:col>6</xdr:col>
      <xdr:colOff>857250</xdr:colOff>
      <xdr:row>9</xdr:row>
      <xdr:rowOff>704850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CF55C5-CFB3-49F5-95AD-104E7D77F7B9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2619375" y="1790700"/>
          <a:ext cx="847725" cy="695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yaraman, Krithika (jayaraka)" id="{7C4F93A8-E322-4500-A644-E9C134402E33}" userId="S::jayaraka@mail.uc.edu::1778924a-1daf-42b6-bde7-519e12b719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4-26T04:08:30.34" personId="{7C4F93A8-E322-4500-A644-E9C134402E33}" id="{E2F48A13-34E3-4C2D-BEDB-B7332A6B6E3E}">
    <text>Annual Rent adjusted to accomodate Expected rate of increase in rent</text>
  </threadedComment>
  <threadedComment ref="E13" dT="2020-04-26T06:25:35.11" personId="{7C4F93A8-E322-4500-A644-E9C134402E33}" id="{777A2986-0F30-4245-9629-1CEFEB884187}">
    <text>Added for any miscellaneous additional repair costs that might come up unexpectedly</text>
  </threadedComment>
  <threadedComment ref="A18" dT="2020-04-26T00:52:54.63" personId="{7C4F93A8-E322-4500-A644-E9C134402E33}" id="{FE23F88F-6BD8-4911-AC4A-FCF7EC50DE33}">
    <text>Expecting a gain of atleast 12% at the end of 30 years.</text>
  </threadedComment>
  <threadedComment ref="A19" dT="2020-04-26T00:53:30.50" personId="{7C4F93A8-E322-4500-A644-E9C134402E33}" id="{F0DC6656-B9E7-4A74-886B-36328AB32A6B}">
    <text>Source: https://www.census.gov/housing/hvs/files/currenthvspress.pdf for West Coast. 4.5% rounded off to 5% here</text>
  </threadedComment>
  <threadedComment ref="A22" dT="2020-04-26T00:50:21.35" personId="{7C4F93A8-E322-4500-A644-E9C134402E33}" id="{30A020AA-3901-49C4-BAAE-79DC44B58536}">
    <text>Redfin's rental estimate for the property is between $2909 and $3558 per month. I have taken an average of these two extremes and considering it as an expected monthly rent.</text>
  </threadedComment>
  <threadedComment ref="A23" dT="2020-04-26T01:17:19.88" personId="{7C4F93A8-E322-4500-A644-E9C134402E33}" id="{84A1109A-1409-46DB-B0D8-FDCF65149E5D}">
    <text>Expected range of rent increase 3% to 6%</text>
  </threadedComment>
  <threadedComment ref="A37" dT="2020-04-26T01:36:35.96" personId="{7C4F93A8-E322-4500-A644-E9C134402E33}" id="{A52138C3-87FC-42C7-99D6-1C1CBEE66E57}">
    <text>Source:
https://www.redfin.com/WA/Bothell/302-172nd-Pl-SE-98012/home/2882496#property-details</text>
  </threadedComment>
  <threadedComment ref="A38" dT="2020-04-26T20:00:55.56" personId="{7C4F93A8-E322-4500-A644-E9C134402E33}" id="{3993056A-C4A6-4DCD-B191-8220F56ECB5B}">
    <text>Source:
https://www.bankrate.com/calculators/mortgages/mortgage-calculator.aspx</text>
  </threadedComment>
  <threadedComment ref="B42" dT="2020-04-26T01:53:10.43" personId="{7C4F93A8-E322-4500-A644-E9C134402E33}" id="{98AD545A-D993-4F01-A752-B000ACF8F2C0}">
    <text>Source: 
https://www.realpropertymgt.com/rental-property-maintenance-myths/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5" dT="2020-04-26T04:08:30.34" personId="{7C4F93A8-E322-4500-A644-E9C134402E33}" id="{DB7D6510-1116-4BB5-8467-F2DD7C86390C}">
    <text>Annual Rent adjusted to accomodate Expected rate of increase in rent</text>
  </threadedComment>
  <threadedComment ref="E13" dT="2020-04-26T06:25:35.11" personId="{7C4F93A8-E322-4500-A644-E9C134402E33}" id="{4B1BADF5-1E73-4DE8-86F4-AA9BBB12A974}">
    <text>Added for any miscellaneous additional repair costs that might come up unexpectedly</text>
  </threadedComment>
  <threadedComment ref="A18" dT="2020-04-26T00:52:54.63" personId="{7C4F93A8-E322-4500-A644-E9C134402E33}" id="{B9731BC4-647B-4BA5-88F9-86FE684A665F}">
    <text>Expecting a gain of atleast 12% at the end of 30 years.</text>
  </threadedComment>
  <threadedComment ref="A19" dT="2020-04-26T00:53:30.50" personId="{7C4F93A8-E322-4500-A644-E9C134402E33}" id="{5E94F52F-BB83-4A47-9F76-65CD6AD7C987}">
    <text>Source: https://www.census.gov/housing/hvs/files/currenthvspress.pdf
Value taken for West coast (approx. to 5%)</text>
  </threadedComment>
  <threadedComment ref="A22" dT="2020-04-26T00:50:21.35" personId="{7C4F93A8-E322-4500-A644-E9C134402E33}" id="{EBC540B9-48B8-47C1-A5EB-B14A65D7C3DD}">
    <text>Redfin's rental estimate for the property is between $2909 and $3558 per month. I have taken an average of these two extremes and considering it as an expected monthly rent.
Source: https://www.redfin.com/WA/Lynnwood/14715-Admiralty-Way-98087/home/167339120#property-details</text>
  </threadedComment>
  <threadedComment ref="A23" dT="2020-04-26T01:17:19.88" personId="{7C4F93A8-E322-4500-A644-E9C134402E33}" id="{55A2856A-C5A8-4D4B-9AF8-DCB45754C348}">
    <text>Expected range of rent increase 3% to 6%</text>
  </threadedComment>
  <threadedComment ref="A32" dT="2020-04-26T21:17:50.53" personId="{7C4F93A8-E322-4500-A644-E9C134402E33}" id="{533D4CD2-22F7-491A-BAF9-4164B2241306}">
    <text>Source:
Based on estimates from 
https://www.bankrate.com/mortgages/current-interest-rates/
Assuming to take loan from Fifth Midwest Bank</text>
  </threadedComment>
  <threadedComment ref="A37" dT="2020-04-26T01:36:35.96" personId="{7C4F93A8-E322-4500-A644-E9C134402E33}" id="{E7083A9A-BC46-4C11-ADCE-9ED0C7C91851}">
    <text>Source: https://www.redfin.com/WA/Lynnwood/14715-Admiralty-Way-98087/home/167339120#property-details</text>
  </threadedComment>
  <threadedComment ref="A38" dT="2020-04-26T21:09:00.04" personId="{7C4F93A8-E322-4500-A644-E9C134402E33}" id="{C824C925-38AB-4BBB-9107-E544C42379E6}">
    <text>Source: https://www.redfin.com/WA/Lynnwood/14715-Admiralty-Way-98087/home/167339120#property-details</text>
  </threadedComment>
  <threadedComment ref="B42" dT="2020-04-26T01:53:10.43" personId="{7C4F93A8-E322-4500-A644-E9C134402E33}" id="{FFD35E8F-AD6E-498E-B08F-07892ADE0CC4}">
    <text>Source: 
https://www.realpropertymgt.com/rental-property-maintenance-myths/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5" dT="2020-04-26T04:08:30.34" personId="{7C4F93A8-E322-4500-A644-E9C134402E33}" id="{7DD390A7-82F4-4186-959D-4B85FF4456CB}">
    <text>Annual Rent adjusted to accomodate Expected rate of increase in rent</text>
  </threadedComment>
  <threadedComment ref="E13" dT="2020-04-26T06:25:35.11" personId="{7C4F93A8-E322-4500-A644-E9C134402E33}" id="{A9DB7F12-6598-4D5E-BE4B-C1F555A271C7}">
    <text>Added for any miscellaneous additional repair costs that might come up unexpectedly</text>
  </threadedComment>
  <threadedComment ref="A18" dT="2020-04-26T00:52:54.63" personId="{7C4F93A8-E322-4500-A644-E9C134402E33}" id="{F811FA18-27A6-4C2E-B7F1-3014D0F48117}">
    <text>Expecting a gain of atleast 50% at the end of 15 years.</text>
  </threadedComment>
  <threadedComment ref="A19" dT="2020-04-26T00:53:30.50" personId="{7C4F93A8-E322-4500-A644-E9C134402E33}" id="{6173EB62-4582-40ED-AFBE-4C2997FEDAB8}">
    <text>Source: https://www.census.gov/housing/hvs/files/currenthvspress.pdf
Value taken for West coast (approx. to 5%)</text>
  </threadedComment>
  <threadedComment ref="A22" dT="2020-04-26T00:50:21.35" personId="{7C4F93A8-E322-4500-A644-E9C134402E33}" id="{CDB1CD75-C40D-4215-B54A-EE5574858A68}">
    <text>Redfin's rental estimate for the property is between $2909 and $3558 per month. I have taken an average of these two extremes and considering it as an expected monthly rent.
Source: https://www.redfin.com/WA/Lynnwood/14715-Admiralty-Way-98087/home/167339120#property-details</text>
  </threadedComment>
  <threadedComment ref="A23" dT="2020-04-26T01:17:19.88" personId="{7C4F93A8-E322-4500-A644-E9C134402E33}" id="{2B57A891-D395-40FD-A007-676C5CE45EC5}">
    <text>Expected range of rent increase 3% to 6%</text>
  </threadedComment>
  <threadedComment ref="A32" dT="2020-04-26T21:17:50.53" personId="{7C4F93A8-E322-4500-A644-E9C134402E33}" id="{5616BBD9-6282-4E3D-9C1C-B7CBA735B23C}">
    <text>Source:
Based on estimates from 
https://www.bankrate.com/mortgages/current-interest-rates/
Assuming to take loan from Fifth Midwest Bank</text>
  </threadedComment>
  <threadedComment ref="A37" dT="2020-04-26T01:36:35.96" personId="{7C4F93A8-E322-4500-A644-E9C134402E33}" id="{3F69715C-89A1-430A-AE29-0B3B90761046}">
    <text>Source: https://www.redfin.com/WA/Lynnwood/14715-Admiralty-Way-98087/home/167339120#property-details</text>
  </threadedComment>
  <threadedComment ref="A38" dT="2020-04-26T21:09:00.04" personId="{7C4F93A8-E322-4500-A644-E9C134402E33}" id="{C37EF371-1625-4381-B169-642958C66C8C}">
    <text>Source: https://www.redfin.com/WA/Lynnwood/14715-Admiralty-Way-98087/home/167339120#property-details</text>
  </threadedComment>
  <threadedComment ref="B42" dT="2020-04-26T01:53:10.43" personId="{7C4F93A8-E322-4500-A644-E9C134402E33}" id="{A768E01F-B1AD-48C3-BC9A-AEFB9DA88D91}">
    <text>Source: 
https://www.realpropertymgt.com/rental-property-maintenance-myths/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redfin.com/WA/Bothell/302-172nd-Pl-SE-98012/home/2882496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hyperlink" Target="https://www.redfin.com/WA/Lynnwood/14715-Admiralty-Way-98087/home/167339120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www.redfin.com/WA/Lynnwood/14715-Admiralty-Way-98087/home/167339120" TargetMode="Externa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ACC-4073-4ECA-9D23-AEEACF338387}">
  <dimension ref="A1:AI1023"/>
  <sheetViews>
    <sheetView topLeftCell="A13" workbookViewId="0">
      <selection activeCell="I26" sqref="I26"/>
    </sheetView>
  </sheetViews>
  <sheetFormatPr defaultRowHeight="14.4" x14ac:dyDescent="0.3"/>
  <cols>
    <col min="1" max="1" width="18.44140625" customWidth="1"/>
    <col min="2" max="2" width="17.33203125" customWidth="1"/>
    <col min="3" max="3" width="17.88671875" customWidth="1"/>
    <col min="4" max="4" width="5.6640625" customWidth="1"/>
    <col min="5" max="5" width="24.33203125" customWidth="1"/>
    <col min="6" max="6" width="13.44140625" bestFit="1" customWidth="1"/>
    <col min="7" max="7" width="14.33203125" customWidth="1"/>
    <col min="8" max="8" width="11.5546875" bestFit="1" customWidth="1"/>
    <col min="9" max="9" width="14" customWidth="1"/>
    <col min="10" max="10" width="15.109375" customWidth="1"/>
    <col min="11" max="11" width="14.109375" customWidth="1"/>
    <col min="12" max="12" width="18.109375" customWidth="1"/>
    <col min="13" max="14" width="17.6640625" customWidth="1"/>
    <col min="15" max="15" width="15.6640625" customWidth="1"/>
    <col min="16" max="16" width="14.33203125" customWidth="1"/>
    <col min="17" max="17" width="13.109375" customWidth="1"/>
    <col min="18" max="18" width="14.33203125" customWidth="1"/>
    <col min="19" max="19" width="12.88671875" customWidth="1"/>
    <col min="20" max="20" width="14.33203125" customWidth="1"/>
    <col min="21" max="25" width="10.88671875" bestFit="1" customWidth="1"/>
    <col min="26" max="35" width="11.88671875" bestFit="1" customWidth="1"/>
  </cols>
  <sheetData>
    <row r="1" spans="1:35" ht="25.8" x14ac:dyDescent="0.5">
      <c r="A1" s="187" t="s">
        <v>0</v>
      </c>
      <c r="B1" s="187"/>
      <c r="C1" s="187"/>
      <c r="D1" s="187"/>
      <c r="E1" s="187"/>
      <c r="F1" s="187"/>
      <c r="G1" s="187"/>
      <c r="H1" s="187"/>
      <c r="I1" s="187"/>
    </row>
    <row r="2" spans="1:35" ht="15" thickBot="1" x14ac:dyDescent="0.35">
      <c r="A2" s="175" t="s">
        <v>18</v>
      </c>
      <c r="B2" s="175"/>
      <c r="C2" s="175"/>
      <c r="D2" s="175"/>
      <c r="E2" s="175"/>
      <c r="F2" s="175"/>
      <c r="G2" s="175"/>
      <c r="H2" s="175"/>
      <c r="I2" s="175"/>
    </row>
    <row r="3" spans="1:35" ht="21.6" thickBot="1" x14ac:dyDescent="0.45">
      <c r="A3" s="188" t="s">
        <v>1</v>
      </c>
      <c r="B3" s="189"/>
      <c r="C3" s="190"/>
      <c r="E3" s="57"/>
      <c r="F3" s="180" t="s">
        <v>43</v>
      </c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</row>
    <row r="4" spans="1:35" ht="15.75" customHeight="1" thickBot="1" x14ac:dyDescent="0.35">
      <c r="A4" s="191" t="s">
        <v>4</v>
      </c>
      <c r="B4" s="192"/>
      <c r="C4" s="193"/>
      <c r="E4" s="60" t="s">
        <v>15</v>
      </c>
      <c r="F4" s="53">
        <v>1</v>
      </c>
      <c r="G4" s="53">
        <v>2</v>
      </c>
      <c r="H4" s="53">
        <v>3</v>
      </c>
      <c r="I4" s="53">
        <v>4</v>
      </c>
      <c r="J4" s="53">
        <v>5</v>
      </c>
      <c r="K4" s="53">
        <v>6</v>
      </c>
      <c r="L4" s="53">
        <v>7</v>
      </c>
      <c r="M4" s="53">
        <v>8</v>
      </c>
      <c r="N4" s="53">
        <v>9</v>
      </c>
      <c r="O4" s="53">
        <v>10</v>
      </c>
      <c r="P4" s="53">
        <v>11</v>
      </c>
      <c r="Q4" s="53">
        <v>12</v>
      </c>
      <c r="R4" s="53">
        <v>13</v>
      </c>
      <c r="S4" s="53">
        <v>14</v>
      </c>
      <c r="T4" s="53">
        <v>15</v>
      </c>
      <c r="U4" s="53">
        <v>16</v>
      </c>
      <c r="V4" s="53">
        <v>17</v>
      </c>
      <c r="W4" s="53">
        <v>18</v>
      </c>
      <c r="X4" s="53">
        <v>19</v>
      </c>
      <c r="Y4" s="53">
        <v>20</v>
      </c>
      <c r="Z4" s="53">
        <v>21</v>
      </c>
      <c r="AA4" s="53">
        <v>22</v>
      </c>
      <c r="AB4" s="53">
        <v>23</v>
      </c>
      <c r="AC4" s="53">
        <v>24</v>
      </c>
      <c r="AD4" s="53">
        <v>25</v>
      </c>
      <c r="AE4" s="53">
        <v>26</v>
      </c>
      <c r="AF4" s="53">
        <v>27</v>
      </c>
      <c r="AG4" s="53">
        <v>28</v>
      </c>
      <c r="AH4" s="53">
        <v>29</v>
      </c>
      <c r="AI4" s="61">
        <v>30</v>
      </c>
    </row>
    <row r="5" spans="1:35" x14ac:dyDescent="0.3">
      <c r="A5" s="171" t="s">
        <v>2</v>
      </c>
      <c r="B5" s="172"/>
      <c r="C5" s="74">
        <v>643000</v>
      </c>
      <c r="E5" s="62" t="s">
        <v>32</v>
      </c>
      <c r="F5" s="27">
        <f>C22*12</f>
        <v>38400</v>
      </c>
      <c r="G5" s="30">
        <f>F5*(1+$C$26)</f>
        <v>40320</v>
      </c>
      <c r="H5" s="30">
        <f t="shared" ref="H5:T5" si="0">G5*(1+$C$26)</f>
        <v>42336</v>
      </c>
      <c r="I5" s="30">
        <f t="shared" si="0"/>
        <v>44452.800000000003</v>
      </c>
      <c r="J5" s="30">
        <f t="shared" si="0"/>
        <v>46675.44</v>
      </c>
      <c r="K5" s="30">
        <f t="shared" si="0"/>
        <v>49009.212000000007</v>
      </c>
      <c r="L5" s="30">
        <f t="shared" si="0"/>
        <v>51459.672600000013</v>
      </c>
      <c r="M5" s="30">
        <f t="shared" si="0"/>
        <v>54032.656230000015</v>
      </c>
      <c r="N5" s="30">
        <f t="shared" si="0"/>
        <v>56734.289041500015</v>
      </c>
      <c r="O5" s="30">
        <f t="shared" si="0"/>
        <v>59571.003493575015</v>
      </c>
      <c r="P5" s="30">
        <f t="shared" si="0"/>
        <v>62549.553668253771</v>
      </c>
      <c r="Q5" s="30">
        <f t="shared" si="0"/>
        <v>65677.031351666461</v>
      </c>
      <c r="R5" s="30">
        <f t="shared" si="0"/>
        <v>68960.882919249794</v>
      </c>
      <c r="S5" s="30">
        <f t="shared" si="0"/>
        <v>72408.927065212294</v>
      </c>
      <c r="T5" s="30">
        <f t="shared" si="0"/>
        <v>76029.373418472911</v>
      </c>
      <c r="U5" s="30">
        <f t="shared" ref="U5" si="1">T5*(1+$C$26)</f>
        <v>79830.842089396567</v>
      </c>
      <c r="V5" s="30">
        <f t="shared" ref="V5" si="2">U5*(1+$C$26)</f>
        <v>83822.384193866397</v>
      </c>
      <c r="W5" s="30">
        <f t="shared" ref="W5" si="3">V5*(1+$C$26)</f>
        <v>88013.50340355972</v>
      </c>
      <c r="X5" s="30">
        <f t="shared" ref="X5" si="4">W5*(1+$C$26)</f>
        <v>92414.178573737707</v>
      </c>
      <c r="Y5" s="30">
        <f t="shared" ref="Y5" si="5">X5*(1+$C$26)</f>
        <v>97034.887502424594</v>
      </c>
      <c r="Z5" s="30">
        <f t="shared" ref="Z5" si="6">Y5*(1+$C$26)</f>
        <v>101886.63187754582</v>
      </c>
      <c r="AA5" s="30">
        <f t="shared" ref="AA5" si="7">Z5*(1+$C$26)</f>
        <v>106980.96347142312</v>
      </c>
      <c r="AB5" s="30">
        <f t="shared" ref="AB5" si="8">AA5*(1+$C$26)</f>
        <v>112330.01164499429</v>
      </c>
      <c r="AC5" s="30">
        <f t="shared" ref="AC5" si="9">AB5*(1+$C$26)</f>
        <v>117946.51222724401</v>
      </c>
      <c r="AD5" s="30">
        <f t="shared" ref="AD5" si="10">AC5*(1+$C$26)</f>
        <v>123843.83783860621</v>
      </c>
      <c r="AE5" s="30">
        <f t="shared" ref="AE5" si="11">AD5*(1+$C$26)</f>
        <v>130036.02973053652</v>
      </c>
      <c r="AF5" s="30">
        <f t="shared" ref="AF5" si="12">AE5*(1+$C$26)</f>
        <v>136537.83121706336</v>
      </c>
      <c r="AG5" s="30">
        <f t="shared" ref="AG5" si="13">AF5*(1+$C$26)</f>
        <v>143364.72277791653</v>
      </c>
      <c r="AH5" s="30">
        <f t="shared" ref="AH5" si="14">AG5*(1+$C$26)</f>
        <v>150532.95891681235</v>
      </c>
      <c r="AI5" s="38">
        <f t="shared" ref="AI5" si="15">AH5*(1+$C$26)</f>
        <v>158059.60686265296</v>
      </c>
    </row>
    <row r="6" spans="1:35" ht="15" customHeight="1" x14ac:dyDescent="0.3">
      <c r="A6" s="165" t="s">
        <v>3</v>
      </c>
      <c r="B6" s="166"/>
      <c r="C6" s="41">
        <v>2500</v>
      </c>
      <c r="E6" s="62" t="s">
        <v>34</v>
      </c>
      <c r="F6" s="27">
        <f>F5</f>
        <v>38400</v>
      </c>
      <c r="G6" s="27">
        <f t="shared" ref="G6:AI6" si="16">G5</f>
        <v>40320</v>
      </c>
      <c r="H6" s="27">
        <f t="shared" si="16"/>
        <v>42336</v>
      </c>
      <c r="I6" s="27">
        <f t="shared" si="16"/>
        <v>44452.800000000003</v>
      </c>
      <c r="J6" s="27">
        <f t="shared" si="16"/>
        <v>46675.44</v>
      </c>
      <c r="K6" s="27">
        <f t="shared" si="16"/>
        <v>49009.212000000007</v>
      </c>
      <c r="L6" s="27">
        <f t="shared" si="16"/>
        <v>51459.672600000013</v>
      </c>
      <c r="M6" s="27">
        <f t="shared" si="16"/>
        <v>54032.656230000015</v>
      </c>
      <c r="N6" s="27">
        <f t="shared" si="16"/>
        <v>56734.289041500015</v>
      </c>
      <c r="O6" s="27">
        <f t="shared" si="16"/>
        <v>59571.003493575015</v>
      </c>
      <c r="P6" s="27">
        <f t="shared" si="16"/>
        <v>62549.553668253771</v>
      </c>
      <c r="Q6" s="27">
        <f t="shared" si="16"/>
        <v>65677.031351666461</v>
      </c>
      <c r="R6" s="27">
        <f t="shared" si="16"/>
        <v>68960.882919249794</v>
      </c>
      <c r="S6" s="27">
        <f t="shared" si="16"/>
        <v>72408.927065212294</v>
      </c>
      <c r="T6" s="27">
        <f t="shared" si="16"/>
        <v>76029.373418472911</v>
      </c>
      <c r="U6" s="27">
        <f t="shared" si="16"/>
        <v>79830.842089396567</v>
      </c>
      <c r="V6" s="27">
        <f t="shared" si="16"/>
        <v>83822.384193866397</v>
      </c>
      <c r="W6" s="27">
        <f t="shared" si="16"/>
        <v>88013.50340355972</v>
      </c>
      <c r="X6" s="27">
        <f t="shared" si="16"/>
        <v>92414.178573737707</v>
      </c>
      <c r="Y6" s="27">
        <f t="shared" si="16"/>
        <v>97034.887502424594</v>
      </c>
      <c r="Z6" s="27">
        <f t="shared" si="16"/>
        <v>101886.63187754582</v>
      </c>
      <c r="AA6" s="27">
        <f t="shared" si="16"/>
        <v>106980.96347142312</v>
      </c>
      <c r="AB6" s="27">
        <f t="shared" si="16"/>
        <v>112330.01164499429</v>
      </c>
      <c r="AC6" s="27">
        <f t="shared" si="16"/>
        <v>117946.51222724401</v>
      </c>
      <c r="AD6" s="27">
        <f t="shared" si="16"/>
        <v>123843.83783860621</v>
      </c>
      <c r="AE6" s="27">
        <f t="shared" si="16"/>
        <v>130036.02973053652</v>
      </c>
      <c r="AF6" s="27">
        <f t="shared" si="16"/>
        <v>136537.83121706336</v>
      </c>
      <c r="AG6" s="27">
        <f t="shared" si="16"/>
        <v>143364.72277791653</v>
      </c>
      <c r="AH6" s="27">
        <f t="shared" si="16"/>
        <v>150532.95891681235</v>
      </c>
      <c r="AI6" s="32">
        <f t="shared" si="16"/>
        <v>158059.60686265296</v>
      </c>
    </row>
    <row r="7" spans="1:35" x14ac:dyDescent="0.3">
      <c r="A7" s="165" t="s">
        <v>6</v>
      </c>
      <c r="B7" s="166"/>
      <c r="C7" s="42">
        <v>0.2</v>
      </c>
      <c r="E7" s="62" t="s">
        <v>35</v>
      </c>
      <c r="F7" s="30">
        <f>F6*$C$19</f>
        <v>1728</v>
      </c>
      <c r="G7" s="30">
        <f t="shared" ref="G7:AI7" si="17">G6*$C$19</f>
        <v>1814.3999999999999</v>
      </c>
      <c r="H7" s="30">
        <f t="shared" si="17"/>
        <v>1905.12</v>
      </c>
      <c r="I7" s="30">
        <f t="shared" si="17"/>
        <v>2000.376</v>
      </c>
      <c r="J7" s="30">
        <f t="shared" si="17"/>
        <v>2100.3948</v>
      </c>
      <c r="K7" s="30">
        <f t="shared" si="17"/>
        <v>2205.4145400000002</v>
      </c>
      <c r="L7" s="30">
        <f t="shared" si="17"/>
        <v>2315.6852670000003</v>
      </c>
      <c r="M7" s="30">
        <f t="shared" si="17"/>
        <v>2431.4695303500007</v>
      </c>
      <c r="N7" s="30">
        <f t="shared" si="17"/>
        <v>2553.0430068675005</v>
      </c>
      <c r="O7" s="30">
        <f t="shared" si="17"/>
        <v>2680.6951572108755</v>
      </c>
      <c r="P7" s="30">
        <f t="shared" si="17"/>
        <v>2814.7299150714198</v>
      </c>
      <c r="Q7" s="30">
        <f t="shared" si="17"/>
        <v>2955.4664108249908</v>
      </c>
      <c r="R7" s="30">
        <f t="shared" si="17"/>
        <v>3103.2397313662404</v>
      </c>
      <c r="S7" s="30">
        <f t="shared" si="17"/>
        <v>3258.4017179345533</v>
      </c>
      <c r="T7" s="30">
        <f t="shared" si="17"/>
        <v>3421.3218038312807</v>
      </c>
      <c r="U7" s="30">
        <f t="shared" si="17"/>
        <v>3592.3878940228456</v>
      </c>
      <c r="V7" s="30">
        <f t="shared" si="17"/>
        <v>3772.0072887239876</v>
      </c>
      <c r="W7" s="30">
        <f t="shared" si="17"/>
        <v>3960.6076531601871</v>
      </c>
      <c r="X7" s="30">
        <f t="shared" si="17"/>
        <v>4158.6380358181968</v>
      </c>
      <c r="Y7" s="30">
        <f t="shared" si="17"/>
        <v>4366.569937609107</v>
      </c>
      <c r="Z7" s="30">
        <f t="shared" si="17"/>
        <v>4584.8984344895616</v>
      </c>
      <c r="AA7" s="30">
        <f t="shared" si="17"/>
        <v>4814.1433562140401</v>
      </c>
      <c r="AB7" s="30">
        <f t="shared" si="17"/>
        <v>5054.8505240247423</v>
      </c>
      <c r="AC7" s="30">
        <f t="shared" si="17"/>
        <v>5307.5930502259798</v>
      </c>
      <c r="AD7" s="30">
        <f t="shared" si="17"/>
        <v>5572.9727027372792</v>
      </c>
      <c r="AE7" s="30">
        <f t="shared" si="17"/>
        <v>5851.6213378741431</v>
      </c>
      <c r="AF7" s="30">
        <f t="shared" si="17"/>
        <v>6144.2024047678506</v>
      </c>
      <c r="AG7" s="30">
        <f t="shared" si="17"/>
        <v>6451.4125250062434</v>
      </c>
      <c r="AH7" s="30">
        <f t="shared" si="17"/>
        <v>6773.9831512565552</v>
      </c>
      <c r="AI7" s="38">
        <f t="shared" si="17"/>
        <v>7112.6823088193833</v>
      </c>
    </row>
    <row r="8" spans="1:35" ht="14.25" customHeight="1" x14ac:dyDescent="0.3">
      <c r="A8" s="165" t="s">
        <v>5</v>
      </c>
      <c r="B8" s="166"/>
      <c r="C8" s="33">
        <f>-0.2*C5</f>
        <v>-128600</v>
      </c>
      <c r="E8" s="62" t="s">
        <v>36</v>
      </c>
      <c r="F8" s="27">
        <f>F6-F7</f>
        <v>36672</v>
      </c>
      <c r="G8" s="27">
        <f t="shared" ref="G8:AI8" si="18">G6-G7</f>
        <v>38505.599999999999</v>
      </c>
      <c r="H8" s="27">
        <f t="shared" si="18"/>
        <v>40430.879999999997</v>
      </c>
      <c r="I8" s="27">
        <f t="shared" si="18"/>
        <v>42452.424000000006</v>
      </c>
      <c r="J8" s="27">
        <f t="shared" si="18"/>
        <v>44575.0452</v>
      </c>
      <c r="K8" s="27">
        <f t="shared" si="18"/>
        <v>46803.797460000009</v>
      </c>
      <c r="L8" s="27">
        <f t="shared" si="18"/>
        <v>49143.987333000012</v>
      </c>
      <c r="M8" s="27">
        <f t="shared" si="18"/>
        <v>51601.186699650018</v>
      </c>
      <c r="N8" s="27">
        <f t="shared" si="18"/>
        <v>54181.246034632517</v>
      </c>
      <c r="O8" s="27">
        <f t="shared" si="18"/>
        <v>56890.308336364142</v>
      </c>
      <c r="P8" s="27">
        <f t="shared" si="18"/>
        <v>59734.823753182354</v>
      </c>
      <c r="Q8" s="27">
        <f t="shared" si="18"/>
        <v>62721.564940841468</v>
      </c>
      <c r="R8" s="27">
        <f t="shared" si="18"/>
        <v>65857.643187883557</v>
      </c>
      <c r="S8" s="27">
        <f t="shared" si="18"/>
        <v>69150.52534727774</v>
      </c>
      <c r="T8" s="27">
        <f t="shared" si="18"/>
        <v>72608.051614641634</v>
      </c>
      <c r="U8" s="27">
        <f t="shared" si="18"/>
        <v>76238.454195373721</v>
      </c>
      <c r="V8" s="27">
        <f t="shared" si="18"/>
        <v>80050.376905142417</v>
      </c>
      <c r="W8" s="27">
        <f t="shared" si="18"/>
        <v>84052.895750399533</v>
      </c>
      <c r="X8" s="27">
        <f t="shared" si="18"/>
        <v>88255.540537919514</v>
      </c>
      <c r="Y8" s="27">
        <f t="shared" si="18"/>
        <v>92668.317564815487</v>
      </c>
      <c r="Z8" s="27">
        <f t="shared" si="18"/>
        <v>97301.733443056262</v>
      </c>
      <c r="AA8" s="27">
        <f t="shared" si="18"/>
        <v>102166.82011520908</v>
      </c>
      <c r="AB8" s="27">
        <f t="shared" si="18"/>
        <v>107275.16112096954</v>
      </c>
      <c r="AC8" s="27">
        <f t="shared" si="18"/>
        <v>112638.91917701802</v>
      </c>
      <c r="AD8" s="27">
        <f t="shared" si="18"/>
        <v>118270.86513586892</v>
      </c>
      <c r="AE8" s="27">
        <f t="shared" si="18"/>
        <v>124184.40839266239</v>
      </c>
      <c r="AF8" s="27">
        <f t="shared" si="18"/>
        <v>130393.6288122955</v>
      </c>
      <c r="AG8" s="27">
        <f t="shared" si="18"/>
        <v>136913.31025291028</v>
      </c>
      <c r="AH8" s="27">
        <f t="shared" si="18"/>
        <v>143758.97576555581</v>
      </c>
      <c r="AI8" s="32">
        <f t="shared" si="18"/>
        <v>150946.92455383358</v>
      </c>
    </row>
    <row r="9" spans="1:35" x14ac:dyDescent="0.3">
      <c r="A9" s="173" t="s">
        <v>7</v>
      </c>
      <c r="B9" s="24" t="s">
        <v>8</v>
      </c>
      <c r="C9" s="42">
        <v>0.02</v>
      </c>
      <c r="E9" s="6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41"/>
    </row>
    <row r="10" spans="1:35" x14ac:dyDescent="0.3">
      <c r="A10" s="173"/>
      <c r="B10" s="24" t="s">
        <v>9</v>
      </c>
      <c r="C10" s="42">
        <v>0.05</v>
      </c>
      <c r="E10" s="60" t="s">
        <v>23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41"/>
    </row>
    <row r="11" spans="1:35" x14ac:dyDescent="0.3">
      <c r="A11" s="165" t="s">
        <v>10</v>
      </c>
      <c r="B11" s="166"/>
      <c r="C11" s="37">
        <f ca="1">(RAND()*(C10-C9)+C9)</f>
        <v>2.2292911509261007E-2</v>
      </c>
      <c r="E11" s="62" t="s">
        <v>37</v>
      </c>
      <c r="F11" s="30">
        <f t="shared" ref="F11:AI11" si="19">$C$39*12</f>
        <v>34578.305874777601</v>
      </c>
      <c r="G11" s="30">
        <f t="shared" si="19"/>
        <v>34578.305874777601</v>
      </c>
      <c r="H11" s="30">
        <f t="shared" si="19"/>
        <v>34578.305874777601</v>
      </c>
      <c r="I11" s="30">
        <f t="shared" si="19"/>
        <v>34578.305874777601</v>
      </c>
      <c r="J11" s="30">
        <f t="shared" si="19"/>
        <v>34578.305874777601</v>
      </c>
      <c r="K11" s="30">
        <f t="shared" si="19"/>
        <v>34578.305874777601</v>
      </c>
      <c r="L11" s="30">
        <f t="shared" si="19"/>
        <v>34578.305874777601</v>
      </c>
      <c r="M11" s="30">
        <f t="shared" si="19"/>
        <v>34578.305874777601</v>
      </c>
      <c r="N11" s="30">
        <f t="shared" si="19"/>
        <v>34578.305874777601</v>
      </c>
      <c r="O11" s="30">
        <f t="shared" si="19"/>
        <v>34578.305874777601</v>
      </c>
      <c r="P11" s="30">
        <f t="shared" si="19"/>
        <v>34578.305874777601</v>
      </c>
      <c r="Q11" s="30">
        <f t="shared" si="19"/>
        <v>34578.305874777601</v>
      </c>
      <c r="R11" s="30">
        <f t="shared" si="19"/>
        <v>34578.305874777601</v>
      </c>
      <c r="S11" s="30">
        <f t="shared" si="19"/>
        <v>34578.305874777601</v>
      </c>
      <c r="T11" s="30">
        <f t="shared" si="19"/>
        <v>34578.305874777601</v>
      </c>
      <c r="U11" s="30">
        <f t="shared" si="19"/>
        <v>34578.305874777601</v>
      </c>
      <c r="V11" s="30">
        <f t="shared" si="19"/>
        <v>34578.305874777601</v>
      </c>
      <c r="W11" s="30">
        <f t="shared" si="19"/>
        <v>34578.305874777601</v>
      </c>
      <c r="X11" s="30">
        <f t="shared" si="19"/>
        <v>34578.305874777601</v>
      </c>
      <c r="Y11" s="30">
        <f t="shared" si="19"/>
        <v>34578.305874777601</v>
      </c>
      <c r="Z11" s="30">
        <f t="shared" si="19"/>
        <v>34578.305874777601</v>
      </c>
      <c r="AA11" s="30">
        <f t="shared" si="19"/>
        <v>34578.305874777601</v>
      </c>
      <c r="AB11" s="30">
        <f t="shared" si="19"/>
        <v>34578.305874777601</v>
      </c>
      <c r="AC11" s="30">
        <f t="shared" si="19"/>
        <v>34578.305874777601</v>
      </c>
      <c r="AD11" s="30">
        <f t="shared" si="19"/>
        <v>34578.305874777601</v>
      </c>
      <c r="AE11" s="30">
        <f t="shared" si="19"/>
        <v>34578.305874777601</v>
      </c>
      <c r="AF11" s="30">
        <f t="shared" si="19"/>
        <v>34578.305874777601</v>
      </c>
      <c r="AG11" s="30">
        <f t="shared" si="19"/>
        <v>34578.305874777601</v>
      </c>
      <c r="AH11" s="30">
        <f t="shared" si="19"/>
        <v>34578.305874777601</v>
      </c>
      <c r="AI11" s="38">
        <f t="shared" si="19"/>
        <v>34578.305874777601</v>
      </c>
    </row>
    <row r="12" spans="1:35" x14ac:dyDescent="0.3">
      <c r="A12" s="43" t="s">
        <v>33</v>
      </c>
      <c r="B12" s="25" t="s">
        <v>40</v>
      </c>
      <c r="C12" s="33">
        <v>-5000</v>
      </c>
      <c r="E12" s="62" t="s">
        <v>28</v>
      </c>
      <c r="F12" s="26">
        <f>$C$43</f>
        <v>2500</v>
      </c>
      <c r="G12" s="26">
        <f>$C$43</f>
        <v>2500</v>
      </c>
      <c r="H12" s="26">
        <f>$C$43</f>
        <v>2500</v>
      </c>
      <c r="I12" s="26">
        <f>$C$43</f>
        <v>2500</v>
      </c>
      <c r="J12" s="26">
        <f>$C$43</f>
        <v>2500</v>
      </c>
      <c r="K12" s="54">
        <f>$C$45</f>
        <v>4911.5</v>
      </c>
      <c r="L12" s="54">
        <f>$C$45</f>
        <v>4911.5</v>
      </c>
      <c r="M12" s="54">
        <f>$C$45</f>
        <v>4911.5</v>
      </c>
      <c r="N12" s="54">
        <f>$C$45</f>
        <v>4911.5</v>
      </c>
      <c r="O12" s="54">
        <f>$C$45</f>
        <v>4911.5</v>
      </c>
      <c r="P12" s="55">
        <f t="shared" ref="P12:AI12" ca="1" si="20">$C$46</f>
        <v>5023.1791227825779</v>
      </c>
      <c r="Q12" s="55">
        <f t="shared" ca="1" si="20"/>
        <v>5023.1791227825779</v>
      </c>
      <c r="R12" s="55">
        <f t="shared" ca="1" si="20"/>
        <v>5023.1791227825779</v>
      </c>
      <c r="S12" s="55">
        <f t="shared" ca="1" si="20"/>
        <v>5023.1791227825779</v>
      </c>
      <c r="T12" s="55">
        <f t="shared" ca="1" si="20"/>
        <v>5023.1791227825779</v>
      </c>
      <c r="U12" s="55">
        <f t="shared" ca="1" si="20"/>
        <v>5023.1791227825779</v>
      </c>
      <c r="V12" s="55">
        <f t="shared" ca="1" si="20"/>
        <v>5023.1791227825779</v>
      </c>
      <c r="W12" s="55">
        <f t="shared" ca="1" si="20"/>
        <v>5023.1791227825779</v>
      </c>
      <c r="X12" s="55">
        <f t="shared" ca="1" si="20"/>
        <v>5023.1791227825779</v>
      </c>
      <c r="Y12" s="55">
        <f t="shared" ca="1" si="20"/>
        <v>5023.1791227825779</v>
      </c>
      <c r="Z12" s="55">
        <f t="shared" ca="1" si="20"/>
        <v>5023.1791227825779</v>
      </c>
      <c r="AA12" s="55">
        <f t="shared" ca="1" si="20"/>
        <v>5023.1791227825779</v>
      </c>
      <c r="AB12" s="55">
        <f t="shared" ca="1" si="20"/>
        <v>5023.1791227825779</v>
      </c>
      <c r="AC12" s="55">
        <f t="shared" ca="1" si="20"/>
        <v>5023.1791227825779</v>
      </c>
      <c r="AD12" s="55">
        <f t="shared" ca="1" si="20"/>
        <v>5023.1791227825779</v>
      </c>
      <c r="AE12" s="55">
        <f t="shared" ca="1" si="20"/>
        <v>5023.1791227825779</v>
      </c>
      <c r="AF12" s="55">
        <f t="shared" ca="1" si="20"/>
        <v>5023.1791227825779</v>
      </c>
      <c r="AG12" s="55">
        <f t="shared" ca="1" si="20"/>
        <v>5023.1791227825779</v>
      </c>
      <c r="AH12" s="55">
        <f t="shared" ca="1" si="20"/>
        <v>5023.1791227825779</v>
      </c>
      <c r="AI12" s="63">
        <f t="shared" ca="1" si="20"/>
        <v>5023.1791227825779</v>
      </c>
    </row>
    <row r="13" spans="1:35" x14ac:dyDescent="0.3">
      <c r="A13" s="165" t="s">
        <v>11</v>
      </c>
      <c r="B13" s="166"/>
      <c r="C13" s="35">
        <f ca="1">-C11*C5</f>
        <v>-14334.342100454827</v>
      </c>
      <c r="E13" s="62" t="s">
        <v>38</v>
      </c>
      <c r="F13" s="56" t="s">
        <v>39</v>
      </c>
      <c r="G13" s="56" t="s">
        <v>39</v>
      </c>
      <c r="H13" s="56" t="s">
        <v>39</v>
      </c>
      <c r="I13" s="56" t="s">
        <v>39</v>
      </c>
      <c r="J13" s="56" t="s">
        <v>39</v>
      </c>
      <c r="K13" s="56" t="s">
        <v>39</v>
      </c>
      <c r="L13" s="56" t="s">
        <v>39</v>
      </c>
      <c r="M13" s="56" t="s">
        <v>39</v>
      </c>
      <c r="N13" s="56" t="s">
        <v>39</v>
      </c>
      <c r="O13" s="56" t="s">
        <v>39</v>
      </c>
      <c r="P13" s="56" t="s">
        <v>39</v>
      </c>
      <c r="Q13" s="56" t="s">
        <v>39</v>
      </c>
      <c r="R13" s="56" t="s">
        <v>39</v>
      </c>
      <c r="S13" s="56" t="s">
        <v>39</v>
      </c>
      <c r="T13" s="56" t="s">
        <v>39</v>
      </c>
      <c r="U13" s="56" t="s">
        <v>39</v>
      </c>
      <c r="V13" s="56" t="s">
        <v>39</v>
      </c>
      <c r="W13" s="56" t="s">
        <v>39</v>
      </c>
      <c r="X13" s="56" t="s">
        <v>39</v>
      </c>
      <c r="Y13" s="56" t="s">
        <v>39</v>
      </c>
      <c r="Z13" s="56" t="s">
        <v>39</v>
      </c>
      <c r="AA13" s="56" t="s">
        <v>39</v>
      </c>
      <c r="AB13" s="56" t="s">
        <v>39</v>
      </c>
      <c r="AC13" s="56" t="s">
        <v>39</v>
      </c>
      <c r="AD13" s="56" t="s">
        <v>39</v>
      </c>
      <c r="AE13" s="56" t="s">
        <v>39</v>
      </c>
      <c r="AF13" s="56" t="s">
        <v>39</v>
      </c>
      <c r="AG13" s="56" t="s">
        <v>39</v>
      </c>
      <c r="AH13" s="56" t="s">
        <v>39</v>
      </c>
      <c r="AI13" s="64" t="s">
        <v>39</v>
      </c>
    </row>
    <row r="14" spans="1:35" x14ac:dyDescent="0.3">
      <c r="A14" s="43" t="s">
        <v>53</v>
      </c>
      <c r="B14" s="25" t="s">
        <v>54</v>
      </c>
      <c r="C14" s="42">
        <v>0.02</v>
      </c>
      <c r="E14" s="62" t="s">
        <v>41</v>
      </c>
      <c r="F14" s="30">
        <f>SUM(F11:F13)</f>
        <v>37078.305874777601</v>
      </c>
      <c r="G14" s="30">
        <f t="shared" ref="G14:J14" si="21">SUM(G11:G13)</f>
        <v>37078.305874777601</v>
      </c>
      <c r="H14" s="30">
        <f t="shared" si="21"/>
        <v>37078.305874777601</v>
      </c>
      <c r="I14" s="30">
        <f t="shared" si="21"/>
        <v>37078.305874777601</v>
      </c>
      <c r="J14" s="30">
        <f t="shared" si="21"/>
        <v>37078.305874777601</v>
      </c>
      <c r="K14" s="30">
        <f>SUM(K11:K13)</f>
        <v>39489.805874777601</v>
      </c>
      <c r="L14" s="30">
        <f t="shared" ref="L14" si="22">SUM(L11:L13)</f>
        <v>39489.805874777601</v>
      </c>
      <c r="M14" s="30">
        <f t="shared" ref="M14" si="23">SUM(M11:M13)</f>
        <v>39489.805874777601</v>
      </c>
      <c r="N14" s="30">
        <f t="shared" ref="N14" si="24">SUM(N11:N13)</f>
        <v>39489.805874777601</v>
      </c>
      <c r="O14" s="30">
        <f t="shared" ref="O14" si="25">SUM(O11:O13)</f>
        <v>39489.805874777601</v>
      </c>
      <c r="P14" s="30">
        <f t="shared" ref="P14" ca="1" si="26">SUM(P11:P13)</f>
        <v>39601.484997560183</v>
      </c>
      <c r="Q14" s="30">
        <f t="shared" ref="Q14" ca="1" si="27">SUM(Q11:Q13)</f>
        <v>39601.484997560183</v>
      </c>
      <c r="R14" s="30">
        <f t="shared" ref="R14" ca="1" si="28">SUM(R11:R13)</f>
        <v>39601.484997560183</v>
      </c>
      <c r="S14" s="30">
        <f t="shared" ref="S14" ca="1" si="29">SUM(S11:S13)</f>
        <v>39601.484997560183</v>
      </c>
      <c r="T14" s="30">
        <f t="shared" ref="T14" ca="1" si="30">SUM(T11:T13)</f>
        <v>39601.484997560183</v>
      </c>
      <c r="U14" s="30">
        <f t="shared" ref="U14" ca="1" si="31">SUM(U11:U13)</f>
        <v>39601.484997560183</v>
      </c>
      <c r="V14" s="30">
        <f t="shared" ref="V14" ca="1" si="32">SUM(V11:V13)</f>
        <v>39601.484997560183</v>
      </c>
      <c r="W14" s="30">
        <f t="shared" ref="W14" ca="1" si="33">SUM(W11:W13)</f>
        <v>39601.484997560183</v>
      </c>
      <c r="X14" s="30">
        <f t="shared" ref="X14" ca="1" si="34">SUM(X11:X13)</f>
        <v>39601.484997560183</v>
      </c>
      <c r="Y14" s="30">
        <f t="shared" ref="Y14" ca="1" si="35">SUM(Y11:Y13)</f>
        <v>39601.484997560183</v>
      </c>
      <c r="Z14" s="30">
        <f t="shared" ref="Z14" ca="1" si="36">SUM(Z11:Z13)</f>
        <v>39601.484997560183</v>
      </c>
      <c r="AA14" s="30">
        <f t="shared" ref="AA14" ca="1" si="37">SUM(AA11:AA13)</f>
        <v>39601.484997560183</v>
      </c>
      <c r="AB14" s="30">
        <f t="shared" ref="AB14" ca="1" si="38">SUM(AB11:AB13)</f>
        <v>39601.484997560183</v>
      </c>
      <c r="AC14" s="30">
        <f t="shared" ref="AC14" ca="1" si="39">SUM(AC11:AC13)</f>
        <v>39601.484997560183</v>
      </c>
      <c r="AD14" s="30">
        <f t="shared" ref="AD14" ca="1" si="40">SUM(AD11:AD13)</f>
        <v>39601.484997560183</v>
      </c>
      <c r="AE14" s="30">
        <f t="shared" ref="AE14" ca="1" si="41">SUM(AE11:AE13)</f>
        <v>39601.484997560183</v>
      </c>
      <c r="AF14" s="30">
        <f t="shared" ref="AF14" ca="1" si="42">SUM(AF11:AF13)</f>
        <v>39601.484997560183</v>
      </c>
      <c r="AG14" s="30">
        <f t="shared" ref="AG14" ca="1" si="43">SUM(AG11:AG13)</f>
        <v>39601.484997560183</v>
      </c>
      <c r="AH14" s="30">
        <f t="shared" ref="AH14" ca="1" si="44">SUM(AH11:AH13)</f>
        <v>39601.484997560183</v>
      </c>
      <c r="AI14" s="38">
        <f t="shared" ref="AI14" ca="1" si="45">SUM(AI11:AI13)</f>
        <v>39601.484997560183</v>
      </c>
    </row>
    <row r="15" spans="1:35" ht="15" thickBot="1" x14ac:dyDescent="0.35">
      <c r="A15" s="44" t="s">
        <v>55</v>
      </c>
      <c r="B15" s="45"/>
      <c r="C15" s="46">
        <f>C14*C5</f>
        <v>12860</v>
      </c>
      <c r="E15" s="62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8"/>
    </row>
    <row r="16" spans="1:35" ht="15" thickBot="1" x14ac:dyDescent="0.35">
      <c r="E16" s="62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</row>
    <row r="17" spans="1:35" ht="15" thickBot="1" x14ac:dyDescent="0.35">
      <c r="A17" s="148" t="s">
        <v>13</v>
      </c>
      <c r="B17" s="149"/>
      <c r="C17" s="150"/>
      <c r="E17" s="6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41"/>
    </row>
    <row r="18" spans="1:35" ht="15" thickBot="1" x14ac:dyDescent="0.35">
      <c r="A18" s="159" t="s">
        <v>14</v>
      </c>
      <c r="B18" s="160"/>
      <c r="C18" s="73">
        <v>0.12</v>
      </c>
      <c r="E18" s="65" t="s">
        <v>42</v>
      </c>
      <c r="F18" s="66">
        <f>F8-F14</f>
        <v>-406.30587477760128</v>
      </c>
      <c r="G18" s="66">
        <f t="shared" ref="G18:AI18" si="46">G8-G14</f>
        <v>1427.2941252223973</v>
      </c>
      <c r="H18" s="66">
        <f t="shared" si="46"/>
        <v>3352.5741252223961</v>
      </c>
      <c r="I18" s="66">
        <f t="shared" si="46"/>
        <v>5374.1181252224051</v>
      </c>
      <c r="J18" s="66">
        <f t="shared" si="46"/>
        <v>7496.7393252223992</v>
      </c>
      <c r="K18" s="66">
        <f t="shared" si="46"/>
        <v>7313.9915852224076</v>
      </c>
      <c r="L18" s="66">
        <f t="shared" si="46"/>
        <v>9654.1814582224106</v>
      </c>
      <c r="M18" s="66">
        <f t="shared" si="46"/>
        <v>12111.380824872416</v>
      </c>
      <c r="N18" s="66">
        <f t="shared" si="46"/>
        <v>14691.440159854916</v>
      </c>
      <c r="O18" s="66">
        <f t="shared" si="46"/>
        <v>17400.50246158654</v>
      </c>
      <c r="P18" s="66">
        <f t="shared" ca="1" si="46"/>
        <v>20133.338755622171</v>
      </c>
      <c r="Q18" s="66">
        <f t="shared" ca="1" si="46"/>
        <v>23120.079943281286</v>
      </c>
      <c r="R18" s="66">
        <f t="shared" ca="1" si="46"/>
        <v>26256.158190323375</v>
      </c>
      <c r="S18" s="66">
        <f t="shared" ca="1" si="46"/>
        <v>29549.040349717558</v>
      </c>
      <c r="T18" s="66">
        <f t="shared" ca="1" si="46"/>
        <v>33006.566617081451</v>
      </c>
      <c r="U18" s="66">
        <f t="shared" ca="1" si="46"/>
        <v>36636.969197813538</v>
      </c>
      <c r="V18" s="66">
        <f t="shared" ca="1" si="46"/>
        <v>40448.891907582234</v>
      </c>
      <c r="W18" s="66">
        <f t="shared" ca="1" si="46"/>
        <v>44451.410752839351</v>
      </c>
      <c r="X18" s="66">
        <f t="shared" ca="1" si="46"/>
        <v>48654.055540359332</v>
      </c>
      <c r="Y18" s="66">
        <f t="shared" ca="1" si="46"/>
        <v>53066.832567255304</v>
      </c>
      <c r="Z18" s="66">
        <f t="shared" ca="1" si="46"/>
        <v>57700.24844549608</v>
      </c>
      <c r="AA18" s="66">
        <f t="shared" ca="1" si="46"/>
        <v>62565.335117648894</v>
      </c>
      <c r="AB18" s="66">
        <f t="shared" ca="1" si="46"/>
        <v>67673.676123409357</v>
      </c>
      <c r="AC18" s="66">
        <f t="shared" ca="1" si="46"/>
        <v>73037.434179457836</v>
      </c>
      <c r="AD18" s="66">
        <f t="shared" ca="1" si="46"/>
        <v>78669.380138308741</v>
      </c>
      <c r="AE18" s="66">
        <f t="shared" ca="1" si="46"/>
        <v>84582.923395102203</v>
      </c>
      <c r="AF18" s="66">
        <f t="shared" ca="1" si="46"/>
        <v>90792.143814735318</v>
      </c>
      <c r="AG18" s="66">
        <f t="shared" ca="1" si="46"/>
        <v>97311.825255350093</v>
      </c>
      <c r="AH18" s="66">
        <f t="shared" ca="1" si="46"/>
        <v>104157.49076799562</v>
      </c>
      <c r="AI18" s="40">
        <f t="shared" ca="1" si="46"/>
        <v>111345.4395562734</v>
      </c>
    </row>
    <row r="19" spans="1:35" ht="15" thickBot="1" x14ac:dyDescent="0.35">
      <c r="A19" s="169" t="s">
        <v>44</v>
      </c>
      <c r="B19" s="170"/>
      <c r="C19" s="67">
        <v>4.4999999999999998E-2</v>
      </c>
    </row>
    <row r="20" spans="1:35" ht="15" thickBot="1" x14ac:dyDescent="0.35">
      <c r="E20" s="8" t="s">
        <v>47</v>
      </c>
      <c r="F20" s="9">
        <f ca="1">C8+C12+C13+C15+NPV(C18,F18:T18)</f>
        <v>-70563.33946650599</v>
      </c>
    </row>
    <row r="21" spans="1:35" ht="15" thickBot="1" x14ac:dyDescent="0.35">
      <c r="A21" s="148" t="s">
        <v>15</v>
      </c>
      <c r="B21" s="149"/>
      <c r="C21" s="150"/>
    </row>
    <row r="22" spans="1:35" ht="15" thickBot="1" x14ac:dyDescent="0.35">
      <c r="A22" s="159" t="s">
        <v>12</v>
      </c>
      <c r="B22" s="160"/>
      <c r="C22" s="72">
        <v>3200</v>
      </c>
      <c r="E22" s="162" t="s">
        <v>107</v>
      </c>
      <c r="F22" s="136"/>
      <c r="G22" s="137"/>
    </row>
    <row r="23" spans="1:35" ht="15" thickBot="1" x14ac:dyDescent="0.35">
      <c r="A23" s="161" t="s">
        <v>16</v>
      </c>
      <c r="B23" s="28" t="s">
        <v>8</v>
      </c>
      <c r="C23" s="42">
        <v>0.03</v>
      </c>
      <c r="E23" s="120" t="s">
        <v>49</v>
      </c>
      <c r="F23" s="119">
        <f ca="1">F20</f>
        <v>-70563.33946650599</v>
      </c>
      <c r="G23" s="118" t="s">
        <v>52</v>
      </c>
    </row>
    <row r="24" spans="1:35" x14ac:dyDescent="0.3">
      <c r="A24" s="161"/>
      <c r="B24" s="28" t="s">
        <v>9</v>
      </c>
      <c r="C24" s="42">
        <v>7.0000000000000007E-2</v>
      </c>
      <c r="E24" s="75">
        <v>1</v>
      </c>
      <c r="F24" s="115">
        <f t="dataTable" ref="F24:F1023" dt2D="0" dtr="0" r1="G21" ca="1"/>
        <v>-77051.042175241892</v>
      </c>
      <c r="G24" s="117">
        <f>AVERAGE(F24:F1023)</f>
        <v>-78626.18868691707</v>
      </c>
    </row>
    <row r="25" spans="1:35" x14ac:dyDescent="0.3">
      <c r="A25" s="161"/>
      <c r="B25" s="28" t="s">
        <v>17</v>
      </c>
      <c r="C25" s="37">
        <f ca="1">RAND()*(C24-C24)+C23</f>
        <v>0.03</v>
      </c>
      <c r="E25" s="62">
        <v>2</v>
      </c>
      <c r="F25" s="22">
        <v>-69751.222353301913</v>
      </c>
      <c r="G25" s="41"/>
    </row>
    <row r="26" spans="1:35" ht="29.4" thickBot="1" x14ac:dyDescent="0.35">
      <c r="A26" s="47" t="s">
        <v>45</v>
      </c>
      <c r="B26" s="48" t="s">
        <v>46</v>
      </c>
      <c r="C26" s="49">
        <v>0.05</v>
      </c>
      <c r="E26" s="62">
        <v>3</v>
      </c>
      <c r="F26" s="22">
        <v>-73480.525088126145</v>
      </c>
      <c r="G26" s="41"/>
    </row>
    <row r="27" spans="1:35" x14ac:dyDescent="0.3">
      <c r="E27" s="62">
        <v>4</v>
      </c>
      <c r="F27" s="22">
        <v>-78210.12533552188</v>
      </c>
      <c r="G27" s="41"/>
    </row>
    <row r="28" spans="1:35" ht="15" thickBot="1" x14ac:dyDescent="0.35">
      <c r="E28" s="62">
        <v>5</v>
      </c>
      <c r="F28" s="22">
        <v>-85423.274735445302</v>
      </c>
      <c r="G28" s="41"/>
    </row>
    <row r="29" spans="1:35" ht="15" thickBot="1" x14ac:dyDescent="0.35">
      <c r="A29" s="148" t="s">
        <v>19</v>
      </c>
      <c r="B29" s="149"/>
      <c r="C29" s="150"/>
      <c r="E29" s="62">
        <v>6</v>
      </c>
      <c r="F29" s="22">
        <v>-73093.462685346924</v>
      </c>
      <c r="G29" s="41"/>
    </row>
    <row r="30" spans="1:35" x14ac:dyDescent="0.3">
      <c r="A30" s="77" t="s">
        <v>20</v>
      </c>
      <c r="B30" s="78"/>
      <c r="C30" s="76">
        <f>C5+C8</f>
        <v>514400</v>
      </c>
      <c r="E30" s="62">
        <v>7</v>
      </c>
      <c r="F30" s="22">
        <v>-79494.457479997756</v>
      </c>
      <c r="G30" s="41"/>
    </row>
    <row r="31" spans="1:35" x14ac:dyDescent="0.3">
      <c r="A31" s="31" t="s">
        <v>21</v>
      </c>
      <c r="B31" s="29" t="s">
        <v>48</v>
      </c>
      <c r="C31" s="41">
        <f>12*30</f>
        <v>360</v>
      </c>
      <c r="E31" s="62">
        <v>8</v>
      </c>
      <c r="F31" s="22">
        <v>-87215.603094184538</v>
      </c>
      <c r="G31" s="41"/>
    </row>
    <row r="32" spans="1:35" x14ac:dyDescent="0.3">
      <c r="A32" s="31" t="s">
        <v>22</v>
      </c>
      <c r="B32" s="29"/>
      <c r="C32" s="50">
        <v>3.2599999999999997E-2</v>
      </c>
      <c r="E32" s="62">
        <v>9</v>
      </c>
      <c r="F32" s="22">
        <v>-85326.334386612056</v>
      </c>
      <c r="G32" s="41"/>
    </row>
    <row r="33" spans="1:7" ht="15" thickBot="1" x14ac:dyDescent="0.35">
      <c r="A33" s="51" t="s">
        <v>25</v>
      </c>
      <c r="B33" s="52"/>
      <c r="C33" s="40">
        <f>PMT(C32/12,C31,-C30)</f>
        <v>2241.5254895648</v>
      </c>
      <c r="E33" s="62">
        <v>10</v>
      </c>
      <c r="F33" s="22">
        <v>-70842.541605484716</v>
      </c>
      <c r="G33" s="41"/>
    </row>
    <row r="34" spans="1:7" x14ac:dyDescent="0.3">
      <c r="C34" s="6"/>
      <c r="E34" s="62">
        <v>11</v>
      </c>
      <c r="F34" s="22">
        <v>-86861.08286830243</v>
      </c>
      <c r="G34" s="41"/>
    </row>
    <row r="35" spans="1:7" ht="15" thickBot="1" x14ac:dyDescent="0.35">
      <c r="E35" s="62">
        <v>12</v>
      </c>
      <c r="F35" s="22">
        <v>-78923.140321507264</v>
      </c>
      <c r="G35" s="41"/>
    </row>
    <row r="36" spans="1:7" ht="15" thickBot="1" x14ac:dyDescent="0.35">
      <c r="A36" s="148" t="s">
        <v>65</v>
      </c>
      <c r="B36" s="149"/>
      <c r="C36" s="150"/>
      <c r="E36" s="62">
        <v>13</v>
      </c>
      <c r="F36" s="22">
        <v>-86865.090079831221</v>
      </c>
      <c r="G36" s="41"/>
    </row>
    <row r="37" spans="1:7" x14ac:dyDescent="0.3">
      <c r="A37" s="77" t="s">
        <v>26</v>
      </c>
      <c r="B37" s="78"/>
      <c r="C37" s="72">
        <v>118</v>
      </c>
      <c r="E37" s="62">
        <v>14</v>
      </c>
      <c r="F37" s="22">
        <v>-88241.159688796819</v>
      </c>
      <c r="G37" s="41"/>
    </row>
    <row r="38" spans="1:7" x14ac:dyDescent="0.3">
      <c r="A38" s="31" t="s">
        <v>27</v>
      </c>
      <c r="B38" s="29"/>
      <c r="C38" s="33">
        <v>522</v>
      </c>
      <c r="E38" s="62">
        <v>15</v>
      </c>
      <c r="F38" s="22">
        <v>-80183.072070440772</v>
      </c>
      <c r="G38" s="41"/>
    </row>
    <row r="39" spans="1:7" x14ac:dyDescent="0.3">
      <c r="A39" s="163" t="s">
        <v>24</v>
      </c>
      <c r="B39" s="164"/>
      <c r="C39" s="34">
        <f>C33+C37+C38</f>
        <v>2881.5254895648</v>
      </c>
      <c r="E39" s="62">
        <v>16</v>
      </c>
      <c r="F39" s="22">
        <v>-74565.043515108744</v>
      </c>
      <c r="G39" s="41"/>
    </row>
    <row r="40" spans="1:7" ht="15" thickBot="1" x14ac:dyDescent="0.35">
      <c r="A40" s="19"/>
      <c r="B40" s="20"/>
      <c r="C40" s="18"/>
      <c r="E40" s="62">
        <v>17</v>
      </c>
      <c r="F40" s="22">
        <v>-81879.293927121384</v>
      </c>
      <c r="G40" s="41"/>
    </row>
    <row r="41" spans="1:7" ht="15" thickBot="1" x14ac:dyDescent="0.35">
      <c r="A41" s="156" t="s">
        <v>58</v>
      </c>
      <c r="B41" s="157"/>
      <c r="C41" s="158"/>
      <c r="E41" s="62">
        <v>18</v>
      </c>
      <c r="F41" s="22">
        <v>-84533.598296291835</v>
      </c>
      <c r="G41" s="41"/>
    </row>
    <row r="42" spans="1:7" x14ac:dyDescent="0.3">
      <c r="A42" s="77" t="s">
        <v>28</v>
      </c>
      <c r="B42" s="78" t="s">
        <v>29</v>
      </c>
      <c r="C42" s="76">
        <f>C5*0.01</f>
        <v>6430</v>
      </c>
      <c r="E42" s="62">
        <v>19</v>
      </c>
      <c r="F42" s="22">
        <v>-72927.122721245978</v>
      </c>
      <c r="G42" s="41"/>
    </row>
    <row r="43" spans="1:7" x14ac:dyDescent="0.3">
      <c r="A43" s="31"/>
      <c r="B43" s="29" t="s">
        <v>30</v>
      </c>
      <c r="C43" s="33">
        <f>1*C6</f>
        <v>2500</v>
      </c>
      <c r="E43" s="62">
        <v>20</v>
      </c>
      <c r="F43" s="22">
        <v>-79675.232350166014</v>
      </c>
      <c r="G43" s="41"/>
    </row>
    <row r="44" spans="1:7" x14ac:dyDescent="0.3">
      <c r="A44" s="31" t="s">
        <v>56</v>
      </c>
      <c r="B44" s="29"/>
      <c r="C44" s="33">
        <f>C43</f>
        <v>2500</v>
      </c>
      <c r="E44" s="62">
        <v>21</v>
      </c>
      <c r="F44" s="22">
        <v>-84956.430620103129</v>
      </c>
      <c r="G44" s="41"/>
    </row>
    <row r="45" spans="1:7" x14ac:dyDescent="0.3">
      <c r="A45" s="31" t="s">
        <v>57</v>
      </c>
      <c r="B45" s="29"/>
      <c r="C45" s="35">
        <f>AVERAGE(C42:C43)*(1+0.1)</f>
        <v>4911.5</v>
      </c>
      <c r="E45" s="62">
        <v>22</v>
      </c>
      <c r="F45" s="22">
        <v>-85661.217629650608</v>
      </c>
      <c r="G45" s="41"/>
    </row>
    <row r="46" spans="1:7" x14ac:dyDescent="0.3">
      <c r="A46" s="31" t="s">
        <v>64</v>
      </c>
      <c r="B46" s="29"/>
      <c r="C46" s="35">
        <f ca="1">C45*(1+C49)</f>
        <v>5023.1791227825779</v>
      </c>
      <c r="E46" s="62">
        <v>23</v>
      </c>
      <c r="F46" s="22">
        <v>-71756.64582941198</v>
      </c>
      <c r="G46" s="41"/>
    </row>
    <row r="47" spans="1:7" ht="14.25" customHeight="1" x14ac:dyDescent="0.3">
      <c r="A47" s="186" t="s">
        <v>59</v>
      </c>
      <c r="B47" s="28" t="s">
        <v>8</v>
      </c>
      <c r="C47" s="36">
        <v>0.02</v>
      </c>
      <c r="E47" s="62">
        <v>24</v>
      </c>
      <c r="F47" s="22">
        <v>-80621.162651809151</v>
      </c>
      <c r="G47" s="41"/>
    </row>
    <row r="48" spans="1:7" ht="17.25" customHeight="1" x14ac:dyDescent="0.3">
      <c r="A48" s="186"/>
      <c r="B48" s="28" t="s">
        <v>9</v>
      </c>
      <c r="C48" s="36">
        <v>0.04</v>
      </c>
      <c r="E48" s="62">
        <v>25</v>
      </c>
      <c r="F48" s="22">
        <v>-82386.55325747552</v>
      </c>
      <c r="G48" s="41"/>
    </row>
    <row r="49" spans="1:7" ht="13.5" customHeight="1" x14ac:dyDescent="0.3">
      <c r="A49" s="186"/>
      <c r="B49" s="28" t="s">
        <v>17</v>
      </c>
      <c r="C49" s="37">
        <f ca="1">RAND()*(C48-C47)+C47</f>
        <v>2.2738292330770109E-2</v>
      </c>
      <c r="E49" s="62">
        <v>26</v>
      </c>
      <c r="F49" s="22">
        <v>-75856.734011292341</v>
      </c>
      <c r="G49" s="41"/>
    </row>
    <row r="50" spans="1:7" ht="13.5" customHeight="1" x14ac:dyDescent="0.3">
      <c r="A50" s="21"/>
      <c r="B50" s="10"/>
      <c r="C50" s="11"/>
      <c r="E50" s="62">
        <v>27</v>
      </c>
      <c r="F50" s="22">
        <v>-71640.889850424457</v>
      </c>
      <c r="G50" s="41"/>
    </row>
    <row r="51" spans="1:7" ht="14.25" customHeight="1" x14ac:dyDescent="0.3">
      <c r="A51" s="151" t="s">
        <v>63</v>
      </c>
      <c r="B51" s="152"/>
      <c r="C51" s="153"/>
      <c r="E51" s="62">
        <v>28</v>
      </c>
      <c r="F51" s="22">
        <v>-77100.530195258689</v>
      </c>
      <c r="G51" s="41"/>
    </row>
    <row r="52" spans="1:7" x14ac:dyDescent="0.3">
      <c r="A52" s="154" t="s">
        <v>31</v>
      </c>
      <c r="B52" s="28" t="s">
        <v>60</v>
      </c>
      <c r="C52" s="38">
        <f>C39+(C44/12)</f>
        <v>3089.8588228981334</v>
      </c>
      <c r="E52" s="62">
        <v>29</v>
      </c>
      <c r="F52" s="22">
        <v>-78806.423033754007</v>
      </c>
      <c r="G52" s="41"/>
    </row>
    <row r="53" spans="1:7" x14ac:dyDescent="0.3">
      <c r="A53" s="154"/>
      <c r="B53" s="28" t="s">
        <v>61</v>
      </c>
      <c r="C53" s="38">
        <f>C39+(C45/12)</f>
        <v>3290.8171562314665</v>
      </c>
      <c r="E53" s="62">
        <v>30</v>
      </c>
      <c r="F53" s="22">
        <v>-70997.426258837979</v>
      </c>
      <c r="G53" s="41"/>
    </row>
    <row r="54" spans="1:7" ht="15" thickBot="1" x14ac:dyDescent="0.35">
      <c r="A54" s="155"/>
      <c r="B54" s="39" t="s">
        <v>62</v>
      </c>
      <c r="C54" s="40">
        <f ca="1">C39+(C46/12)</f>
        <v>3300.1237497966813</v>
      </c>
      <c r="E54" s="62">
        <v>31</v>
      </c>
      <c r="F54" s="22">
        <v>-75625.202669651277</v>
      </c>
      <c r="G54" s="41"/>
    </row>
    <row r="55" spans="1:7" x14ac:dyDescent="0.3">
      <c r="E55" s="62">
        <v>32</v>
      </c>
      <c r="F55" s="22">
        <v>-86528.260198382734</v>
      </c>
      <c r="G55" s="41"/>
    </row>
    <row r="56" spans="1:7" x14ac:dyDescent="0.3">
      <c r="E56" s="62">
        <v>33</v>
      </c>
      <c r="F56" s="22">
        <v>-82277.341724311264</v>
      </c>
      <c r="G56" s="41"/>
    </row>
    <row r="57" spans="1:7" x14ac:dyDescent="0.3">
      <c r="E57" s="62">
        <v>34</v>
      </c>
      <c r="F57" s="22">
        <v>-85186.073696909065</v>
      </c>
      <c r="G57" s="41"/>
    </row>
    <row r="58" spans="1:7" x14ac:dyDescent="0.3">
      <c r="E58" s="62">
        <v>35</v>
      </c>
      <c r="F58" s="22">
        <v>-82866.58893032599</v>
      </c>
      <c r="G58" s="41"/>
    </row>
    <row r="59" spans="1:7" x14ac:dyDescent="0.3">
      <c r="E59" s="62">
        <v>36</v>
      </c>
      <c r="F59" s="22">
        <v>-81692.259300797887</v>
      </c>
      <c r="G59" s="41"/>
    </row>
    <row r="60" spans="1:7" x14ac:dyDescent="0.3">
      <c r="E60" s="62">
        <v>37</v>
      </c>
      <c r="F60" s="22">
        <v>-70984.326489720799</v>
      </c>
      <c r="G60" s="41"/>
    </row>
    <row r="61" spans="1:7" x14ac:dyDescent="0.3">
      <c r="E61" s="62">
        <v>38</v>
      </c>
      <c r="F61" s="22">
        <v>-71471.941740863214</v>
      </c>
      <c r="G61" s="41"/>
    </row>
    <row r="62" spans="1:7" x14ac:dyDescent="0.3">
      <c r="E62" s="62">
        <v>39</v>
      </c>
      <c r="F62" s="22">
        <v>-86467.278813147888</v>
      </c>
      <c r="G62" s="41"/>
    </row>
    <row r="63" spans="1:7" x14ac:dyDescent="0.3">
      <c r="E63" s="62">
        <v>40</v>
      </c>
      <c r="F63" s="22">
        <v>-85973.944581433432</v>
      </c>
      <c r="G63" s="41"/>
    </row>
    <row r="64" spans="1:7" x14ac:dyDescent="0.3">
      <c r="E64" s="62">
        <v>41</v>
      </c>
      <c r="F64" s="22">
        <v>-84294.600382180623</v>
      </c>
      <c r="G64" s="41"/>
    </row>
    <row r="65" spans="5:7" x14ac:dyDescent="0.3">
      <c r="E65" s="62">
        <v>42</v>
      </c>
      <c r="F65" s="22">
        <v>-73254.437759739507</v>
      </c>
      <c r="G65" s="41"/>
    </row>
    <row r="66" spans="5:7" x14ac:dyDescent="0.3">
      <c r="E66" s="62">
        <v>43</v>
      </c>
      <c r="F66" s="22">
        <v>-75518.088474539283</v>
      </c>
      <c r="G66" s="41"/>
    </row>
    <row r="67" spans="5:7" x14ac:dyDescent="0.3">
      <c r="E67" s="62">
        <v>44</v>
      </c>
      <c r="F67" s="22">
        <v>-76293.260795364971</v>
      </c>
      <c r="G67" s="41"/>
    </row>
    <row r="68" spans="5:7" x14ac:dyDescent="0.3">
      <c r="E68" s="62">
        <v>45</v>
      </c>
      <c r="F68" s="22">
        <v>-86079.307296983752</v>
      </c>
      <c r="G68" s="41"/>
    </row>
    <row r="69" spans="5:7" x14ac:dyDescent="0.3">
      <c r="E69" s="62">
        <v>46</v>
      </c>
      <c r="F69" s="22">
        <v>-84898.778293655196</v>
      </c>
      <c r="G69" s="41"/>
    </row>
    <row r="70" spans="5:7" x14ac:dyDescent="0.3">
      <c r="E70" s="62">
        <v>47</v>
      </c>
      <c r="F70" s="22">
        <v>-86197.810613219626</v>
      </c>
      <c r="G70" s="41"/>
    </row>
    <row r="71" spans="5:7" x14ac:dyDescent="0.3">
      <c r="E71" s="62">
        <v>48</v>
      </c>
      <c r="F71" s="22">
        <v>-71544.741233242923</v>
      </c>
      <c r="G71" s="41"/>
    </row>
    <row r="72" spans="5:7" x14ac:dyDescent="0.3">
      <c r="E72" s="62">
        <v>49</v>
      </c>
      <c r="F72" s="22">
        <v>-78340.76322134037</v>
      </c>
      <c r="G72" s="41"/>
    </row>
    <row r="73" spans="5:7" x14ac:dyDescent="0.3">
      <c r="E73" s="62">
        <v>50</v>
      </c>
      <c r="F73" s="22">
        <v>-79191.501482928608</v>
      </c>
      <c r="G73" s="41"/>
    </row>
    <row r="74" spans="5:7" x14ac:dyDescent="0.3">
      <c r="E74" s="62">
        <v>51</v>
      </c>
      <c r="F74" s="22">
        <v>-73013.867743163515</v>
      </c>
      <c r="G74" s="41"/>
    </row>
    <row r="75" spans="5:7" x14ac:dyDescent="0.3">
      <c r="E75" s="62">
        <v>52</v>
      </c>
      <c r="F75" s="22">
        <v>-79033.789197475329</v>
      </c>
      <c r="G75" s="41"/>
    </row>
    <row r="76" spans="5:7" x14ac:dyDescent="0.3">
      <c r="E76" s="62">
        <v>53</v>
      </c>
      <c r="F76" s="22">
        <v>-85152.747171244933</v>
      </c>
      <c r="G76" s="41"/>
    </row>
    <row r="77" spans="5:7" x14ac:dyDescent="0.3">
      <c r="E77" s="62">
        <v>54</v>
      </c>
      <c r="F77" s="22">
        <v>-70210.694950310921</v>
      </c>
      <c r="G77" s="41"/>
    </row>
    <row r="78" spans="5:7" x14ac:dyDescent="0.3">
      <c r="E78" s="62">
        <v>55</v>
      </c>
      <c r="F78" s="22">
        <v>-74000.994410454005</v>
      </c>
      <c r="G78" s="41"/>
    </row>
    <row r="79" spans="5:7" x14ac:dyDescent="0.3">
      <c r="E79" s="62">
        <v>56</v>
      </c>
      <c r="F79" s="22">
        <v>-71144.724817831739</v>
      </c>
      <c r="G79" s="41"/>
    </row>
    <row r="80" spans="5:7" x14ac:dyDescent="0.3">
      <c r="E80" s="62">
        <v>57</v>
      </c>
      <c r="F80" s="22">
        <v>-79267.747169302515</v>
      </c>
      <c r="G80" s="41"/>
    </row>
    <row r="81" spans="5:7" x14ac:dyDescent="0.3">
      <c r="E81" s="62">
        <v>58</v>
      </c>
      <c r="F81" s="22">
        <v>-74225.226557320013</v>
      </c>
      <c r="G81" s="41"/>
    </row>
    <row r="82" spans="5:7" x14ac:dyDescent="0.3">
      <c r="E82" s="62">
        <v>59</v>
      </c>
      <c r="F82" s="22">
        <v>-86472.752782329393</v>
      </c>
      <c r="G82" s="41"/>
    </row>
    <row r="83" spans="5:7" x14ac:dyDescent="0.3">
      <c r="E83" s="62">
        <v>60</v>
      </c>
      <c r="F83" s="22">
        <v>-79080.12898858315</v>
      </c>
      <c r="G83" s="41"/>
    </row>
    <row r="84" spans="5:7" x14ac:dyDescent="0.3">
      <c r="E84" s="62">
        <v>61</v>
      </c>
      <c r="F84" s="22">
        <v>-70001.545493082464</v>
      </c>
      <c r="G84" s="41"/>
    </row>
    <row r="85" spans="5:7" x14ac:dyDescent="0.3">
      <c r="E85" s="62">
        <v>62</v>
      </c>
      <c r="F85" s="22">
        <v>-69575.621371588815</v>
      </c>
      <c r="G85" s="41"/>
    </row>
    <row r="86" spans="5:7" x14ac:dyDescent="0.3">
      <c r="E86" s="62">
        <v>63</v>
      </c>
      <c r="F86" s="22">
        <v>-76829.194648434146</v>
      </c>
      <c r="G86" s="41"/>
    </row>
    <row r="87" spans="5:7" x14ac:dyDescent="0.3">
      <c r="E87" s="62">
        <v>64</v>
      </c>
      <c r="F87" s="22">
        <v>-74372.373384600316</v>
      </c>
      <c r="G87" s="41"/>
    </row>
    <row r="88" spans="5:7" x14ac:dyDescent="0.3">
      <c r="E88" s="62">
        <v>65</v>
      </c>
      <c r="F88" s="22">
        <v>-74329.570833275968</v>
      </c>
      <c r="G88" s="41"/>
    </row>
    <row r="89" spans="5:7" x14ac:dyDescent="0.3">
      <c r="E89" s="62">
        <v>66</v>
      </c>
      <c r="F89" s="22">
        <v>-79138.656159135455</v>
      </c>
      <c r="G89" s="41"/>
    </row>
    <row r="90" spans="5:7" x14ac:dyDescent="0.3">
      <c r="E90" s="62">
        <v>67</v>
      </c>
      <c r="F90" s="22">
        <v>-87378.983565124858</v>
      </c>
      <c r="G90" s="41"/>
    </row>
    <row r="91" spans="5:7" x14ac:dyDescent="0.3">
      <c r="E91" s="62">
        <v>68</v>
      </c>
      <c r="F91" s="22">
        <v>-82644.545176108586</v>
      </c>
      <c r="G91" s="41"/>
    </row>
    <row r="92" spans="5:7" x14ac:dyDescent="0.3">
      <c r="E92" s="62">
        <v>69</v>
      </c>
      <c r="F92" s="22">
        <v>-69458.534455059518</v>
      </c>
      <c r="G92" s="41"/>
    </row>
    <row r="93" spans="5:7" x14ac:dyDescent="0.3">
      <c r="E93" s="62">
        <v>70</v>
      </c>
      <c r="F93" s="22">
        <v>-69877.690412198746</v>
      </c>
      <c r="G93" s="41"/>
    </row>
    <row r="94" spans="5:7" x14ac:dyDescent="0.3">
      <c r="E94" s="62">
        <v>71</v>
      </c>
      <c r="F94" s="22">
        <v>-72466.242520568863</v>
      </c>
      <c r="G94" s="41"/>
    </row>
    <row r="95" spans="5:7" x14ac:dyDescent="0.3">
      <c r="E95" s="62">
        <v>72</v>
      </c>
      <c r="F95" s="22">
        <v>-77029.592234383046</v>
      </c>
      <c r="G95" s="41"/>
    </row>
    <row r="96" spans="5:7" x14ac:dyDescent="0.3">
      <c r="E96" s="62">
        <v>73</v>
      </c>
      <c r="F96" s="22">
        <v>-82665.587568153074</v>
      </c>
      <c r="G96" s="41"/>
    </row>
    <row r="97" spans="5:7" x14ac:dyDescent="0.3">
      <c r="E97" s="62">
        <v>74</v>
      </c>
      <c r="F97" s="22">
        <v>-72783.555729120126</v>
      </c>
      <c r="G97" s="41"/>
    </row>
    <row r="98" spans="5:7" x14ac:dyDescent="0.3">
      <c r="E98" s="62">
        <v>75</v>
      </c>
      <c r="F98" s="22">
        <v>-75547.740802186949</v>
      </c>
      <c r="G98" s="41"/>
    </row>
    <row r="99" spans="5:7" x14ac:dyDescent="0.3">
      <c r="E99" s="62">
        <v>76</v>
      </c>
      <c r="F99" s="22">
        <v>-73571.790249215162</v>
      </c>
      <c r="G99" s="41"/>
    </row>
    <row r="100" spans="5:7" x14ac:dyDescent="0.3">
      <c r="E100" s="62">
        <v>77</v>
      </c>
      <c r="F100" s="22">
        <v>-78462.580368299707</v>
      </c>
      <c r="G100" s="41"/>
    </row>
    <row r="101" spans="5:7" x14ac:dyDescent="0.3">
      <c r="E101" s="62">
        <v>78</v>
      </c>
      <c r="F101" s="22">
        <v>-88183.228674503567</v>
      </c>
      <c r="G101" s="41"/>
    </row>
    <row r="102" spans="5:7" x14ac:dyDescent="0.3">
      <c r="E102" s="62">
        <v>79</v>
      </c>
      <c r="F102" s="22">
        <v>-84250.66679342206</v>
      </c>
      <c r="G102" s="41"/>
    </row>
    <row r="103" spans="5:7" x14ac:dyDescent="0.3">
      <c r="E103" s="62">
        <v>80</v>
      </c>
      <c r="F103" s="22">
        <v>-75531.421162378276</v>
      </c>
      <c r="G103" s="41"/>
    </row>
    <row r="104" spans="5:7" x14ac:dyDescent="0.3">
      <c r="E104" s="62">
        <v>81</v>
      </c>
      <c r="F104" s="22">
        <v>-82605.737792058178</v>
      </c>
      <c r="G104" s="41"/>
    </row>
    <row r="105" spans="5:7" x14ac:dyDescent="0.3">
      <c r="E105" s="62">
        <v>82</v>
      </c>
      <c r="F105" s="22">
        <v>-85835.990406508296</v>
      </c>
      <c r="G105" s="41"/>
    </row>
    <row r="106" spans="5:7" x14ac:dyDescent="0.3">
      <c r="E106" s="62">
        <v>83</v>
      </c>
      <c r="F106" s="22">
        <v>-80000.297742835959</v>
      </c>
      <c r="G106" s="41"/>
    </row>
    <row r="107" spans="5:7" x14ac:dyDescent="0.3">
      <c r="E107" s="62">
        <v>84</v>
      </c>
      <c r="F107" s="22">
        <v>-73934.314904685656</v>
      </c>
      <c r="G107" s="41"/>
    </row>
    <row r="108" spans="5:7" x14ac:dyDescent="0.3">
      <c r="E108" s="62">
        <v>85</v>
      </c>
      <c r="F108" s="22">
        <v>-74558.790439351797</v>
      </c>
      <c r="G108" s="41"/>
    </row>
    <row r="109" spans="5:7" x14ac:dyDescent="0.3">
      <c r="E109" s="62">
        <v>86</v>
      </c>
      <c r="F109" s="22">
        <v>-78062.088618617257</v>
      </c>
      <c r="G109" s="41"/>
    </row>
    <row r="110" spans="5:7" x14ac:dyDescent="0.3">
      <c r="E110" s="62">
        <v>87</v>
      </c>
      <c r="F110" s="22">
        <v>-79706.890258691652</v>
      </c>
      <c r="G110" s="41"/>
    </row>
    <row r="111" spans="5:7" x14ac:dyDescent="0.3">
      <c r="E111" s="62">
        <v>88</v>
      </c>
      <c r="F111" s="22">
        <v>-84346.147605569407</v>
      </c>
      <c r="G111" s="41"/>
    </row>
    <row r="112" spans="5:7" x14ac:dyDescent="0.3">
      <c r="E112" s="62">
        <v>89</v>
      </c>
      <c r="F112" s="22">
        <v>-82775.185348381448</v>
      </c>
      <c r="G112" s="41"/>
    </row>
    <row r="113" spans="5:7" x14ac:dyDescent="0.3">
      <c r="E113" s="62">
        <v>90</v>
      </c>
      <c r="F113" s="22">
        <v>-86714.735022436682</v>
      </c>
      <c r="G113" s="41"/>
    </row>
    <row r="114" spans="5:7" x14ac:dyDescent="0.3">
      <c r="E114" s="62">
        <v>91</v>
      </c>
      <c r="F114" s="22">
        <v>-84328.851490303277</v>
      </c>
      <c r="G114" s="41"/>
    </row>
    <row r="115" spans="5:7" x14ac:dyDescent="0.3">
      <c r="E115" s="62">
        <v>92</v>
      </c>
      <c r="F115" s="22">
        <v>-70963.919059254709</v>
      </c>
      <c r="G115" s="41"/>
    </row>
    <row r="116" spans="5:7" x14ac:dyDescent="0.3">
      <c r="E116" s="62">
        <v>93</v>
      </c>
      <c r="F116" s="22">
        <v>-88383.940644083108</v>
      </c>
      <c r="G116" s="41"/>
    </row>
    <row r="117" spans="5:7" x14ac:dyDescent="0.3">
      <c r="E117" s="62">
        <v>94</v>
      </c>
      <c r="F117" s="22">
        <v>-72617.950736293773</v>
      </c>
      <c r="G117" s="41"/>
    </row>
    <row r="118" spans="5:7" x14ac:dyDescent="0.3">
      <c r="E118" s="62">
        <v>95</v>
      </c>
      <c r="F118" s="22">
        <v>-87831.609496270248</v>
      </c>
      <c r="G118" s="41"/>
    </row>
    <row r="119" spans="5:7" x14ac:dyDescent="0.3">
      <c r="E119" s="62">
        <v>96</v>
      </c>
      <c r="F119" s="22">
        <v>-79775.789789873321</v>
      </c>
      <c r="G119" s="41"/>
    </row>
    <row r="120" spans="5:7" x14ac:dyDescent="0.3">
      <c r="E120" s="62">
        <v>97</v>
      </c>
      <c r="F120" s="22">
        <v>-76399.331988472331</v>
      </c>
      <c r="G120" s="41"/>
    </row>
    <row r="121" spans="5:7" x14ac:dyDescent="0.3">
      <c r="E121" s="62">
        <v>98</v>
      </c>
      <c r="F121" s="22">
        <v>-82418.07084495177</v>
      </c>
      <c r="G121" s="41"/>
    </row>
    <row r="122" spans="5:7" x14ac:dyDescent="0.3">
      <c r="E122" s="62">
        <v>99</v>
      </c>
      <c r="F122" s="22">
        <v>-82226.009814774923</v>
      </c>
      <c r="G122" s="41"/>
    </row>
    <row r="123" spans="5:7" x14ac:dyDescent="0.3">
      <c r="E123" s="62">
        <v>100</v>
      </c>
      <c r="F123" s="22">
        <v>-81500.510784664919</v>
      </c>
      <c r="G123" s="41"/>
    </row>
    <row r="124" spans="5:7" x14ac:dyDescent="0.3">
      <c r="E124" s="62">
        <v>101</v>
      </c>
      <c r="F124" s="22">
        <v>-77328.3689931689</v>
      </c>
      <c r="G124" s="41"/>
    </row>
    <row r="125" spans="5:7" x14ac:dyDescent="0.3">
      <c r="E125" s="62">
        <v>102</v>
      </c>
      <c r="F125" s="22">
        <v>-75267.44646407172</v>
      </c>
      <c r="G125" s="41"/>
    </row>
    <row r="126" spans="5:7" x14ac:dyDescent="0.3">
      <c r="E126" s="62">
        <v>103</v>
      </c>
      <c r="F126" s="22">
        <v>-85760.109131432138</v>
      </c>
      <c r="G126" s="41"/>
    </row>
    <row r="127" spans="5:7" x14ac:dyDescent="0.3">
      <c r="E127" s="62">
        <v>104</v>
      </c>
      <c r="F127" s="22">
        <v>-77247.455786601378</v>
      </c>
      <c r="G127" s="41"/>
    </row>
    <row r="128" spans="5:7" x14ac:dyDescent="0.3">
      <c r="E128" s="62">
        <v>105</v>
      </c>
      <c r="F128" s="22">
        <v>-74354.089102269732</v>
      </c>
      <c r="G128" s="41"/>
    </row>
    <row r="129" spans="5:7" x14ac:dyDescent="0.3">
      <c r="E129" s="62">
        <v>106</v>
      </c>
      <c r="F129" s="22">
        <v>-75123.105088583819</v>
      </c>
      <c r="G129" s="41"/>
    </row>
    <row r="130" spans="5:7" x14ac:dyDescent="0.3">
      <c r="E130" s="62">
        <v>107</v>
      </c>
      <c r="F130" s="22">
        <v>-72016.21716951835</v>
      </c>
      <c r="G130" s="41"/>
    </row>
    <row r="131" spans="5:7" x14ac:dyDescent="0.3">
      <c r="E131" s="62">
        <v>108</v>
      </c>
      <c r="F131" s="22">
        <v>-69219.964199556969</v>
      </c>
      <c r="G131" s="41"/>
    </row>
    <row r="132" spans="5:7" x14ac:dyDescent="0.3">
      <c r="E132" s="62">
        <v>109</v>
      </c>
      <c r="F132" s="22">
        <v>-88073.20680912133</v>
      </c>
      <c r="G132" s="41"/>
    </row>
    <row r="133" spans="5:7" x14ac:dyDescent="0.3">
      <c r="E133" s="62">
        <v>110</v>
      </c>
      <c r="F133" s="22">
        <v>-71043.980842424222</v>
      </c>
      <c r="G133" s="41"/>
    </row>
    <row r="134" spans="5:7" x14ac:dyDescent="0.3">
      <c r="E134" s="62">
        <v>111</v>
      </c>
      <c r="F134" s="22">
        <v>-81990.120823683828</v>
      </c>
      <c r="G134" s="41"/>
    </row>
    <row r="135" spans="5:7" x14ac:dyDescent="0.3">
      <c r="E135" s="62">
        <v>112</v>
      </c>
      <c r="F135" s="22">
        <v>-78456.153930741712</v>
      </c>
      <c r="G135" s="41"/>
    </row>
    <row r="136" spans="5:7" x14ac:dyDescent="0.3">
      <c r="E136" s="62">
        <v>113</v>
      </c>
      <c r="F136" s="22">
        <v>-72829.52486188148</v>
      </c>
      <c r="G136" s="41"/>
    </row>
    <row r="137" spans="5:7" x14ac:dyDescent="0.3">
      <c r="E137" s="62">
        <v>114</v>
      </c>
      <c r="F137" s="22">
        <v>-79707.482871989327</v>
      </c>
      <c r="G137" s="41"/>
    </row>
    <row r="138" spans="5:7" x14ac:dyDescent="0.3">
      <c r="E138" s="62">
        <v>115</v>
      </c>
      <c r="F138" s="22">
        <v>-83099.259108760511</v>
      </c>
      <c r="G138" s="41"/>
    </row>
    <row r="139" spans="5:7" x14ac:dyDescent="0.3">
      <c r="E139" s="62">
        <v>116</v>
      </c>
      <c r="F139" s="22">
        <v>-69717.210128980558</v>
      </c>
      <c r="G139" s="41"/>
    </row>
    <row r="140" spans="5:7" x14ac:dyDescent="0.3">
      <c r="E140" s="62">
        <v>117</v>
      </c>
      <c r="F140" s="22">
        <v>-69571.226935661602</v>
      </c>
      <c r="G140" s="41"/>
    </row>
    <row r="141" spans="5:7" x14ac:dyDescent="0.3">
      <c r="E141" s="62">
        <v>118</v>
      </c>
      <c r="F141" s="22">
        <v>-84870.037749068928</v>
      </c>
      <c r="G141" s="41"/>
    </row>
    <row r="142" spans="5:7" x14ac:dyDescent="0.3">
      <c r="E142" s="62">
        <v>119</v>
      </c>
      <c r="F142" s="22">
        <v>-84355.691096582901</v>
      </c>
      <c r="G142" s="41"/>
    </row>
    <row r="143" spans="5:7" x14ac:dyDescent="0.3">
      <c r="E143" s="62">
        <v>120</v>
      </c>
      <c r="F143" s="22">
        <v>-81037.490337964453</v>
      </c>
      <c r="G143" s="41"/>
    </row>
    <row r="144" spans="5:7" x14ac:dyDescent="0.3">
      <c r="E144" s="62">
        <v>121</v>
      </c>
      <c r="F144" s="22">
        <v>-86598.179748954513</v>
      </c>
      <c r="G144" s="41"/>
    </row>
    <row r="145" spans="5:7" x14ac:dyDescent="0.3">
      <c r="E145" s="62">
        <v>122</v>
      </c>
      <c r="F145" s="22">
        <v>-74689.901800545369</v>
      </c>
      <c r="G145" s="41"/>
    </row>
    <row r="146" spans="5:7" x14ac:dyDescent="0.3">
      <c r="E146" s="62">
        <v>123</v>
      </c>
      <c r="F146" s="22">
        <v>-74227.862013076417</v>
      </c>
      <c r="G146" s="41"/>
    </row>
    <row r="147" spans="5:7" x14ac:dyDescent="0.3">
      <c r="E147" s="62">
        <v>124</v>
      </c>
      <c r="F147" s="22">
        <v>-78582.793145408243</v>
      </c>
      <c r="G147" s="41"/>
    </row>
    <row r="148" spans="5:7" x14ac:dyDescent="0.3">
      <c r="E148" s="62">
        <v>125</v>
      </c>
      <c r="F148" s="22">
        <v>-70564.997786749474</v>
      </c>
      <c r="G148" s="41"/>
    </row>
    <row r="149" spans="5:7" x14ac:dyDescent="0.3">
      <c r="E149" s="62">
        <v>126</v>
      </c>
      <c r="F149" s="22">
        <v>-78779.262945526716</v>
      </c>
      <c r="G149" s="41"/>
    </row>
    <row r="150" spans="5:7" x14ac:dyDescent="0.3">
      <c r="E150" s="62">
        <v>127</v>
      </c>
      <c r="F150" s="22">
        <v>-75570.930458471339</v>
      </c>
      <c r="G150" s="41"/>
    </row>
    <row r="151" spans="5:7" x14ac:dyDescent="0.3">
      <c r="E151" s="62">
        <v>128</v>
      </c>
      <c r="F151" s="22">
        <v>-80579.612009302888</v>
      </c>
      <c r="G151" s="41"/>
    </row>
    <row r="152" spans="5:7" x14ac:dyDescent="0.3">
      <c r="E152" s="62">
        <v>129</v>
      </c>
      <c r="F152" s="22">
        <v>-71514.931241290382</v>
      </c>
      <c r="G152" s="41"/>
    </row>
    <row r="153" spans="5:7" x14ac:dyDescent="0.3">
      <c r="E153" s="62">
        <v>130</v>
      </c>
      <c r="F153" s="22">
        <v>-84768.027124676184</v>
      </c>
      <c r="G153" s="41"/>
    </row>
    <row r="154" spans="5:7" x14ac:dyDescent="0.3">
      <c r="E154" s="62">
        <v>131</v>
      </c>
      <c r="F154" s="22">
        <v>-71710.821506501015</v>
      </c>
      <c r="G154" s="41"/>
    </row>
    <row r="155" spans="5:7" x14ac:dyDescent="0.3">
      <c r="E155" s="62">
        <v>132</v>
      </c>
      <c r="F155" s="22">
        <v>-71474.898942376924</v>
      </c>
      <c r="G155" s="41"/>
    </row>
    <row r="156" spans="5:7" x14ac:dyDescent="0.3">
      <c r="E156" s="62">
        <v>133</v>
      </c>
      <c r="F156" s="22">
        <v>-79363.702379797149</v>
      </c>
      <c r="G156" s="41"/>
    </row>
    <row r="157" spans="5:7" x14ac:dyDescent="0.3">
      <c r="E157" s="62">
        <v>134</v>
      </c>
      <c r="F157" s="22">
        <v>-72181.339942285354</v>
      </c>
      <c r="G157" s="41"/>
    </row>
    <row r="158" spans="5:7" x14ac:dyDescent="0.3">
      <c r="E158" s="62">
        <v>135</v>
      </c>
      <c r="F158" s="22">
        <v>-75475.093358562517</v>
      </c>
      <c r="G158" s="41"/>
    </row>
    <row r="159" spans="5:7" x14ac:dyDescent="0.3">
      <c r="E159" s="62">
        <v>136</v>
      </c>
      <c r="F159" s="22">
        <v>-69817.830079583335</v>
      </c>
      <c r="G159" s="41"/>
    </row>
    <row r="160" spans="5:7" x14ac:dyDescent="0.3">
      <c r="E160" s="62">
        <v>137</v>
      </c>
      <c r="F160" s="22">
        <v>-70963.785045722965</v>
      </c>
      <c r="G160" s="41"/>
    </row>
    <row r="161" spans="5:7" x14ac:dyDescent="0.3">
      <c r="E161" s="62">
        <v>138</v>
      </c>
      <c r="F161" s="22">
        <v>-69715.63476176183</v>
      </c>
      <c r="G161" s="41"/>
    </row>
    <row r="162" spans="5:7" x14ac:dyDescent="0.3">
      <c r="E162" s="62">
        <v>139</v>
      </c>
      <c r="F162" s="22">
        <v>-70794.485497573565</v>
      </c>
      <c r="G162" s="41"/>
    </row>
    <row r="163" spans="5:7" x14ac:dyDescent="0.3">
      <c r="E163" s="62">
        <v>140</v>
      </c>
      <c r="F163" s="22">
        <v>-83972.929654066247</v>
      </c>
      <c r="G163" s="41"/>
    </row>
    <row r="164" spans="5:7" x14ac:dyDescent="0.3">
      <c r="E164" s="62">
        <v>141</v>
      </c>
      <c r="F164" s="22">
        <v>-85229.583752129169</v>
      </c>
      <c r="G164" s="41"/>
    </row>
    <row r="165" spans="5:7" x14ac:dyDescent="0.3">
      <c r="E165" s="62">
        <v>142</v>
      </c>
      <c r="F165" s="22">
        <v>-83381.97933119745</v>
      </c>
      <c r="G165" s="41"/>
    </row>
    <row r="166" spans="5:7" x14ac:dyDescent="0.3">
      <c r="E166" s="62">
        <v>143</v>
      </c>
      <c r="F166" s="22">
        <v>-78767.598040242738</v>
      </c>
      <c r="G166" s="41"/>
    </row>
    <row r="167" spans="5:7" x14ac:dyDescent="0.3">
      <c r="E167" s="62">
        <v>144</v>
      </c>
      <c r="F167" s="22">
        <v>-71675.829595779272</v>
      </c>
      <c r="G167" s="41"/>
    </row>
    <row r="168" spans="5:7" x14ac:dyDescent="0.3">
      <c r="E168" s="62">
        <v>145</v>
      </c>
      <c r="F168" s="22">
        <v>-78579.873200970469</v>
      </c>
      <c r="G168" s="41"/>
    </row>
    <row r="169" spans="5:7" x14ac:dyDescent="0.3">
      <c r="E169" s="62">
        <v>146</v>
      </c>
      <c r="F169" s="22">
        <v>-77726.750828574513</v>
      </c>
      <c r="G169" s="41"/>
    </row>
    <row r="170" spans="5:7" x14ac:dyDescent="0.3">
      <c r="E170" s="62">
        <v>147</v>
      </c>
      <c r="F170" s="22">
        <v>-83777.630649312108</v>
      </c>
      <c r="G170" s="41"/>
    </row>
    <row r="171" spans="5:7" x14ac:dyDescent="0.3">
      <c r="E171" s="62">
        <v>148</v>
      </c>
      <c r="F171" s="22">
        <v>-81103.768651027989</v>
      </c>
      <c r="G171" s="41"/>
    </row>
    <row r="172" spans="5:7" x14ac:dyDescent="0.3">
      <c r="E172" s="62">
        <v>149</v>
      </c>
      <c r="F172" s="22">
        <v>-75095.31256110598</v>
      </c>
      <c r="G172" s="41"/>
    </row>
    <row r="173" spans="5:7" x14ac:dyDescent="0.3">
      <c r="E173" s="62">
        <v>150</v>
      </c>
      <c r="F173" s="22">
        <v>-82456.243117625505</v>
      </c>
      <c r="G173" s="41"/>
    </row>
    <row r="174" spans="5:7" x14ac:dyDescent="0.3">
      <c r="E174" s="62">
        <v>151</v>
      </c>
      <c r="F174" s="22">
        <v>-79325.048707404203</v>
      </c>
      <c r="G174" s="41"/>
    </row>
    <row r="175" spans="5:7" x14ac:dyDescent="0.3">
      <c r="E175" s="62">
        <v>152</v>
      </c>
      <c r="F175" s="22">
        <v>-70619.328261675313</v>
      </c>
      <c r="G175" s="41"/>
    </row>
    <row r="176" spans="5:7" x14ac:dyDescent="0.3">
      <c r="E176" s="62">
        <v>153</v>
      </c>
      <c r="F176" s="22">
        <v>-71248.060904700658</v>
      </c>
      <c r="G176" s="41"/>
    </row>
    <row r="177" spans="5:7" x14ac:dyDescent="0.3">
      <c r="E177" s="62">
        <v>154</v>
      </c>
      <c r="F177" s="22">
        <v>-85413.267460225703</v>
      </c>
      <c r="G177" s="41"/>
    </row>
    <row r="178" spans="5:7" x14ac:dyDescent="0.3">
      <c r="E178" s="62">
        <v>155</v>
      </c>
      <c r="F178" s="22">
        <v>-77884.944165659428</v>
      </c>
      <c r="G178" s="41"/>
    </row>
    <row r="179" spans="5:7" x14ac:dyDescent="0.3">
      <c r="E179" s="62">
        <v>156</v>
      </c>
      <c r="F179" s="22">
        <v>-83831.16350997379</v>
      </c>
      <c r="G179" s="41"/>
    </row>
    <row r="180" spans="5:7" x14ac:dyDescent="0.3">
      <c r="E180" s="62">
        <v>157</v>
      </c>
      <c r="F180" s="22">
        <v>-85039.112507813203</v>
      </c>
      <c r="G180" s="41"/>
    </row>
    <row r="181" spans="5:7" x14ac:dyDescent="0.3">
      <c r="E181" s="62">
        <v>158</v>
      </c>
      <c r="F181" s="22">
        <v>-73136.477592791896</v>
      </c>
      <c r="G181" s="41"/>
    </row>
    <row r="182" spans="5:7" x14ac:dyDescent="0.3">
      <c r="E182" s="62">
        <v>159</v>
      </c>
      <c r="F182" s="22">
        <v>-84890.891524590828</v>
      </c>
      <c r="G182" s="41"/>
    </row>
    <row r="183" spans="5:7" x14ac:dyDescent="0.3">
      <c r="E183" s="62">
        <v>160</v>
      </c>
      <c r="F183" s="22">
        <v>-75590.83520221732</v>
      </c>
      <c r="G183" s="41"/>
    </row>
    <row r="184" spans="5:7" x14ac:dyDescent="0.3">
      <c r="E184" s="62">
        <v>161</v>
      </c>
      <c r="F184" s="22">
        <v>-83194.69004549949</v>
      </c>
      <c r="G184" s="41"/>
    </row>
    <row r="185" spans="5:7" x14ac:dyDescent="0.3">
      <c r="E185" s="62">
        <v>162</v>
      </c>
      <c r="F185" s="22">
        <v>-83024.914689168276</v>
      </c>
      <c r="G185" s="41"/>
    </row>
    <row r="186" spans="5:7" x14ac:dyDescent="0.3">
      <c r="E186" s="62">
        <v>163</v>
      </c>
      <c r="F186" s="22">
        <v>-70828.412181360705</v>
      </c>
      <c r="G186" s="41"/>
    </row>
    <row r="187" spans="5:7" x14ac:dyDescent="0.3">
      <c r="E187" s="62">
        <v>164</v>
      </c>
      <c r="F187" s="22">
        <v>-72052.947647957655</v>
      </c>
      <c r="G187" s="41"/>
    </row>
    <row r="188" spans="5:7" x14ac:dyDescent="0.3">
      <c r="E188" s="62">
        <v>165</v>
      </c>
      <c r="F188" s="22">
        <v>-70795.611423256458</v>
      </c>
      <c r="G188" s="41"/>
    </row>
    <row r="189" spans="5:7" x14ac:dyDescent="0.3">
      <c r="E189" s="62">
        <v>166</v>
      </c>
      <c r="F189" s="22">
        <v>-74319.651404965436</v>
      </c>
      <c r="G189" s="41"/>
    </row>
    <row r="190" spans="5:7" x14ac:dyDescent="0.3">
      <c r="E190" s="62">
        <v>167</v>
      </c>
      <c r="F190" s="22">
        <v>-75906.164416187996</v>
      </c>
      <c r="G190" s="41"/>
    </row>
    <row r="191" spans="5:7" x14ac:dyDescent="0.3">
      <c r="E191" s="62">
        <v>168</v>
      </c>
      <c r="F191" s="22">
        <v>-77944.540154931485</v>
      </c>
      <c r="G191" s="41"/>
    </row>
    <row r="192" spans="5:7" x14ac:dyDescent="0.3">
      <c r="E192" s="62">
        <v>169</v>
      </c>
      <c r="F192" s="22">
        <v>-83451.60639380521</v>
      </c>
      <c r="G192" s="41"/>
    </row>
    <row r="193" spans="5:7" x14ac:dyDescent="0.3">
      <c r="E193" s="62">
        <v>170</v>
      </c>
      <c r="F193" s="22">
        <v>-71308.844421122893</v>
      </c>
      <c r="G193" s="41"/>
    </row>
    <row r="194" spans="5:7" x14ac:dyDescent="0.3">
      <c r="E194" s="62">
        <v>171</v>
      </c>
      <c r="F194" s="22">
        <v>-83801.318790742356</v>
      </c>
      <c r="G194" s="41"/>
    </row>
    <row r="195" spans="5:7" x14ac:dyDescent="0.3">
      <c r="E195" s="62">
        <v>172</v>
      </c>
      <c r="F195" s="22">
        <v>-81301.835078064032</v>
      </c>
      <c r="G195" s="41"/>
    </row>
    <row r="196" spans="5:7" x14ac:dyDescent="0.3">
      <c r="E196" s="62">
        <v>173</v>
      </c>
      <c r="F196" s="22">
        <v>-83349.840596721799</v>
      </c>
      <c r="G196" s="41"/>
    </row>
    <row r="197" spans="5:7" x14ac:dyDescent="0.3">
      <c r="E197" s="62">
        <v>174</v>
      </c>
      <c r="F197" s="22">
        <v>-78800.488410980237</v>
      </c>
      <c r="G197" s="41"/>
    </row>
    <row r="198" spans="5:7" x14ac:dyDescent="0.3">
      <c r="E198" s="62">
        <v>175</v>
      </c>
      <c r="F198" s="22">
        <v>-83405.345553141349</v>
      </c>
      <c r="G198" s="41"/>
    </row>
    <row r="199" spans="5:7" x14ac:dyDescent="0.3">
      <c r="E199" s="62">
        <v>176</v>
      </c>
      <c r="F199" s="22">
        <v>-86250.936278616951</v>
      </c>
      <c r="G199" s="41"/>
    </row>
    <row r="200" spans="5:7" x14ac:dyDescent="0.3">
      <c r="E200" s="62">
        <v>177</v>
      </c>
      <c r="F200" s="22">
        <v>-78508.901162726368</v>
      </c>
      <c r="G200" s="41"/>
    </row>
    <row r="201" spans="5:7" x14ac:dyDescent="0.3">
      <c r="E201" s="62">
        <v>178</v>
      </c>
      <c r="F201" s="22">
        <v>-74365.992870650429</v>
      </c>
      <c r="G201" s="41"/>
    </row>
    <row r="202" spans="5:7" x14ac:dyDescent="0.3">
      <c r="E202" s="62">
        <v>179</v>
      </c>
      <c r="F202" s="22">
        <v>-69697.056295870891</v>
      </c>
      <c r="G202" s="41"/>
    </row>
    <row r="203" spans="5:7" x14ac:dyDescent="0.3">
      <c r="E203" s="62">
        <v>180</v>
      </c>
      <c r="F203" s="22">
        <v>-81282.714141865159</v>
      </c>
      <c r="G203" s="41"/>
    </row>
    <row r="204" spans="5:7" x14ac:dyDescent="0.3">
      <c r="E204" s="62">
        <v>181</v>
      </c>
      <c r="F204" s="22">
        <v>-77266.531865893223</v>
      </c>
      <c r="G204" s="41"/>
    </row>
    <row r="205" spans="5:7" x14ac:dyDescent="0.3">
      <c r="E205" s="62">
        <v>182</v>
      </c>
      <c r="F205" s="22">
        <v>-76402.286486735786</v>
      </c>
      <c r="G205" s="41"/>
    </row>
    <row r="206" spans="5:7" x14ac:dyDescent="0.3">
      <c r="E206" s="62">
        <v>183</v>
      </c>
      <c r="F206" s="22">
        <v>-70910.095606957446</v>
      </c>
      <c r="G206" s="41"/>
    </row>
    <row r="207" spans="5:7" x14ac:dyDescent="0.3">
      <c r="E207" s="62">
        <v>184</v>
      </c>
      <c r="F207" s="22">
        <v>-79181.162569500069</v>
      </c>
      <c r="G207" s="41"/>
    </row>
    <row r="208" spans="5:7" x14ac:dyDescent="0.3">
      <c r="E208" s="62">
        <v>185</v>
      </c>
      <c r="F208" s="22">
        <v>-73747.905066651845</v>
      </c>
      <c r="G208" s="41"/>
    </row>
    <row r="209" spans="5:7" x14ac:dyDescent="0.3">
      <c r="E209" s="62">
        <v>186</v>
      </c>
      <c r="F209" s="22">
        <v>-80831.019031123782</v>
      </c>
      <c r="G209" s="41"/>
    </row>
    <row r="210" spans="5:7" x14ac:dyDescent="0.3">
      <c r="E210" s="62">
        <v>187</v>
      </c>
      <c r="F210" s="22">
        <v>-70398.311462282669</v>
      </c>
      <c r="G210" s="41"/>
    </row>
    <row r="211" spans="5:7" x14ac:dyDescent="0.3">
      <c r="E211" s="62">
        <v>188</v>
      </c>
      <c r="F211" s="22">
        <v>-78256.197152840046</v>
      </c>
      <c r="G211" s="41"/>
    </row>
    <row r="212" spans="5:7" x14ac:dyDescent="0.3">
      <c r="E212" s="62">
        <v>189</v>
      </c>
      <c r="F212" s="22">
        <v>-82584.856745113852</v>
      </c>
      <c r="G212" s="41"/>
    </row>
    <row r="213" spans="5:7" x14ac:dyDescent="0.3">
      <c r="E213" s="62">
        <v>190</v>
      </c>
      <c r="F213" s="22">
        <v>-83669.151478425701</v>
      </c>
      <c r="G213" s="41"/>
    </row>
    <row r="214" spans="5:7" x14ac:dyDescent="0.3">
      <c r="E214" s="62">
        <v>191</v>
      </c>
      <c r="F214" s="22">
        <v>-75859.426064432453</v>
      </c>
      <c r="G214" s="41"/>
    </row>
    <row r="215" spans="5:7" x14ac:dyDescent="0.3">
      <c r="E215" s="62">
        <v>192</v>
      </c>
      <c r="F215" s="22">
        <v>-73295.401125378732</v>
      </c>
      <c r="G215" s="41"/>
    </row>
    <row r="216" spans="5:7" x14ac:dyDescent="0.3">
      <c r="E216" s="62">
        <v>193</v>
      </c>
      <c r="F216" s="22">
        <v>-83742.746535705694</v>
      </c>
      <c r="G216" s="41"/>
    </row>
    <row r="217" spans="5:7" x14ac:dyDescent="0.3">
      <c r="E217" s="62">
        <v>194</v>
      </c>
      <c r="F217" s="22">
        <v>-80104.708875886776</v>
      </c>
      <c r="G217" s="41"/>
    </row>
    <row r="218" spans="5:7" x14ac:dyDescent="0.3">
      <c r="E218" s="62">
        <v>195</v>
      </c>
      <c r="F218" s="22">
        <v>-71330.751533896284</v>
      </c>
      <c r="G218" s="41"/>
    </row>
    <row r="219" spans="5:7" x14ac:dyDescent="0.3">
      <c r="E219" s="62">
        <v>196</v>
      </c>
      <c r="F219" s="22">
        <v>-73622.925297524678</v>
      </c>
      <c r="G219" s="41"/>
    </row>
    <row r="220" spans="5:7" x14ac:dyDescent="0.3">
      <c r="E220" s="62">
        <v>197</v>
      </c>
      <c r="F220" s="22">
        <v>-82357.541254189564</v>
      </c>
      <c r="G220" s="41"/>
    </row>
    <row r="221" spans="5:7" x14ac:dyDescent="0.3">
      <c r="E221" s="62">
        <v>198</v>
      </c>
      <c r="F221" s="22">
        <v>-80278.791148345743</v>
      </c>
      <c r="G221" s="41"/>
    </row>
    <row r="222" spans="5:7" x14ac:dyDescent="0.3">
      <c r="E222" s="62">
        <v>199</v>
      </c>
      <c r="F222" s="22">
        <v>-81170.599422648113</v>
      </c>
      <c r="G222" s="41"/>
    </row>
    <row r="223" spans="5:7" x14ac:dyDescent="0.3">
      <c r="E223" s="62">
        <v>200</v>
      </c>
      <c r="F223" s="22">
        <v>-83384.188315128806</v>
      </c>
      <c r="G223" s="41"/>
    </row>
    <row r="224" spans="5:7" x14ac:dyDescent="0.3">
      <c r="E224" s="62">
        <v>201</v>
      </c>
      <c r="F224" s="22">
        <v>-88016.013736438152</v>
      </c>
      <c r="G224" s="41"/>
    </row>
    <row r="225" spans="5:7" x14ac:dyDescent="0.3">
      <c r="E225" s="62">
        <v>202</v>
      </c>
      <c r="F225" s="22">
        <v>-84651.606973056681</v>
      </c>
      <c r="G225" s="41"/>
    </row>
    <row r="226" spans="5:7" x14ac:dyDescent="0.3">
      <c r="E226" s="62">
        <v>203</v>
      </c>
      <c r="F226" s="22">
        <v>-87121.332629214827</v>
      </c>
      <c r="G226" s="41"/>
    </row>
    <row r="227" spans="5:7" x14ac:dyDescent="0.3">
      <c r="E227" s="62">
        <v>204</v>
      </c>
      <c r="F227" s="22">
        <v>-77274.022469057934</v>
      </c>
      <c r="G227" s="41"/>
    </row>
    <row r="228" spans="5:7" x14ac:dyDescent="0.3">
      <c r="E228" s="62">
        <v>205</v>
      </c>
      <c r="F228" s="22">
        <v>-80449.953255550179</v>
      </c>
      <c r="G228" s="41"/>
    </row>
    <row r="229" spans="5:7" x14ac:dyDescent="0.3">
      <c r="E229" s="62">
        <v>206</v>
      </c>
      <c r="F229" s="22">
        <v>-79612.550093293845</v>
      </c>
      <c r="G229" s="41"/>
    </row>
    <row r="230" spans="5:7" x14ac:dyDescent="0.3">
      <c r="E230" s="62">
        <v>207</v>
      </c>
      <c r="F230" s="22">
        <v>-88245.962165119796</v>
      </c>
      <c r="G230" s="41"/>
    </row>
    <row r="231" spans="5:7" x14ac:dyDescent="0.3">
      <c r="E231" s="62">
        <v>208</v>
      </c>
      <c r="F231" s="22">
        <v>-86595.532528664771</v>
      </c>
      <c r="G231" s="41"/>
    </row>
    <row r="232" spans="5:7" x14ac:dyDescent="0.3">
      <c r="E232" s="62">
        <v>209</v>
      </c>
      <c r="F232" s="22">
        <v>-71904.69479128797</v>
      </c>
      <c r="G232" s="41"/>
    </row>
    <row r="233" spans="5:7" x14ac:dyDescent="0.3">
      <c r="E233" s="62">
        <v>210</v>
      </c>
      <c r="F233" s="22">
        <v>-72241.462848265597</v>
      </c>
      <c r="G233" s="41"/>
    </row>
    <row r="234" spans="5:7" x14ac:dyDescent="0.3">
      <c r="E234" s="62">
        <v>211</v>
      </c>
      <c r="F234" s="22">
        <v>-78189.3983502888</v>
      </c>
      <c r="G234" s="41"/>
    </row>
    <row r="235" spans="5:7" x14ac:dyDescent="0.3">
      <c r="E235" s="62">
        <v>212</v>
      </c>
      <c r="F235" s="22">
        <v>-85017.196467421614</v>
      </c>
      <c r="G235" s="41"/>
    </row>
    <row r="236" spans="5:7" x14ac:dyDescent="0.3">
      <c r="E236" s="62">
        <v>213</v>
      </c>
      <c r="F236" s="22">
        <v>-82424.664846825879</v>
      </c>
      <c r="G236" s="41"/>
    </row>
    <row r="237" spans="5:7" x14ac:dyDescent="0.3">
      <c r="E237" s="62">
        <v>214</v>
      </c>
      <c r="F237" s="22">
        <v>-80568.473482837479</v>
      </c>
      <c r="G237" s="41"/>
    </row>
    <row r="238" spans="5:7" x14ac:dyDescent="0.3">
      <c r="E238" s="62">
        <v>215</v>
      </c>
      <c r="F238" s="22">
        <v>-81381.75112745029</v>
      </c>
      <c r="G238" s="41"/>
    </row>
    <row r="239" spans="5:7" x14ac:dyDescent="0.3">
      <c r="E239" s="62">
        <v>216</v>
      </c>
      <c r="F239" s="22">
        <v>-86169.060703703261</v>
      </c>
      <c r="G239" s="41"/>
    </row>
    <row r="240" spans="5:7" x14ac:dyDescent="0.3">
      <c r="E240" s="62">
        <v>217</v>
      </c>
      <c r="F240" s="22">
        <v>-72896.795990902843</v>
      </c>
      <c r="G240" s="41"/>
    </row>
    <row r="241" spans="5:7" x14ac:dyDescent="0.3">
      <c r="E241" s="62">
        <v>218</v>
      </c>
      <c r="F241" s="22">
        <v>-71414.88506834468</v>
      </c>
      <c r="G241" s="41"/>
    </row>
    <row r="242" spans="5:7" x14ac:dyDescent="0.3">
      <c r="E242" s="62">
        <v>219</v>
      </c>
      <c r="F242" s="22">
        <v>-83419.724179521581</v>
      </c>
      <c r="G242" s="41"/>
    </row>
    <row r="243" spans="5:7" x14ac:dyDescent="0.3">
      <c r="E243" s="62">
        <v>220</v>
      </c>
      <c r="F243" s="22">
        <v>-71345.713144711655</v>
      </c>
      <c r="G243" s="41"/>
    </row>
    <row r="244" spans="5:7" x14ac:dyDescent="0.3">
      <c r="E244" s="62">
        <v>221</v>
      </c>
      <c r="F244" s="22">
        <v>-76202.453303995382</v>
      </c>
      <c r="G244" s="41"/>
    </row>
    <row r="245" spans="5:7" x14ac:dyDescent="0.3">
      <c r="E245" s="62">
        <v>222</v>
      </c>
      <c r="F245" s="22">
        <v>-72010.700893656234</v>
      </c>
      <c r="G245" s="41"/>
    </row>
    <row r="246" spans="5:7" x14ac:dyDescent="0.3">
      <c r="E246" s="62">
        <v>223</v>
      </c>
      <c r="F246" s="22">
        <v>-85674.223159231959</v>
      </c>
      <c r="G246" s="41"/>
    </row>
    <row r="247" spans="5:7" x14ac:dyDescent="0.3">
      <c r="E247" s="62">
        <v>224</v>
      </c>
      <c r="F247" s="22">
        <v>-75978.846947596059</v>
      </c>
      <c r="G247" s="41"/>
    </row>
    <row r="248" spans="5:7" x14ac:dyDescent="0.3">
      <c r="E248" s="62">
        <v>225</v>
      </c>
      <c r="F248" s="22">
        <v>-71472.392164918594</v>
      </c>
      <c r="G248" s="41"/>
    </row>
    <row r="249" spans="5:7" x14ac:dyDescent="0.3">
      <c r="E249" s="62">
        <v>226</v>
      </c>
      <c r="F249" s="22">
        <v>-69934.469959183203</v>
      </c>
      <c r="G249" s="41"/>
    </row>
    <row r="250" spans="5:7" x14ac:dyDescent="0.3">
      <c r="E250" s="62">
        <v>227</v>
      </c>
      <c r="F250" s="22">
        <v>-85974.174065845582</v>
      </c>
      <c r="G250" s="41"/>
    </row>
    <row r="251" spans="5:7" x14ac:dyDescent="0.3">
      <c r="E251" s="62">
        <v>228</v>
      </c>
      <c r="F251" s="22">
        <v>-73439.667829674567</v>
      </c>
      <c r="G251" s="41"/>
    </row>
    <row r="252" spans="5:7" x14ac:dyDescent="0.3">
      <c r="E252" s="62">
        <v>229</v>
      </c>
      <c r="F252" s="22">
        <v>-86871.376184385634</v>
      </c>
      <c r="G252" s="41"/>
    </row>
    <row r="253" spans="5:7" x14ac:dyDescent="0.3">
      <c r="E253" s="62">
        <v>230</v>
      </c>
      <c r="F253" s="22">
        <v>-74550.510241986383</v>
      </c>
      <c r="G253" s="41"/>
    </row>
    <row r="254" spans="5:7" x14ac:dyDescent="0.3">
      <c r="E254" s="62">
        <v>231</v>
      </c>
      <c r="F254" s="22">
        <v>-77719.479332226503</v>
      </c>
      <c r="G254" s="41"/>
    </row>
    <row r="255" spans="5:7" x14ac:dyDescent="0.3">
      <c r="E255" s="62">
        <v>232</v>
      </c>
      <c r="F255" s="22">
        <v>-79700.633929501681</v>
      </c>
      <c r="G255" s="41"/>
    </row>
    <row r="256" spans="5:7" x14ac:dyDescent="0.3">
      <c r="E256" s="62">
        <v>233</v>
      </c>
      <c r="F256" s="22">
        <v>-78021.83697094614</v>
      </c>
      <c r="G256" s="41"/>
    </row>
    <row r="257" spans="5:7" x14ac:dyDescent="0.3">
      <c r="E257" s="62">
        <v>234</v>
      </c>
      <c r="F257" s="22">
        <v>-84620.503655352892</v>
      </c>
      <c r="G257" s="41"/>
    </row>
    <row r="258" spans="5:7" x14ac:dyDescent="0.3">
      <c r="E258" s="62">
        <v>235</v>
      </c>
      <c r="F258" s="22">
        <v>-83190.995033964951</v>
      </c>
      <c r="G258" s="41"/>
    </row>
    <row r="259" spans="5:7" x14ac:dyDescent="0.3">
      <c r="E259" s="62">
        <v>236</v>
      </c>
      <c r="F259" s="22">
        <v>-81772.830298596062</v>
      </c>
      <c r="G259" s="41"/>
    </row>
    <row r="260" spans="5:7" x14ac:dyDescent="0.3">
      <c r="E260" s="62">
        <v>237</v>
      </c>
      <c r="F260" s="22">
        <v>-75820.916782020504</v>
      </c>
      <c r="G260" s="41"/>
    </row>
    <row r="261" spans="5:7" x14ac:dyDescent="0.3">
      <c r="E261" s="62">
        <v>238</v>
      </c>
      <c r="F261" s="22">
        <v>-74884.084690769261</v>
      </c>
      <c r="G261" s="41"/>
    </row>
    <row r="262" spans="5:7" x14ac:dyDescent="0.3">
      <c r="E262" s="62">
        <v>239</v>
      </c>
      <c r="F262" s="22">
        <v>-73576.300010979554</v>
      </c>
      <c r="G262" s="41"/>
    </row>
    <row r="263" spans="5:7" x14ac:dyDescent="0.3">
      <c r="E263" s="62">
        <v>240</v>
      </c>
      <c r="F263" s="22">
        <v>-69626.6138183281</v>
      </c>
      <c r="G263" s="41"/>
    </row>
    <row r="264" spans="5:7" x14ac:dyDescent="0.3">
      <c r="E264" s="62">
        <v>241</v>
      </c>
      <c r="F264" s="22">
        <v>-75538.497228247812</v>
      </c>
      <c r="G264" s="41"/>
    </row>
    <row r="265" spans="5:7" x14ac:dyDescent="0.3">
      <c r="E265" s="62">
        <v>242</v>
      </c>
      <c r="F265" s="22">
        <v>-69237.775899481698</v>
      </c>
      <c r="G265" s="41"/>
    </row>
    <row r="266" spans="5:7" x14ac:dyDescent="0.3">
      <c r="E266" s="62">
        <v>243</v>
      </c>
      <c r="F266" s="22">
        <v>-69439.554493531468</v>
      </c>
      <c r="G266" s="41"/>
    </row>
    <row r="267" spans="5:7" x14ac:dyDescent="0.3">
      <c r="E267" s="62">
        <v>244</v>
      </c>
      <c r="F267" s="22">
        <v>-73712.641631861334</v>
      </c>
      <c r="G267" s="41"/>
    </row>
    <row r="268" spans="5:7" x14ac:dyDescent="0.3">
      <c r="E268" s="62">
        <v>245</v>
      </c>
      <c r="F268" s="22">
        <v>-79664.038344474888</v>
      </c>
      <c r="G268" s="41"/>
    </row>
    <row r="269" spans="5:7" x14ac:dyDescent="0.3">
      <c r="E269" s="62">
        <v>246</v>
      </c>
      <c r="F269" s="22">
        <v>-72784.406374319369</v>
      </c>
      <c r="G269" s="41"/>
    </row>
    <row r="270" spans="5:7" x14ac:dyDescent="0.3">
      <c r="E270" s="62">
        <v>247</v>
      </c>
      <c r="F270" s="22">
        <v>-87745.182053084543</v>
      </c>
      <c r="G270" s="41"/>
    </row>
    <row r="271" spans="5:7" x14ac:dyDescent="0.3">
      <c r="E271" s="62">
        <v>248</v>
      </c>
      <c r="F271" s="22">
        <v>-86787.814284969005</v>
      </c>
      <c r="G271" s="41"/>
    </row>
    <row r="272" spans="5:7" x14ac:dyDescent="0.3">
      <c r="E272" s="62">
        <v>249</v>
      </c>
      <c r="F272" s="22">
        <v>-82405.832118111066</v>
      </c>
      <c r="G272" s="41"/>
    </row>
    <row r="273" spans="5:7" x14ac:dyDescent="0.3">
      <c r="E273" s="62">
        <v>250</v>
      </c>
      <c r="F273" s="22">
        <v>-72547.78093919238</v>
      </c>
      <c r="G273" s="41"/>
    </row>
    <row r="274" spans="5:7" x14ac:dyDescent="0.3">
      <c r="E274" s="62">
        <v>251</v>
      </c>
      <c r="F274" s="22">
        <v>-86270.910188221591</v>
      </c>
      <c r="G274" s="41"/>
    </row>
    <row r="275" spans="5:7" x14ac:dyDescent="0.3">
      <c r="E275" s="62">
        <v>252</v>
      </c>
      <c r="F275" s="22">
        <v>-71916.13575385735</v>
      </c>
      <c r="G275" s="41"/>
    </row>
    <row r="276" spans="5:7" x14ac:dyDescent="0.3">
      <c r="E276" s="62">
        <v>253</v>
      </c>
      <c r="F276" s="22">
        <v>-79476.421351475568</v>
      </c>
      <c r="G276" s="41"/>
    </row>
    <row r="277" spans="5:7" x14ac:dyDescent="0.3">
      <c r="E277" s="62">
        <v>254</v>
      </c>
      <c r="F277" s="22">
        <v>-72181.631403423933</v>
      </c>
      <c r="G277" s="41"/>
    </row>
    <row r="278" spans="5:7" x14ac:dyDescent="0.3">
      <c r="E278" s="62">
        <v>255</v>
      </c>
      <c r="F278" s="22">
        <v>-84274.189515703998</v>
      </c>
      <c r="G278" s="41"/>
    </row>
    <row r="279" spans="5:7" x14ac:dyDescent="0.3">
      <c r="E279" s="62">
        <v>256</v>
      </c>
      <c r="F279" s="22">
        <v>-70579.282206933422</v>
      </c>
      <c r="G279" s="41"/>
    </row>
    <row r="280" spans="5:7" x14ac:dyDescent="0.3">
      <c r="E280" s="62">
        <v>257</v>
      </c>
      <c r="F280" s="22">
        <v>-76552.081713389925</v>
      </c>
      <c r="G280" s="41"/>
    </row>
    <row r="281" spans="5:7" x14ac:dyDescent="0.3">
      <c r="E281" s="62">
        <v>258</v>
      </c>
      <c r="F281" s="22">
        <v>-80319.639967974654</v>
      </c>
      <c r="G281" s="41"/>
    </row>
    <row r="282" spans="5:7" x14ac:dyDescent="0.3">
      <c r="E282" s="62">
        <v>259</v>
      </c>
      <c r="F282" s="22">
        <v>-78495.398759765943</v>
      </c>
      <c r="G282" s="41"/>
    </row>
    <row r="283" spans="5:7" x14ac:dyDescent="0.3">
      <c r="E283" s="62">
        <v>260</v>
      </c>
      <c r="F283" s="22">
        <v>-80066.097788359126</v>
      </c>
      <c r="G283" s="41"/>
    </row>
    <row r="284" spans="5:7" x14ac:dyDescent="0.3">
      <c r="E284" s="62">
        <v>261</v>
      </c>
      <c r="F284" s="22">
        <v>-71486.782556273392</v>
      </c>
      <c r="G284" s="41"/>
    </row>
    <row r="285" spans="5:7" x14ac:dyDescent="0.3">
      <c r="E285" s="62">
        <v>262</v>
      </c>
      <c r="F285" s="22">
        <v>-83901.116250774066</v>
      </c>
      <c r="G285" s="41"/>
    </row>
    <row r="286" spans="5:7" x14ac:dyDescent="0.3">
      <c r="E286" s="62">
        <v>263</v>
      </c>
      <c r="F286" s="22">
        <v>-77170.585110179483</v>
      </c>
      <c r="G286" s="41"/>
    </row>
    <row r="287" spans="5:7" x14ac:dyDescent="0.3">
      <c r="E287" s="62">
        <v>264</v>
      </c>
      <c r="F287" s="22">
        <v>-77972.495043578368</v>
      </c>
      <c r="G287" s="41"/>
    </row>
    <row r="288" spans="5:7" x14ac:dyDescent="0.3">
      <c r="E288" s="62">
        <v>265</v>
      </c>
      <c r="F288" s="22">
        <v>-84990.292766090337</v>
      </c>
      <c r="G288" s="41"/>
    </row>
    <row r="289" spans="5:7" x14ac:dyDescent="0.3">
      <c r="E289" s="62">
        <v>266</v>
      </c>
      <c r="F289" s="22">
        <v>-70875.093423360697</v>
      </c>
      <c r="G289" s="41"/>
    </row>
    <row r="290" spans="5:7" x14ac:dyDescent="0.3">
      <c r="E290" s="62">
        <v>267</v>
      </c>
      <c r="F290" s="22">
        <v>-76641.314389106934</v>
      </c>
      <c r="G290" s="41"/>
    </row>
    <row r="291" spans="5:7" x14ac:dyDescent="0.3">
      <c r="E291" s="62">
        <v>268</v>
      </c>
      <c r="F291" s="22">
        <v>-82941.519738747535</v>
      </c>
      <c r="G291" s="41"/>
    </row>
    <row r="292" spans="5:7" x14ac:dyDescent="0.3">
      <c r="E292" s="62">
        <v>269</v>
      </c>
      <c r="F292" s="22">
        <v>-83161.187205048016</v>
      </c>
      <c r="G292" s="41"/>
    </row>
    <row r="293" spans="5:7" x14ac:dyDescent="0.3">
      <c r="E293" s="62">
        <v>270</v>
      </c>
      <c r="F293" s="22">
        <v>-72566.149714232815</v>
      </c>
      <c r="G293" s="41"/>
    </row>
    <row r="294" spans="5:7" x14ac:dyDescent="0.3">
      <c r="E294" s="62">
        <v>271</v>
      </c>
      <c r="F294" s="22">
        <v>-83954.553905524939</v>
      </c>
      <c r="G294" s="41"/>
    </row>
    <row r="295" spans="5:7" x14ac:dyDescent="0.3">
      <c r="E295" s="62">
        <v>272</v>
      </c>
      <c r="F295" s="22">
        <v>-74505.225305711734</v>
      </c>
      <c r="G295" s="41"/>
    </row>
    <row r="296" spans="5:7" x14ac:dyDescent="0.3">
      <c r="E296" s="62">
        <v>273</v>
      </c>
      <c r="F296" s="22">
        <v>-80839.392366441782</v>
      </c>
      <c r="G296" s="41"/>
    </row>
    <row r="297" spans="5:7" x14ac:dyDescent="0.3">
      <c r="E297" s="62">
        <v>274</v>
      </c>
      <c r="F297" s="22">
        <v>-82374.233128819789</v>
      </c>
      <c r="G297" s="41"/>
    </row>
    <row r="298" spans="5:7" x14ac:dyDescent="0.3">
      <c r="E298" s="62">
        <v>275</v>
      </c>
      <c r="F298" s="22">
        <v>-79130.765431892287</v>
      </c>
      <c r="G298" s="41"/>
    </row>
    <row r="299" spans="5:7" x14ac:dyDescent="0.3">
      <c r="E299" s="62">
        <v>276</v>
      </c>
      <c r="F299" s="22">
        <v>-87285.399670248458</v>
      </c>
      <c r="G299" s="41"/>
    </row>
    <row r="300" spans="5:7" x14ac:dyDescent="0.3">
      <c r="E300" s="62">
        <v>277</v>
      </c>
      <c r="F300" s="22">
        <v>-79030.619075860071</v>
      </c>
      <c r="G300" s="41"/>
    </row>
    <row r="301" spans="5:7" x14ac:dyDescent="0.3">
      <c r="E301" s="62">
        <v>278</v>
      </c>
      <c r="F301" s="22">
        <v>-76128.58124718297</v>
      </c>
      <c r="G301" s="41"/>
    </row>
    <row r="302" spans="5:7" x14ac:dyDescent="0.3">
      <c r="E302" s="62">
        <v>279</v>
      </c>
      <c r="F302" s="22">
        <v>-85822.374861196775</v>
      </c>
      <c r="G302" s="41"/>
    </row>
    <row r="303" spans="5:7" x14ac:dyDescent="0.3">
      <c r="E303" s="62">
        <v>280</v>
      </c>
      <c r="F303" s="22">
        <v>-73752.874057660476</v>
      </c>
      <c r="G303" s="41"/>
    </row>
    <row r="304" spans="5:7" x14ac:dyDescent="0.3">
      <c r="E304" s="62">
        <v>281</v>
      </c>
      <c r="F304" s="22">
        <v>-79199.20968022343</v>
      </c>
      <c r="G304" s="41"/>
    </row>
    <row r="305" spans="5:7" x14ac:dyDescent="0.3">
      <c r="E305" s="62">
        <v>282</v>
      </c>
      <c r="F305" s="22">
        <v>-84984.175120887448</v>
      </c>
      <c r="G305" s="41"/>
    </row>
    <row r="306" spans="5:7" x14ac:dyDescent="0.3">
      <c r="E306" s="62">
        <v>283</v>
      </c>
      <c r="F306" s="22">
        <v>-69745.050615415996</v>
      </c>
      <c r="G306" s="41"/>
    </row>
    <row r="307" spans="5:7" x14ac:dyDescent="0.3">
      <c r="E307" s="62">
        <v>284</v>
      </c>
      <c r="F307" s="22">
        <v>-78147.291896072624</v>
      </c>
      <c r="G307" s="41"/>
    </row>
    <row r="308" spans="5:7" x14ac:dyDescent="0.3">
      <c r="E308" s="62">
        <v>285</v>
      </c>
      <c r="F308" s="22">
        <v>-87833.345366919893</v>
      </c>
      <c r="G308" s="41"/>
    </row>
    <row r="309" spans="5:7" x14ac:dyDescent="0.3">
      <c r="E309" s="62">
        <v>286</v>
      </c>
      <c r="F309" s="22">
        <v>-74864.711527200561</v>
      </c>
      <c r="G309" s="41"/>
    </row>
    <row r="310" spans="5:7" x14ac:dyDescent="0.3">
      <c r="E310" s="62">
        <v>287</v>
      </c>
      <c r="F310" s="22">
        <v>-87435.390409946587</v>
      </c>
      <c r="G310" s="41"/>
    </row>
    <row r="311" spans="5:7" x14ac:dyDescent="0.3">
      <c r="E311" s="62">
        <v>288</v>
      </c>
      <c r="F311" s="22">
        <v>-85967.974231352244</v>
      </c>
      <c r="G311" s="41"/>
    </row>
    <row r="312" spans="5:7" x14ac:dyDescent="0.3">
      <c r="E312" s="62">
        <v>289</v>
      </c>
      <c r="F312" s="22">
        <v>-78088.232197229052</v>
      </c>
      <c r="G312" s="41"/>
    </row>
    <row r="313" spans="5:7" x14ac:dyDescent="0.3">
      <c r="E313" s="62">
        <v>290</v>
      </c>
      <c r="F313" s="22">
        <v>-73370.333960344287</v>
      </c>
      <c r="G313" s="41"/>
    </row>
    <row r="314" spans="5:7" x14ac:dyDescent="0.3">
      <c r="E314" s="62">
        <v>291</v>
      </c>
      <c r="F314" s="22">
        <v>-83233.403410800791</v>
      </c>
      <c r="G314" s="41"/>
    </row>
    <row r="315" spans="5:7" x14ac:dyDescent="0.3">
      <c r="E315" s="62">
        <v>292</v>
      </c>
      <c r="F315" s="22">
        <v>-78379.249802182079</v>
      </c>
      <c r="G315" s="41"/>
    </row>
    <row r="316" spans="5:7" x14ac:dyDescent="0.3">
      <c r="E316" s="62">
        <v>293</v>
      </c>
      <c r="F316" s="22">
        <v>-72258.718637300117</v>
      </c>
      <c r="G316" s="41"/>
    </row>
    <row r="317" spans="5:7" x14ac:dyDescent="0.3">
      <c r="E317" s="62">
        <v>294</v>
      </c>
      <c r="F317" s="22">
        <v>-79778.036628148708</v>
      </c>
      <c r="G317" s="41"/>
    </row>
    <row r="318" spans="5:7" x14ac:dyDescent="0.3">
      <c r="E318" s="62">
        <v>295</v>
      </c>
      <c r="F318" s="22">
        <v>-72111.151391836</v>
      </c>
      <c r="G318" s="41"/>
    </row>
    <row r="319" spans="5:7" x14ac:dyDescent="0.3">
      <c r="E319" s="62">
        <v>296</v>
      </c>
      <c r="F319" s="22">
        <v>-79847.273283709888</v>
      </c>
      <c r="G319" s="41"/>
    </row>
    <row r="320" spans="5:7" x14ac:dyDescent="0.3">
      <c r="E320" s="62">
        <v>297</v>
      </c>
      <c r="F320" s="22">
        <v>-84335.641524336141</v>
      </c>
      <c r="G320" s="41"/>
    </row>
    <row r="321" spans="5:7" x14ac:dyDescent="0.3">
      <c r="E321" s="62">
        <v>298</v>
      </c>
      <c r="F321" s="22">
        <v>-69211.553898856306</v>
      </c>
      <c r="G321" s="41"/>
    </row>
    <row r="322" spans="5:7" x14ac:dyDescent="0.3">
      <c r="E322" s="62">
        <v>299</v>
      </c>
      <c r="F322" s="22">
        <v>-87588.125202542753</v>
      </c>
      <c r="G322" s="41"/>
    </row>
    <row r="323" spans="5:7" x14ac:dyDescent="0.3">
      <c r="E323" s="62">
        <v>300</v>
      </c>
      <c r="F323" s="22">
        <v>-83681.839380906255</v>
      </c>
      <c r="G323" s="41"/>
    </row>
    <row r="324" spans="5:7" x14ac:dyDescent="0.3">
      <c r="E324" s="62">
        <v>301</v>
      </c>
      <c r="F324" s="22">
        <v>-80615.394675631775</v>
      </c>
      <c r="G324" s="41"/>
    </row>
    <row r="325" spans="5:7" x14ac:dyDescent="0.3">
      <c r="E325" s="62">
        <v>302</v>
      </c>
      <c r="F325" s="22">
        <v>-76402.949292370613</v>
      </c>
      <c r="G325" s="41"/>
    </row>
    <row r="326" spans="5:7" x14ac:dyDescent="0.3">
      <c r="E326" s="62">
        <v>303</v>
      </c>
      <c r="F326" s="22">
        <v>-72880.414487975504</v>
      </c>
      <c r="G326" s="41"/>
    </row>
    <row r="327" spans="5:7" x14ac:dyDescent="0.3">
      <c r="E327" s="62">
        <v>304</v>
      </c>
      <c r="F327" s="22">
        <v>-76673.471931578431</v>
      </c>
      <c r="G327" s="41"/>
    </row>
    <row r="328" spans="5:7" x14ac:dyDescent="0.3">
      <c r="E328" s="62">
        <v>305</v>
      </c>
      <c r="F328" s="22">
        <v>-88184.529238343413</v>
      </c>
      <c r="G328" s="41"/>
    </row>
    <row r="329" spans="5:7" x14ac:dyDescent="0.3">
      <c r="E329" s="62">
        <v>306</v>
      </c>
      <c r="F329" s="22">
        <v>-81155.227685219783</v>
      </c>
      <c r="G329" s="41"/>
    </row>
    <row r="330" spans="5:7" x14ac:dyDescent="0.3">
      <c r="E330" s="62">
        <v>307</v>
      </c>
      <c r="F330" s="22">
        <v>-84943.193241688045</v>
      </c>
      <c r="G330" s="41"/>
    </row>
    <row r="331" spans="5:7" x14ac:dyDescent="0.3">
      <c r="E331" s="62">
        <v>308</v>
      </c>
      <c r="F331" s="22">
        <v>-81104.77283624679</v>
      </c>
      <c r="G331" s="41"/>
    </row>
    <row r="332" spans="5:7" x14ac:dyDescent="0.3">
      <c r="E332" s="62">
        <v>309</v>
      </c>
      <c r="F332" s="22">
        <v>-82464.418874735333</v>
      </c>
      <c r="G332" s="41"/>
    </row>
    <row r="333" spans="5:7" x14ac:dyDescent="0.3">
      <c r="E333" s="62">
        <v>310</v>
      </c>
      <c r="F333" s="22">
        <v>-79673.636878507532</v>
      </c>
      <c r="G333" s="41"/>
    </row>
    <row r="334" spans="5:7" x14ac:dyDescent="0.3">
      <c r="E334" s="62">
        <v>311</v>
      </c>
      <c r="F334" s="22">
        <v>-74189.911855555518</v>
      </c>
      <c r="G334" s="41"/>
    </row>
    <row r="335" spans="5:7" x14ac:dyDescent="0.3">
      <c r="E335" s="62">
        <v>312</v>
      </c>
      <c r="F335" s="22">
        <v>-77257.270648295467</v>
      </c>
      <c r="G335" s="41"/>
    </row>
    <row r="336" spans="5:7" x14ac:dyDescent="0.3">
      <c r="E336" s="62">
        <v>313</v>
      </c>
      <c r="F336" s="22">
        <v>-84174.26001777222</v>
      </c>
      <c r="G336" s="41"/>
    </row>
    <row r="337" spans="5:7" x14ac:dyDescent="0.3">
      <c r="E337" s="62">
        <v>314</v>
      </c>
      <c r="F337" s="22">
        <v>-72615.791742712318</v>
      </c>
      <c r="G337" s="41"/>
    </row>
    <row r="338" spans="5:7" x14ac:dyDescent="0.3">
      <c r="E338" s="62">
        <v>315</v>
      </c>
      <c r="F338" s="22">
        <v>-85547.025285951851</v>
      </c>
      <c r="G338" s="41"/>
    </row>
    <row r="339" spans="5:7" x14ac:dyDescent="0.3">
      <c r="E339" s="62">
        <v>316</v>
      </c>
      <c r="F339" s="22">
        <v>-77584.421841018615</v>
      </c>
      <c r="G339" s="41"/>
    </row>
    <row r="340" spans="5:7" x14ac:dyDescent="0.3">
      <c r="E340" s="62">
        <v>317</v>
      </c>
      <c r="F340" s="22">
        <v>-85893.044559756876</v>
      </c>
      <c r="G340" s="41"/>
    </row>
    <row r="341" spans="5:7" x14ac:dyDescent="0.3">
      <c r="E341" s="62">
        <v>318</v>
      </c>
      <c r="F341" s="22">
        <v>-72713.418597666867</v>
      </c>
      <c r="G341" s="41"/>
    </row>
    <row r="342" spans="5:7" x14ac:dyDescent="0.3">
      <c r="E342" s="62">
        <v>319</v>
      </c>
      <c r="F342" s="22">
        <v>-82508.68311819603</v>
      </c>
      <c r="G342" s="41"/>
    </row>
    <row r="343" spans="5:7" x14ac:dyDescent="0.3">
      <c r="E343" s="62">
        <v>320</v>
      </c>
      <c r="F343" s="22">
        <v>-69818.332132708601</v>
      </c>
      <c r="G343" s="41"/>
    </row>
    <row r="344" spans="5:7" x14ac:dyDescent="0.3">
      <c r="E344" s="62">
        <v>321</v>
      </c>
      <c r="F344" s="22">
        <v>-88343.611762094413</v>
      </c>
      <c r="G344" s="41"/>
    </row>
    <row r="345" spans="5:7" x14ac:dyDescent="0.3">
      <c r="E345" s="62">
        <v>322</v>
      </c>
      <c r="F345" s="22">
        <v>-83305.286052817479</v>
      </c>
      <c r="G345" s="41"/>
    </row>
    <row r="346" spans="5:7" x14ac:dyDescent="0.3">
      <c r="E346" s="62">
        <v>323</v>
      </c>
      <c r="F346" s="22">
        <v>-75871.730425509566</v>
      </c>
      <c r="G346" s="41"/>
    </row>
    <row r="347" spans="5:7" x14ac:dyDescent="0.3">
      <c r="E347" s="62">
        <v>324</v>
      </c>
      <c r="F347" s="22">
        <v>-85666.707623187627</v>
      </c>
      <c r="G347" s="41"/>
    </row>
    <row r="348" spans="5:7" x14ac:dyDescent="0.3">
      <c r="E348" s="62">
        <v>325</v>
      </c>
      <c r="F348" s="22">
        <v>-74948.976709775015</v>
      </c>
      <c r="G348" s="41"/>
    </row>
    <row r="349" spans="5:7" x14ac:dyDescent="0.3">
      <c r="E349" s="62">
        <v>326</v>
      </c>
      <c r="F349" s="22">
        <v>-85843.796911338693</v>
      </c>
      <c r="G349" s="41"/>
    </row>
    <row r="350" spans="5:7" x14ac:dyDescent="0.3">
      <c r="E350" s="62">
        <v>327</v>
      </c>
      <c r="F350" s="22">
        <v>-82861.346801979525</v>
      </c>
      <c r="G350" s="41"/>
    </row>
    <row r="351" spans="5:7" x14ac:dyDescent="0.3">
      <c r="E351" s="62">
        <v>328</v>
      </c>
      <c r="F351" s="22">
        <v>-71140.855268691812</v>
      </c>
      <c r="G351" s="41"/>
    </row>
    <row r="352" spans="5:7" x14ac:dyDescent="0.3">
      <c r="E352" s="62">
        <v>329</v>
      </c>
      <c r="F352" s="22">
        <v>-69877.023730160712</v>
      </c>
      <c r="G352" s="41"/>
    </row>
    <row r="353" spans="5:7" x14ac:dyDescent="0.3">
      <c r="E353" s="62">
        <v>330</v>
      </c>
      <c r="F353" s="22">
        <v>-78941.001965911375</v>
      </c>
      <c r="G353" s="41"/>
    </row>
    <row r="354" spans="5:7" x14ac:dyDescent="0.3">
      <c r="E354" s="62">
        <v>331</v>
      </c>
      <c r="F354" s="22">
        <v>-85292.548730844908</v>
      </c>
      <c r="G354" s="41"/>
    </row>
    <row r="355" spans="5:7" x14ac:dyDescent="0.3">
      <c r="E355" s="62">
        <v>332</v>
      </c>
      <c r="F355" s="22">
        <v>-84785.26694382081</v>
      </c>
      <c r="G355" s="41"/>
    </row>
    <row r="356" spans="5:7" x14ac:dyDescent="0.3">
      <c r="E356" s="62">
        <v>333</v>
      </c>
      <c r="F356" s="22">
        <v>-75350.463598204442</v>
      </c>
      <c r="G356" s="41"/>
    </row>
    <row r="357" spans="5:7" x14ac:dyDescent="0.3">
      <c r="E357" s="62">
        <v>334</v>
      </c>
      <c r="F357" s="22">
        <v>-86770.665559279034</v>
      </c>
      <c r="G357" s="41"/>
    </row>
    <row r="358" spans="5:7" x14ac:dyDescent="0.3">
      <c r="E358" s="62">
        <v>335</v>
      </c>
      <c r="F358" s="22">
        <v>-87958.123121149314</v>
      </c>
      <c r="G358" s="41"/>
    </row>
    <row r="359" spans="5:7" x14ac:dyDescent="0.3">
      <c r="E359" s="62">
        <v>336</v>
      </c>
      <c r="F359" s="22">
        <v>-72905.533414626028</v>
      </c>
      <c r="G359" s="41"/>
    </row>
    <row r="360" spans="5:7" x14ac:dyDescent="0.3">
      <c r="E360" s="62">
        <v>337</v>
      </c>
      <c r="F360" s="22">
        <v>-81617.170692519721</v>
      </c>
      <c r="G360" s="41"/>
    </row>
    <row r="361" spans="5:7" x14ac:dyDescent="0.3">
      <c r="E361" s="62">
        <v>338</v>
      </c>
      <c r="F361" s="22">
        <v>-78621.389903378062</v>
      </c>
      <c r="G361" s="41"/>
    </row>
    <row r="362" spans="5:7" x14ac:dyDescent="0.3">
      <c r="E362" s="62">
        <v>339</v>
      </c>
      <c r="F362" s="22">
        <v>-71647.729113569818</v>
      </c>
      <c r="G362" s="41"/>
    </row>
    <row r="363" spans="5:7" x14ac:dyDescent="0.3">
      <c r="E363" s="62">
        <v>340</v>
      </c>
      <c r="F363" s="22">
        <v>-78871.994912210997</v>
      </c>
      <c r="G363" s="41"/>
    </row>
    <row r="364" spans="5:7" x14ac:dyDescent="0.3">
      <c r="E364" s="62">
        <v>341</v>
      </c>
      <c r="F364" s="22">
        <v>-69727.613232735515</v>
      </c>
      <c r="G364" s="41"/>
    </row>
    <row r="365" spans="5:7" x14ac:dyDescent="0.3">
      <c r="E365" s="62">
        <v>342</v>
      </c>
      <c r="F365" s="22">
        <v>-82071.771450742759</v>
      </c>
      <c r="G365" s="41"/>
    </row>
    <row r="366" spans="5:7" x14ac:dyDescent="0.3">
      <c r="E366" s="62">
        <v>343</v>
      </c>
      <c r="F366" s="22">
        <v>-75191.815608892124</v>
      </c>
      <c r="G366" s="41"/>
    </row>
    <row r="367" spans="5:7" x14ac:dyDescent="0.3">
      <c r="E367" s="62">
        <v>344</v>
      </c>
      <c r="F367" s="22">
        <v>-87982.858462733158</v>
      </c>
      <c r="G367" s="41"/>
    </row>
    <row r="368" spans="5:7" x14ac:dyDescent="0.3">
      <c r="E368" s="62">
        <v>345</v>
      </c>
      <c r="F368" s="22">
        <v>-77607.399647355589</v>
      </c>
      <c r="G368" s="41"/>
    </row>
    <row r="369" spans="5:7" x14ac:dyDescent="0.3">
      <c r="E369" s="62">
        <v>346</v>
      </c>
      <c r="F369" s="22">
        <v>-79434.192486973145</v>
      </c>
      <c r="G369" s="41"/>
    </row>
    <row r="370" spans="5:7" x14ac:dyDescent="0.3">
      <c r="E370" s="62">
        <v>347</v>
      </c>
      <c r="F370" s="22">
        <v>-87695.457494497212</v>
      </c>
      <c r="G370" s="41"/>
    </row>
    <row r="371" spans="5:7" x14ac:dyDescent="0.3">
      <c r="E371" s="62">
        <v>348</v>
      </c>
      <c r="F371" s="22">
        <v>-71184.647576532559</v>
      </c>
      <c r="G371" s="41"/>
    </row>
    <row r="372" spans="5:7" x14ac:dyDescent="0.3">
      <c r="E372" s="62">
        <v>349</v>
      </c>
      <c r="F372" s="22">
        <v>-77945.932942202067</v>
      </c>
      <c r="G372" s="41"/>
    </row>
    <row r="373" spans="5:7" x14ac:dyDescent="0.3">
      <c r="E373" s="62">
        <v>350</v>
      </c>
      <c r="F373" s="22">
        <v>-74716.986546969099</v>
      </c>
      <c r="G373" s="41"/>
    </row>
    <row r="374" spans="5:7" x14ac:dyDescent="0.3">
      <c r="E374" s="62">
        <v>351</v>
      </c>
      <c r="F374" s="22">
        <v>-77991.496369588102</v>
      </c>
      <c r="G374" s="41"/>
    </row>
    <row r="375" spans="5:7" x14ac:dyDescent="0.3">
      <c r="E375" s="62">
        <v>352</v>
      </c>
      <c r="F375" s="22">
        <v>-78268.824299379761</v>
      </c>
      <c r="G375" s="41"/>
    </row>
    <row r="376" spans="5:7" x14ac:dyDescent="0.3">
      <c r="E376" s="62">
        <v>353</v>
      </c>
      <c r="F376" s="22">
        <v>-69224.297939358628</v>
      </c>
      <c r="G376" s="41"/>
    </row>
    <row r="377" spans="5:7" x14ac:dyDescent="0.3">
      <c r="E377" s="62">
        <v>354</v>
      </c>
      <c r="F377" s="22">
        <v>-69690.295861045204</v>
      </c>
      <c r="G377" s="41"/>
    </row>
    <row r="378" spans="5:7" x14ac:dyDescent="0.3">
      <c r="E378" s="62">
        <v>355</v>
      </c>
      <c r="F378" s="22">
        <v>-78931.218293285259</v>
      </c>
      <c r="G378" s="41"/>
    </row>
    <row r="379" spans="5:7" x14ac:dyDescent="0.3">
      <c r="E379" s="62">
        <v>356</v>
      </c>
      <c r="F379" s="22">
        <v>-75943.115022641257</v>
      </c>
      <c r="G379" s="41"/>
    </row>
    <row r="380" spans="5:7" x14ac:dyDescent="0.3">
      <c r="E380" s="62">
        <v>357</v>
      </c>
      <c r="F380" s="22">
        <v>-84706.603128721326</v>
      </c>
      <c r="G380" s="41"/>
    </row>
    <row r="381" spans="5:7" x14ac:dyDescent="0.3">
      <c r="E381" s="62">
        <v>358</v>
      </c>
      <c r="F381" s="22">
        <v>-74478.200790969306</v>
      </c>
      <c r="G381" s="41"/>
    </row>
    <row r="382" spans="5:7" x14ac:dyDescent="0.3">
      <c r="E382" s="62">
        <v>359</v>
      </c>
      <c r="F382" s="22">
        <v>-83512.607056778244</v>
      </c>
      <c r="G382" s="41"/>
    </row>
    <row r="383" spans="5:7" x14ac:dyDescent="0.3">
      <c r="E383" s="62">
        <v>360</v>
      </c>
      <c r="F383" s="22">
        <v>-87112.415555597574</v>
      </c>
      <c r="G383" s="41"/>
    </row>
    <row r="384" spans="5:7" x14ac:dyDescent="0.3">
      <c r="E384" s="62">
        <v>361</v>
      </c>
      <c r="F384" s="22">
        <v>-78328.506734291266</v>
      </c>
      <c r="G384" s="41"/>
    </row>
    <row r="385" spans="5:7" x14ac:dyDescent="0.3">
      <c r="E385" s="62">
        <v>362</v>
      </c>
      <c r="F385" s="22">
        <v>-70441.304535027157</v>
      </c>
      <c r="G385" s="41"/>
    </row>
    <row r="386" spans="5:7" x14ac:dyDescent="0.3">
      <c r="E386" s="62">
        <v>363</v>
      </c>
      <c r="F386" s="22">
        <v>-73706.465059264854</v>
      </c>
      <c r="G386" s="41"/>
    </row>
    <row r="387" spans="5:7" x14ac:dyDescent="0.3">
      <c r="E387" s="62">
        <v>364</v>
      </c>
      <c r="F387" s="22">
        <v>-79786.861040963224</v>
      </c>
      <c r="G387" s="41"/>
    </row>
    <row r="388" spans="5:7" x14ac:dyDescent="0.3">
      <c r="E388" s="62">
        <v>365</v>
      </c>
      <c r="F388" s="22">
        <v>-83215.410301336495</v>
      </c>
      <c r="G388" s="41"/>
    </row>
    <row r="389" spans="5:7" x14ac:dyDescent="0.3">
      <c r="E389" s="62">
        <v>366</v>
      </c>
      <c r="F389" s="22">
        <v>-77006.505108077981</v>
      </c>
      <c r="G389" s="41"/>
    </row>
    <row r="390" spans="5:7" x14ac:dyDescent="0.3">
      <c r="E390" s="62">
        <v>367</v>
      </c>
      <c r="F390" s="22">
        <v>-80732.476056372077</v>
      </c>
      <c r="G390" s="41"/>
    </row>
    <row r="391" spans="5:7" x14ac:dyDescent="0.3">
      <c r="E391" s="62">
        <v>368</v>
      </c>
      <c r="F391" s="22">
        <v>-75653.361279967925</v>
      </c>
      <c r="G391" s="41"/>
    </row>
    <row r="392" spans="5:7" x14ac:dyDescent="0.3">
      <c r="E392" s="62">
        <v>369</v>
      </c>
      <c r="F392" s="22">
        <v>-74458.37715339326</v>
      </c>
      <c r="G392" s="41"/>
    </row>
    <row r="393" spans="5:7" x14ac:dyDescent="0.3">
      <c r="E393" s="62">
        <v>370</v>
      </c>
      <c r="F393" s="22">
        <v>-81003.767401234712</v>
      </c>
      <c r="G393" s="41"/>
    </row>
    <row r="394" spans="5:7" x14ac:dyDescent="0.3">
      <c r="E394" s="62">
        <v>371</v>
      </c>
      <c r="F394" s="22">
        <v>-76241.688292963576</v>
      </c>
      <c r="G394" s="41"/>
    </row>
    <row r="395" spans="5:7" x14ac:dyDescent="0.3">
      <c r="E395" s="62">
        <v>372</v>
      </c>
      <c r="F395" s="22">
        <v>-79721.331199444088</v>
      </c>
      <c r="G395" s="41"/>
    </row>
    <row r="396" spans="5:7" x14ac:dyDescent="0.3">
      <c r="E396" s="62">
        <v>373</v>
      </c>
      <c r="F396" s="22">
        <v>-79880.144335156394</v>
      </c>
      <c r="G396" s="41"/>
    </row>
    <row r="397" spans="5:7" x14ac:dyDescent="0.3">
      <c r="E397" s="62">
        <v>374</v>
      </c>
      <c r="F397" s="22">
        <v>-86607.63779780308</v>
      </c>
      <c r="G397" s="41"/>
    </row>
    <row r="398" spans="5:7" x14ac:dyDescent="0.3">
      <c r="E398" s="62">
        <v>375</v>
      </c>
      <c r="F398" s="22">
        <v>-72663.923585661949</v>
      </c>
      <c r="G398" s="41"/>
    </row>
    <row r="399" spans="5:7" x14ac:dyDescent="0.3">
      <c r="E399" s="62">
        <v>376</v>
      </c>
      <c r="F399" s="22">
        <v>-71851.146729440632</v>
      </c>
      <c r="G399" s="41"/>
    </row>
    <row r="400" spans="5:7" x14ac:dyDescent="0.3">
      <c r="E400" s="62">
        <v>377</v>
      </c>
      <c r="F400" s="22">
        <v>-81064.39169887855</v>
      </c>
      <c r="G400" s="41"/>
    </row>
    <row r="401" spans="5:7" x14ac:dyDescent="0.3">
      <c r="E401" s="62">
        <v>378</v>
      </c>
      <c r="F401" s="22">
        <v>-82469.230139836203</v>
      </c>
      <c r="G401" s="41"/>
    </row>
    <row r="402" spans="5:7" x14ac:dyDescent="0.3">
      <c r="E402" s="62">
        <v>379</v>
      </c>
      <c r="F402" s="22">
        <v>-80595.702541096165</v>
      </c>
      <c r="G402" s="41"/>
    </row>
    <row r="403" spans="5:7" x14ac:dyDescent="0.3">
      <c r="E403" s="62">
        <v>380</v>
      </c>
      <c r="F403" s="22">
        <v>-79545.637700003688</v>
      </c>
      <c r="G403" s="41"/>
    </row>
    <row r="404" spans="5:7" x14ac:dyDescent="0.3">
      <c r="E404" s="62">
        <v>381</v>
      </c>
      <c r="F404" s="22">
        <v>-81030.362812314823</v>
      </c>
      <c r="G404" s="41"/>
    </row>
    <row r="405" spans="5:7" x14ac:dyDescent="0.3">
      <c r="E405" s="62">
        <v>382</v>
      </c>
      <c r="F405" s="22">
        <v>-75345.947150557884</v>
      </c>
      <c r="G405" s="41"/>
    </row>
    <row r="406" spans="5:7" x14ac:dyDescent="0.3">
      <c r="E406" s="62">
        <v>383</v>
      </c>
      <c r="F406" s="22">
        <v>-80320.35426312979</v>
      </c>
      <c r="G406" s="41"/>
    </row>
    <row r="407" spans="5:7" x14ac:dyDescent="0.3">
      <c r="E407" s="62">
        <v>384</v>
      </c>
      <c r="F407" s="22">
        <v>-70825.866643030924</v>
      </c>
      <c r="G407" s="41"/>
    </row>
    <row r="408" spans="5:7" x14ac:dyDescent="0.3">
      <c r="E408" s="62">
        <v>385</v>
      </c>
      <c r="F408" s="22">
        <v>-70929.354425889149</v>
      </c>
      <c r="G408" s="41"/>
    </row>
    <row r="409" spans="5:7" x14ac:dyDescent="0.3">
      <c r="E409" s="62">
        <v>386</v>
      </c>
      <c r="F409" s="22">
        <v>-84652.014624989039</v>
      </c>
      <c r="G409" s="41"/>
    </row>
    <row r="410" spans="5:7" x14ac:dyDescent="0.3">
      <c r="E410" s="62">
        <v>387</v>
      </c>
      <c r="F410" s="22">
        <v>-74005.244989777682</v>
      </c>
      <c r="G410" s="41"/>
    </row>
    <row r="411" spans="5:7" x14ac:dyDescent="0.3">
      <c r="E411" s="62">
        <v>388</v>
      </c>
      <c r="F411" s="22">
        <v>-82865.24995451697</v>
      </c>
      <c r="G411" s="41"/>
    </row>
    <row r="412" spans="5:7" x14ac:dyDescent="0.3">
      <c r="E412" s="62">
        <v>389</v>
      </c>
      <c r="F412" s="22">
        <v>-71534.194467071851</v>
      </c>
      <c r="G412" s="41"/>
    </row>
    <row r="413" spans="5:7" x14ac:dyDescent="0.3">
      <c r="E413" s="62">
        <v>390</v>
      </c>
      <c r="F413" s="22">
        <v>-85039.161936899924</v>
      </c>
      <c r="G413" s="41"/>
    </row>
    <row r="414" spans="5:7" x14ac:dyDescent="0.3">
      <c r="E414" s="62">
        <v>391</v>
      </c>
      <c r="F414" s="22">
        <v>-88372.558543422347</v>
      </c>
      <c r="G414" s="41"/>
    </row>
    <row r="415" spans="5:7" x14ac:dyDescent="0.3">
      <c r="E415" s="62">
        <v>392</v>
      </c>
      <c r="F415" s="22">
        <v>-73254.75030374674</v>
      </c>
      <c r="G415" s="41"/>
    </row>
    <row r="416" spans="5:7" x14ac:dyDescent="0.3">
      <c r="E416" s="62">
        <v>393</v>
      </c>
      <c r="F416" s="22">
        <v>-77666.734188875562</v>
      </c>
      <c r="G416" s="41"/>
    </row>
    <row r="417" spans="5:7" x14ac:dyDescent="0.3">
      <c r="E417" s="62">
        <v>394</v>
      </c>
      <c r="F417" s="22">
        <v>-86797.484170227981</v>
      </c>
      <c r="G417" s="41"/>
    </row>
    <row r="418" spans="5:7" x14ac:dyDescent="0.3">
      <c r="E418" s="62">
        <v>395</v>
      </c>
      <c r="F418" s="22">
        <v>-72618.389592462918</v>
      </c>
      <c r="G418" s="41"/>
    </row>
    <row r="419" spans="5:7" x14ac:dyDescent="0.3">
      <c r="E419" s="62">
        <v>396</v>
      </c>
      <c r="F419" s="22">
        <v>-76036.182905848022</v>
      </c>
      <c r="G419" s="41"/>
    </row>
    <row r="420" spans="5:7" x14ac:dyDescent="0.3">
      <c r="E420" s="62">
        <v>397</v>
      </c>
      <c r="F420" s="22">
        <v>-71220.134930162007</v>
      </c>
      <c r="G420" s="41"/>
    </row>
    <row r="421" spans="5:7" x14ac:dyDescent="0.3">
      <c r="E421" s="62">
        <v>398</v>
      </c>
      <c r="F421" s="22">
        <v>-73812.196260054974</v>
      </c>
      <c r="G421" s="41"/>
    </row>
    <row r="422" spans="5:7" x14ac:dyDescent="0.3">
      <c r="E422" s="62">
        <v>399</v>
      </c>
      <c r="F422" s="22">
        <v>-83074.620588231744</v>
      </c>
      <c r="G422" s="41"/>
    </row>
    <row r="423" spans="5:7" x14ac:dyDescent="0.3">
      <c r="E423" s="62">
        <v>400</v>
      </c>
      <c r="F423" s="22">
        <v>-79542.042462488287</v>
      </c>
      <c r="G423" s="41"/>
    </row>
    <row r="424" spans="5:7" x14ac:dyDescent="0.3">
      <c r="E424" s="62">
        <v>401</v>
      </c>
      <c r="F424" s="22">
        <v>-80729.13145446495</v>
      </c>
      <c r="G424" s="41"/>
    </row>
    <row r="425" spans="5:7" x14ac:dyDescent="0.3">
      <c r="E425" s="62">
        <v>402</v>
      </c>
      <c r="F425" s="22">
        <v>-78804.145683580078</v>
      </c>
      <c r="G425" s="41"/>
    </row>
    <row r="426" spans="5:7" x14ac:dyDescent="0.3">
      <c r="E426" s="62">
        <v>403</v>
      </c>
      <c r="F426" s="22">
        <v>-69879.22598893012</v>
      </c>
      <c r="G426" s="41"/>
    </row>
    <row r="427" spans="5:7" x14ac:dyDescent="0.3">
      <c r="E427" s="62">
        <v>404</v>
      </c>
      <c r="F427" s="22">
        <v>-82916.089687437896</v>
      </c>
      <c r="G427" s="41"/>
    </row>
    <row r="428" spans="5:7" x14ac:dyDescent="0.3">
      <c r="E428" s="62">
        <v>405</v>
      </c>
      <c r="F428" s="22">
        <v>-84731.862313072372</v>
      </c>
      <c r="G428" s="41"/>
    </row>
    <row r="429" spans="5:7" x14ac:dyDescent="0.3">
      <c r="E429" s="62">
        <v>406</v>
      </c>
      <c r="F429" s="22">
        <v>-87834.13746303154</v>
      </c>
      <c r="G429" s="41"/>
    </row>
    <row r="430" spans="5:7" x14ac:dyDescent="0.3">
      <c r="E430" s="62">
        <v>407</v>
      </c>
      <c r="F430" s="22">
        <v>-76235.250958817312</v>
      </c>
      <c r="G430" s="41"/>
    </row>
    <row r="431" spans="5:7" x14ac:dyDescent="0.3">
      <c r="E431" s="62">
        <v>408</v>
      </c>
      <c r="F431" s="22">
        <v>-72282.016890281535</v>
      </c>
      <c r="G431" s="41"/>
    </row>
    <row r="432" spans="5:7" x14ac:dyDescent="0.3">
      <c r="E432" s="62">
        <v>409</v>
      </c>
      <c r="F432" s="22">
        <v>-73431.875795286469</v>
      </c>
      <c r="G432" s="41"/>
    </row>
    <row r="433" spans="5:7" x14ac:dyDescent="0.3">
      <c r="E433" s="62">
        <v>410</v>
      </c>
      <c r="F433" s="22">
        <v>-83089.455686671718</v>
      </c>
      <c r="G433" s="41"/>
    </row>
    <row r="434" spans="5:7" x14ac:dyDescent="0.3">
      <c r="E434" s="62">
        <v>411</v>
      </c>
      <c r="F434" s="22">
        <v>-76819.644663210755</v>
      </c>
      <c r="G434" s="41"/>
    </row>
    <row r="435" spans="5:7" x14ac:dyDescent="0.3">
      <c r="E435" s="62">
        <v>412</v>
      </c>
      <c r="F435" s="22">
        <v>-84566.839334649951</v>
      </c>
      <c r="G435" s="41"/>
    </row>
    <row r="436" spans="5:7" x14ac:dyDescent="0.3">
      <c r="E436" s="62">
        <v>413</v>
      </c>
      <c r="F436" s="22">
        <v>-77991.649982325209</v>
      </c>
      <c r="G436" s="41"/>
    </row>
    <row r="437" spans="5:7" x14ac:dyDescent="0.3">
      <c r="E437" s="62">
        <v>414</v>
      </c>
      <c r="F437" s="22">
        <v>-76091.012659137457</v>
      </c>
      <c r="G437" s="41"/>
    </row>
    <row r="438" spans="5:7" x14ac:dyDescent="0.3">
      <c r="E438" s="62">
        <v>415</v>
      </c>
      <c r="F438" s="22">
        <v>-69151.40972427059</v>
      </c>
      <c r="G438" s="41"/>
    </row>
    <row r="439" spans="5:7" x14ac:dyDescent="0.3">
      <c r="E439" s="62">
        <v>416</v>
      </c>
      <c r="F439" s="22">
        <v>-74721.612385706423</v>
      </c>
      <c r="G439" s="41"/>
    </row>
    <row r="440" spans="5:7" x14ac:dyDescent="0.3">
      <c r="E440" s="62">
        <v>417</v>
      </c>
      <c r="F440" s="22">
        <v>-72578.571343282092</v>
      </c>
      <c r="G440" s="41"/>
    </row>
    <row r="441" spans="5:7" x14ac:dyDescent="0.3">
      <c r="E441" s="62">
        <v>418</v>
      </c>
      <c r="F441" s="22">
        <v>-86482.188964662739</v>
      </c>
      <c r="G441" s="41"/>
    </row>
    <row r="442" spans="5:7" x14ac:dyDescent="0.3">
      <c r="E442" s="62">
        <v>419</v>
      </c>
      <c r="F442" s="22">
        <v>-79910.416403485287</v>
      </c>
      <c r="G442" s="41"/>
    </row>
    <row r="443" spans="5:7" x14ac:dyDescent="0.3">
      <c r="E443" s="62">
        <v>420</v>
      </c>
      <c r="F443" s="22">
        <v>-72300.775147602995</v>
      </c>
      <c r="G443" s="41"/>
    </row>
    <row r="444" spans="5:7" x14ac:dyDescent="0.3">
      <c r="E444" s="62">
        <v>421</v>
      </c>
      <c r="F444" s="22">
        <v>-80119.690480421224</v>
      </c>
      <c r="G444" s="41"/>
    </row>
    <row r="445" spans="5:7" x14ac:dyDescent="0.3">
      <c r="E445" s="62">
        <v>422</v>
      </c>
      <c r="F445" s="22">
        <v>-84701.652303562558</v>
      </c>
      <c r="G445" s="41"/>
    </row>
    <row r="446" spans="5:7" x14ac:dyDescent="0.3">
      <c r="E446" s="62">
        <v>423</v>
      </c>
      <c r="F446" s="22">
        <v>-79074.079800314183</v>
      </c>
      <c r="G446" s="41"/>
    </row>
    <row r="447" spans="5:7" x14ac:dyDescent="0.3">
      <c r="E447" s="62">
        <v>424</v>
      </c>
      <c r="F447" s="22">
        <v>-83861.252337415208</v>
      </c>
      <c r="G447" s="41"/>
    </row>
    <row r="448" spans="5:7" x14ac:dyDescent="0.3">
      <c r="E448" s="62">
        <v>425</v>
      </c>
      <c r="F448" s="22">
        <v>-83206.714250510384</v>
      </c>
      <c r="G448" s="41"/>
    </row>
    <row r="449" spans="5:7" x14ac:dyDescent="0.3">
      <c r="E449" s="62">
        <v>426</v>
      </c>
      <c r="F449" s="22">
        <v>-69614.33136050943</v>
      </c>
      <c r="G449" s="41"/>
    </row>
    <row r="450" spans="5:7" x14ac:dyDescent="0.3">
      <c r="E450" s="62">
        <v>427</v>
      </c>
      <c r="F450" s="22">
        <v>-78154.915040285821</v>
      </c>
      <c r="G450" s="41"/>
    </row>
    <row r="451" spans="5:7" x14ac:dyDescent="0.3">
      <c r="E451" s="62">
        <v>428</v>
      </c>
      <c r="F451" s="22">
        <v>-70665.551198636706</v>
      </c>
      <c r="G451" s="41"/>
    </row>
    <row r="452" spans="5:7" x14ac:dyDescent="0.3">
      <c r="E452" s="62">
        <v>429</v>
      </c>
      <c r="F452" s="22">
        <v>-87996.924413732835</v>
      </c>
      <c r="G452" s="41"/>
    </row>
    <row r="453" spans="5:7" x14ac:dyDescent="0.3">
      <c r="E453" s="62">
        <v>430</v>
      </c>
      <c r="F453" s="22">
        <v>-85030.137722914456</v>
      </c>
      <c r="G453" s="41"/>
    </row>
    <row r="454" spans="5:7" x14ac:dyDescent="0.3">
      <c r="E454" s="62">
        <v>431</v>
      </c>
      <c r="F454" s="22">
        <v>-80123.737913902325</v>
      </c>
      <c r="G454" s="41"/>
    </row>
    <row r="455" spans="5:7" x14ac:dyDescent="0.3">
      <c r="E455" s="62">
        <v>432</v>
      </c>
      <c r="F455" s="22">
        <v>-84310.542600098153</v>
      </c>
      <c r="G455" s="41"/>
    </row>
    <row r="456" spans="5:7" x14ac:dyDescent="0.3">
      <c r="E456" s="62">
        <v>433</v>
      </c>
      <c r="F456" s="22">
        <v>-77127.066547270922</v>
      </c>
      <c r="G456" s="41"/>
    </row>
    <row r="457" spans="5:7" x14ac:dyDescent="0.3">
      <c r="E457" s="62">
        <v>434</v>
      </c>
      <c r="F457" s="22">
        <v>-72768.726497712574</v>
      </c>
      <c r="G457" s="41"/>
    </row>
    <row r="458" spans="5:7" x14ac:dyDescent="0.3">
      <c r="E458" s="62">
        <v>435</v>
      </c>
      <c r="F458" s="22">
        <v>-72842.135452960123</v>
      </c>
      <c r="G458" s="41"/>
    </row>
    <row r="459" spans="5:7" x14ac:dyDescent="0.3">
      <c r="E459" s="62">
        <v>436</v>
      </c>
      <c r="F459" s="22">
        <v>-70647.614985733613</v>
      </c>
      <c r="G459" s="41"/>
    </row>
    <row r="460" spans="5:7" x14ac:dyDescent="0.3">
      <c r="E460" s="62">
        <v>437</v>
      </c>
      <c r="F460" s="22">
        <v>-83306.092964405238</v>
      </c>
      <c r="G460" s="41"/>
    </row>
    <row r="461" spans="5:7" x14ac:dyDescent="0.3">
      <c r="E461" s="62">
        <v>438</v>
      </c>
      <c r="F461" s="22">
        <v>-79318.290966906177</v>
      </c>
      <c r="G461" s="41"/>
    </row>
    <row r="462" spans="5:7" x14ac:dyDescent="0.3">
      <c r="E462" s="62">
        <v>439</v>
      </c>
      <c r="F462" s="22">
        <v>-85866.950490956719</v>
      </c>
      <c r="G462" s="41"/>
    </row>
    <row r="463" spans="5:7" x14ac:dyDescent="0.3">
      <c r="E463" s="62">
        <v>440</v>
      </c>
      <c r="F463" s="22">
        <v>-86873.762462997111</v>
      </c>
      <c r="G463" s="41"/>
    </row>
    <row r="464" spans="5:7" x14ac:dyDescent="0.3">
      <c r="E464" s="62">
        <v>441</v>
      </c>
      <c r="F464" s="22">
        <v>-80254.440683307359</v>
      </c>
      <c r="G464" s="41"/>
    </row>
    <row r="465" spans="5:7" x14ac:dyDescent="0.3">
      <c r="E465" s="62">
        <v>442</v>
      </c>
      <c r="F465" s="22">
        <v>-75540.177176540863</v>
      </c>
      <c r="G465" s="41"/>
    </row>
    <row r="466" spans="5:7" x14ac:dyDescent="0.3">
      <c r="E466" s="62">
        <v>443</v>
      </c>
      <c r="F466" s="22">
        <v>-70512.07770864194</v>
      </c>
      <c r="G466" s="41"/>
    </row>
    <row r="467" spans="5:7" x14ac:dyDescent="0.3">
      <c r="E467" s="62">
        <v>444</v>
      </c>
      <c r="F467" s="22">
        <v>-74925.479367922177</v>
      </c>
      <c r="G467" s="41"/>
    </row>
    <row r="468" spans="5:7" x14ac:dyDescent="0.3">
      <c r="E468" s="62">
        <v>445</v>
      </c>
      <c r="F468" s="22">
        <v>-71415.940695101803</v>
      </c>
      <c r="G468" s="41"/>
    </row>
    <row r="469" spans="5:7" x14ac:dyDescent="0.3">
      <c r="E469" s="62">
        <v>446</v>
      </c>
      <c r="F469" s="22">
        <v>-86735.410886166152</v>
      </c>
      <c r="G469" s="41"/>
    </row>
    <row r="470" spans="5:7" x14ac:dyDescent="0.3">
      <c r="E470" s="62">
        <v>447</v>
      </c>
      <c r="F470" s="22">
        <v>-84397.607845535909</v>
      </c>
      <c r="G470" s="41"/>
    </row>
    <row r="471" spans="5:7" x14ac:dyDescent="0.3">
      <c r="E471" s="62">
        <v>448</v>
      </c>
      <c r="F471" s="22">
        <v>-70632.06834243935</v>
      </c>
      <c r="G471" s="41"/>
    </row>
    <row r="472" spans="5:7" x14ac:dyDescent="0.3">
      <c r="E472" s="62">
        <v>449</v>
      </c>
      <c r="F472" s="22">
        <v>-75793.277570520877</v>
      </c>
      <c r="G472" s="41"/>
    </row>
    <row r="473" spans="5:7" x14ac:dyDescent="0.3">
      <c r="E473" s="62">
        <v>450</v>
      </c>
      <c r="F473" s="22">
        <v>-75087.720039176056</v>
      </c>
      <c r="G473" s="41"/>
    </row>
    <row r="474" spans="5:7" x14ac:dyDescent="0.3">
      <c r="E474" s="62">
        <v>451</v>
      </c>
      <c r="F474" s="22">
        <v>-76219.881893597718</v>
      </c>
      <c r="G474" s="41"/>
    </row>
    <row r="475" spans="5:7" x14ac:dyDescent="0.3">
      <c r="E475" s="62">
        <v>452</v>
      </c>
      <c r="F475" s="22">
        <v>-79691.346198691317</v>
      </c>
      <c r="G475" s="41"/>
    </row>
    <row r="476" spans="5:7" x14ac:dyDescent="0.3">
      <c r="E476" s="62">
        <v>453</v>
      </c>
      <c r="F476" s="22">
        <v>-77695.41300633669</v>
      </c>
      <c r="G476" s="41"/>
    </row>
    <row r="477" spans="5:7" x14ac:dyDescent="0.3">
      <c r="E477" s="62">
        <v>454</v>
      </c>
      <c r="F477" s="22">
        <v>-77880.346773652738</v>
      </c>
      <c r="G477" s="41"/>
    </row>
    <row r="478" spans="5:7" x14ac:dyDescent="0.3">
      <c r="E478" s="62">
        <v>455</v>
      </c>
      <c r="F478" s="22">
        <v>-79996.393064352131</v>
      </c>
      <c r="G478" s="41"/>
    </row>
    <row r="479" spans="5:7" x14ac:dyDescent="0.3">
      <c r="E479" s="62">
        <v>456</v>
      </c>
      <c r="F479" s="22">
        <v>-76069.875455300309</v>
      </c>
      <c r="G479" s="41"/>
    </row>
    <row r="480" spans="5:7" x14ac:dyDescent="0.3">
      <c r="E480" s="62">
        <v>457</v>
      </c>
      <c r="F480" s="22">
        <v>-70446.582621689056</v>
      </c>
      <c r="G480" s="41"/>
    </row>
    <row r="481" spans="5:7" x14ac:dyDescent="0.3">
      <c r="E481" s="62">
        <v>458</v>
      </c>
      <c r="F481" s="22">
        <v>-71293.86313461863</v>
      </c>
      <c r="G481" s="41"/>
    </row>
    <row r="482" spans="5:7" x14ac:dyDescent="0.3">
      <c r="E482" s="62">
        <v>459</v>
      </c>
      <c r="F482" s="22">
        <v>-72982.502580586312</v>
      </c>
      <c r="G482" s="41"/>
    </row>
    <row r="483" spans="5:7" x14ac:dyDescent="0.3">
      <c r="E483" s="62">
        <v>460</v>
      </c>
      <c r="F483" s="22">
        <v>-87035.263060549012</v>
      </c>
      <c r="G483" s="41"/>
    </row>
    <row r="484" spans="5:7" x14ac:dyDescent="0.3">
      <c r="E484" s="62">
        <v>461</v>
      </c>
      <c r="F484" s="22">
        <v>-72171.16427411497</v>
      </c>
      <c r="G484" s="41"/>
    </row>
    <row r="485" spans="5:7" x14ac:dyDescent="0.3">
      <c r="E485" s="62">
        <v>462</v>
      </c>
      <c r="F485" s="22">
        <v>-76734.138939308235</v>
      </c>
      <c r="G485" s="41"/>
    </row>
    <row r="486" spans="5:7" x14ac:dyDescent="0.3">
      <c r="E486" s="62">
        <v>463</v>
      </c>
      <c r="F486" s="22">
        <v>-70859.323030439889</v>
      </c>
      <c r="G486" s="41"/>
    </row>
    <row r="487" spans="5:7" x14ac:dyDescent="0.3">
      <c r="E487" s="62">
        <v>464</v>
      </c>
      <c r="F487" s="22">
        <v>-72212.394523552284</v>
      </c>
      <c r="G487" s="41"/>
    </row>
    <row r="488" spans="5:7" x14ac:dyDescent="0.3">
      <c r="E488" s="62">
        <v>465</v>
      </c>
      <c r="F488" s="22">
        <v>-74298.974982772721</v>
      </c>
      <c r="G488" s="41"/>
    </row>
    <row r="489" spans="5:7" x14ac:dyDescent="0.3">
      <c r="E489" s="62">
        <v>466</v>
      </c>
      <c r="F489" s="22">
        <v>-71639.631554982363</v>
      </c>
      <c r="G489" s="41"/>
    </row>
    <row r="490" spans="5:7" x14ac:dyDescent="0.3">
      <c r="E490" s="62">
        <v>467</v>
      </c>
      <c r="F490" s="22">
        <v>-77526.830996614648</v>
      </c>
      <c r="G490" s="41"/>
    </row>
    <row r="491" spans="5:7" x14ac:dyDescent="0.3">
      <c r="E491" s="62">
        <v>468</v>
      </c>
      <c r="F491" s="22">
        <v>-76514.82832162689</v>
      </c>
      <c r="G491" s="41"/>
    </row>
    <row r="492" spans="5:7" x14ac:dyDescent="0.3">
      <c r="E492" s="62">
        <v>469</v>
      </c>
      <c r="F492" s="22">
        <v>-81190.165973968178</v>
      </c>
      <c r="G492" s="41"/>
    </row>
    <row r="493" spans="5:7" x14ac:dyDescent="0.3">
      <c r="E493" s="62">
        <v>470</v>
      </c>
      <c r="F493" s="22">
        <v>-76869.961008671555</v>
      </c>
      <c r="G493" s="41"/>
    </row>
    <row r="494" spans="5:7" x14ac:dyDescent="0.3">
      <c r="E494" s="62">
        <v>471</v>
      </c>
      <c r="F494" s="22">
        <v>-87227.546657385217</v>
      </c>
      <c r="G494" s="41"/>
    </row>
    <row r="495" spans="5:7" x14ac:dyDescent="0.3">
      <c r="E495" s="62">
        <v>472</v>
      </c>
      <c r="F495" s="22">
        <v>-79216.352124131634</v>
      </c>
      <c r="G495" s="41"/>
    </row>
    <row r="496" spans="5:7" x14ac:dyDescent="0.3">
      <c r="E496" s="62">
        <v>473</v>
      </c>
      <c r="F496" s="22">
        <v>-77518.554647619079</v>
      </c>
      <c r="G496" s="41"/>
    </row>
    <row r="497" spans="5:7" x14ac:dyDescent="0.3">
      <c r="E497" s="62">
        <v>474</v>
      </c>
      <c r="F497" s="22">
        <v>-71651.809916828148</v>
      </c>
      <c r="G497" s="41"/>
    </row>
    <row r="498" spans="5:7" x14ac:dyDescent="0.3">
      <c r="E498" s="62">
        <v>475</v>
      </c>
      <c r="F498" s="22">
        <v>-86207.22167760614</v>
      </c>
      <c r="G498" s="41"/>
    </row>
    <row r="499" spans="5:7" x14ac:dyDescent="0.3">
      <c r="E499" s="62">
        <v>476</v>
      </c>
      <c r="F499" s="22">
        <v>-81543.11291902847</v>
      </c>
      <c r="G499" s="41"/>
    </row>
    <row r="500" spans="5:7" x14ac:dyDescent="0.3">
      <c r="E500" s="62">
        <v>477</v>
      </c>
      <c r="F500" s="22">
        <v>-80938.642297244936</v>
      </c>
      <c r="G500" s="41"/>
    </row>
    <row r="501" spans="5:7" x14ac:dyDescent="0.3">
      <c r="E501" s="62">
        <v>478</v>
      </c>
      <c r="F501" s="22">
        <v>-86986.925039774796</v>
      </c>
      <c r="G501" s="41"/>
    </row>
    <row r="502" spans="5:7" x14ac:dyDescent="0.3">
      <c r="E502" s="62">
        <v>479</v>
      </c>
      <c r="F502" s="22">
        <v>-82233.026852510055</v>
      </c>
      <c r="G502" s="41"/>
    </row>
    <row r="503" spans="5:7" x14ac:dyDescent="0.3">
      <c r="E503" s="62">
        <v>480</v>
      </c>
      <c r="F503" s="22">
        <v>-83337.168815296362</v>
      </c>
      <c r="G503" s="41"/>
    </row>
    <row r="504" spans="5:7" x14ac:dyDescent="0.3">
      <c r="E504" s="62">
        <v>481</v>
      </c>
      <c r="F504" s="22">
        <v>-71613.327239109203</v>
      </c>
      <c r="G504" s="41"/>
    </row>
    <row r="505" spans="5:7" x14ac:dyDescent="0.3">
      <c r="E505" s="62">
        <v>482</v>
      </c>
      <c r="F505" s="22">
        <v>-69821.901270403803</v>
      </c>
      <c r="G505" s="41"/>
    </row>
    <row r="506" spans="5:7" x14ac:dyDescent="0.3">
      <c r="E506" s="62">
        <v>483</v>
      </c>
      <c r="F506" s="22">
        <v>-77292.542502681055</v>
      </c>
      <c r="G506" s="41"/>
    </row>
    <row r="507" spans="5:7" x14ac:dyDescent="0.3">
      <c r="E507" s="62">
        <v>484</v>
      </c>
      <c r="F507" s="22">
        <v>-82893.386515633247</v>
      </c>
      <c r="G507" s="41"/>
    </row>
    <row r="508" spans="5:7" x14ac:dyDescent="0.3">
      <c r="E508" s="62">
        <v>485</v>
      </c>
      <c r="F508" s="22">
        <v>-87363.272940727824</v>
      </c>
      <c r="G508" s="41"/>
    </row>
    <row r="509" spans="5:7" x14ac:dyDescent="0.3">
      <c r="E509" s="62">
        <v>486</v>
      </c>
      <c r="F509" s="22">
        <v>-74684.23878102265</v>
      </c>
      <c r="G509" s="41"/>
    </row>
    <row r="510" spans="5:7" x14ac:dyDescent="0.3">
      <c r="E510" s="62">
        <v>487</v>
      </c>
      <c r="F510" s="22">
        <v>-80294.016297636699</v>
      </c>
      <c r="G510" s="41"/>
    </row>
    <row r="511" spans="5:7" x14ac:dyDescent="0.3">
      <c r="E511" s="62">
        <v>488</v>
      </c>
      <c r="F511" s="22">
        <v>-76364.186978414684</v>
      </c>
      <c r="G511" s="41"/>
    </row>
    <row r="512" spans="5:7" x14ac:dyDescent="0.3">
      <c r="E512" s="62">
        <v>489</v>
      </c>
      <c r="F512" s="22">
        <v>-82125.398329832067</v>
      </c>
      <c r="G512" s="41"/>
    </row>
    <row r="513" spans="5:7" x14ac:dyDescent="0.3">
      <c r="E513" s="62">
        <v>490</v>
      </c>
      <c r="F513" s="22">
        <v>-69778.301246411254</v>
      </c>
      <c r="G513" s="41"/>
    </row>
    <row r="514" spans="5:7" x14ac:dyDescent="0.3">
      <c r="E514" s="62">
        <v>491</v>
      </c>
      <c r="F514" s="22">
        <v>-83466.152753792019</v>
      </c>
      <c r="G514" s="41"/>
    </row>
    <row r="515" spans="5:7" x14ac:dyDescent="0.3">
      <c r="E515" s="62">
        <v>492</v>
      </c>
      <c r="F515" s="22">
        <v>-75268.86839442348</v>
      </c>
      <c r="G515" s="41"/>
    </row>
    <row r="516" spans="5:7" x14ac:dyDescent="0.3">
      <c r="E516" s="62">
        <v>493</v>
      </c>
      <c r="F516" s="22">
        <v>-87709.36074404174</v>
      </c>
      <c r="G516" s="41"/>
    </row>
    <row r="517" spans="5:7" x14ac:dyDescent="0.3">
      <c r="E517" s="62">
        <v>494</v>
      </c>
      <c r="F517" s="22">
        <v>-82748.679571133805</v>
      </c>
      <c r="G517" s="41"/>
    </row>
    <row r="518" spans="5:7" x14ac:dyDescent="0.3">
      <c r="E518" s="62">
        <v>495</v>
      </c>
      <c r="F518" s="22">
        <v>-74042.607811984635</v>
      </c>
      <c r="G518" s="41"/>
    </row>
    <row r="519" spans="5:7" x14ac:dyDescent="0.3">
      <c r="E519" s="62">
        <v>496</v>
      </c>
      <c r="F519" s="22">
        <v>-77044.969589031563</v>
      </c>
      <c r="G519" s="41"/>
    </row>
    <row r="520" spans="5:7" x14ac:dyDescent="0.3">
      <c r="E520" s="62">
        <v>497</v>
      </c>
      <c r="F520" s="22">
        <v>-83727.020080421789</v>
      </c>
      <c r="G520" s="41"/>
    </row>
    <row r="521" spans="5:7" x14ac:dyDescent="0.3">
      <c r="E521" s="62">
        <v>498</v>
      </c>
      <c r="F521" s="22">
        <v>-75507.496667468236</v>
      </c>
      <c r="G521" s="41"/>
    </row>
    <row r="522" spans="5:7" x14ac:dyDescent="0.3">
      <c r="E522" s="62">
        <v>499</v>
      </c>
      <c r="F522" s="22">
        <v>-69531.029855058368</v>
      </c>
      <c r="G522" s="41"/>
    </row>
    <row r="523" spans="5:7" x14ac:dyDescent="0.3">
      <c r="E523" s="62">
        <v>500</v>
      </c>
      <c r="F523" s="22">
        <v>-78968.478350548976</v>
      </c>
      <c r="G523" s="41"/>
    </row>
    <row r="524" spans="5:7" x14ac:dyDescent="0.3">
      <c r="E524" s="62">
        <v>501</v>
      </c>
      <c r="F524" s="22">
        <v>-72212.571662000089</v>
      </c>
      <c r="G524" s="41"/>
    </row>
    <row r="525" spans="5:7" x14ac:dyDescent="0.3">
      <c r="E525" s="62">
        <v>502</v>
      </c>
      <c r="F525" s="22">
        <v>-84009.721935592883</v>
      </c>
      <c r="G525" s="41"/>
    </row>
    <row r="526" spans="5:7" x14ac:dyDescent="0.3">
      <c r="E526" s="62">
        <v>503</v>
      </c>
      <c r="F526" s="22">
        <v>-70129.846704970172</v>
      </c>
      <c r="G526" s="41"/>
    </row>
    <row r="527" spans="5:7" x14ac:dyDescent="0.3">
      <c r="E527" s="62">
        <v>504</v>
      </c>
      <c r="F527" s="22">
        <v>-70146.322298355095</v>
      </c>
      <c r="G527" s="41"/>
    </row>
    <row r="528" spans="5:7" x14ac:dyDescent="0.3">
      <c r="E528" s="62">
        <v>505</v>
      </c>
      <c r="F528" s="22">
        <v>-78281.298414292367</v>
      </c>
      <c r="G528" s="41"/>
    </row>
    <row r="529" spans="5:7" x14ac:dyDescent="0.3">
      <c r="E529" s="62">
        <v>506</v>
      </c>
      <c r="F529" s="22">
        <v>-79686.879086847533</v>
      </c>
      <c r="G529" s="41"/>
    </row>
    <row r="530" spans="5:7" x14ac:dyDescent="0.3">
      <c r="E530" s="62">
        <v>507</v>
      </c>
      <c r="F530" s="22">
        <v>-80761.316427440208</v>
      </c>
      <c r="G530" s="41"/>
    </row>
    <row r="531" spans="5:7" x14ac:dyDescent="0.3">
      <c r="E531" s="62">
        <v>508</v>
      </c>
      <c r="F531" s="22">
        <v>-74871.426561393193</v>
      </c>
      <c r="G531" s="41"/>
    </row>
    <row r="532" spans="5:7" x14ac:dyDescent="0.3">
      <c r="E532" s="62">
        <v>509</v>
      </c>
      <c r="F532" s="22">
        <v>-87537.936261912866</v>
      </c>
      <c r="G532" s="41"/>
    </row>
    <row r="533" spans="5:7" x14ac:dyDescent="0.3">
      <c r="E533" s="62">
        <v>510</v>
      </c>
      <c r="F533" s="22">
        <v>-76855.394971940957</v>
      </c>
      <c r="G533" s="41"/>
    </row>
    <row r="534" spans="5:7" x14ac:dyDescent="0.3">
      <c r="E534" s="62">
        <v>511</v>
      </c>
      <c r="F534" s="22">
        <v>-80812.224902299015</v>
      </c>
      <c r="G534" s="41"/>
    </row>
    <row r="535" spans="5:7" x14ac:dyDescent="0.3">
      <c r="E535" s="62">
        <v>512</v>
      </c>
      <c r="F535" s="22">
        <v>-70540.404644173235</v>
      </c>
      <c r="G535" s="41"/>
    </row>
    <row r="536" spans="5:7" x14ac:dyDescent="0.3">
      <c r="E536" s="62">
        <v>513</v>
      </c>
      <c r="F536" s="22">
        <v>-81913.956880426776</v>
      </c>
      <c r="G536" s="41"/>
    </row>
    <row r="537" spans="5:7" x14ac:dyDescent="0.3">
      <c r="E537" s="62">
        <v>514</v>
      </c>
      <c r="F537" s="22">
        <v>-75614.809490923202</v>
      </c>
      <c r="G537" s="41"/>
    </row>
    <row r="538" spans="5:7" x14ac:dyDescent="0.3">
      <c r="E538" s="62">
        <v>515</v>
      </c>
      <c r="F538" s="22">
        <v>-80280.654656930652</v>
      </c>
      <c r="G538" s="41"/>
    </row>
    <row r="539" spans="5:7" x14ac:dyDescent="0.3">
      <c r="E539" s="62">
        <v>516</v>
      </c>
      <c r="F539" s="22">
        <v>-84738.783221626785</v>
      </c>
      <c r="G539" s="41"/>
    </row>
    <row r="540" spans="5:7" x14ac:dyDescent="0.3">
      <c r="E540" s="62">
        <v>517</v>
      </c>
      <c r="F540" s="22">
        <v>-80246.307527611847</v>
      </c>
      <c r="G540" s="41"/>
    </row>
    <row r="541" spans="5:7" x14ac:dyDescent="0.3">
      <c r="E541" s="62">
        <v>518</v>
      </c>
      <c r="F541" s="22">
        <v>-71332.517598751321</v>
      </c>
      <c r="G541" s="41"/>
    </row>
    <row r="542" spans="5:7" x14ac:dyDescent="0.3">
      <c r="E542" s="62">
        <v>519</v>
      </c>
      <c r="F542" s="22">
        <v>-71012.752366837231</v>
      </c>
      <c r="G542" s="41"/>
    </row>
    <row r="543" spans="5:7" x14ac:dyDescent="0.3">
      <c r="E543" s="62">
        <v>520</v>
      </c>
      <c r="F543" s="22">
        <v>-70504.998058920712</v>
      </c>
      <c r="G543" s="41"/>
    </row>
    <row r="544" spans="5:7" x14ac:dyDescent="0.3">
      <c r="E544" s="62">
        <v>521</v>
      </c>
      <c r="F544" s="22">
        <v>-81904.3433100275</v>
      </c>
      <c r="G544" s="41"/>
    </row>
    <row r="545" spans="5:7" x14ac:dyDescent="0.3">
      <c r="E545" s="62">
        <v>522</v>
      </c>
      <c r="F545" s="22">
        <v>-83201.465726943075</v>
      </c>
      <c r="G545" s="41"/>
    </row>
    <row r="546" spans="5:7" x14ac:dyDescent="0.3">
      <c r="E546" s="62">
        <v>523</v>
      </c>
      <c r="F546" s="22">
        <v>-72920.142409122025</v>
      </c>
      <c r="G546" s="41"/>
    </row>
    <row r="547" spans="5:7" x14ac:dyDescent="0.3">
      <c r="E547" s="62">
        <v>524</v>
      </c>
      <c r="F547" s="22">
        <v>-87438.532413309003</v>
      </c>
      <c r="G547" s="41"/>
    </row>
    <row r="548" spans="5:7" x14ac:dyDescent="0.3">
      <c r="E548" s="62">
        <v>525</v>
      </c>
      <c r="F548" s="22">
        <v>-84027.726604518961</v>
      </c>
      <c r="G548" s="41"/>
    </row>
    <row r="549" spans="5:7" x14ac:dyDescent="0.3">
      <c r="E549" s="62">
        <v>526</v>
      </c>
      <c r="F549" s="22">
        <v>-79327.650267844409</v>
      </c>
      <c r="G549" s="41"/>
    </row>
    <row r="550" spans="5:7" x14ac:dyDescent="0.3">
      <c r="E550" s="62">
        <v>527</v>
      </c>
      <c r="F550" s="22">
        <v>-86024.132851955059</v>
      </c>
      <c r="G550" s="41"/>
    </row>
    <row r="551" spans="5:7" x14ac:dyDescent="0.3">
      <c r="E551" s="62">
        <v>528</v>
      </c>
      <c r="F551" s="22">
        <v>-78380.054767595313</v>
      </c>
      <c r="G551" s="41"/>
    </row>
    <row r="552" spans="5:7" x14ac:dyDescent="0.3">
      <c r="E552" s="62">
        <v>529</v>
      </c>
      <c r="F552" s="22">
        <v>-86571.925728294736</v>
      </c>
      <c r="G552" s="41"/>
    </row>
    <row r="553" spans="5:7" x14ac:dyDescent="0.3">
      <c r="E553" s="62">
        <v>530</v>
      </c>
      <c r="F553" s="22">
        <v>-70394.783337733475</v>
      </c>
      <c r="G553" s="41"/>
    </row>
    <row r="554" spans="5:7" x14ac:dyDescent="0.3">
      <c r="E554" s="62">
        <v>531</v>
      </c>
      <c r="F554" s="22">
        <v>-87569.18927438074</v>
      </c>
      <c r="G554" s="41"/>
    </row>
    <row r="555" spans="5:7" x14ac:dyDescent="0.3">
      <c r="E555" s="62">
        <v>532</v>
      </c>
      <c r="F555" s="22">
        <v>-79791.428700963355</v>
      </c>
      <c r="G555" s="41"/>
    </row>
    <row r="556" spans="5:7" x14ac:dyDescent="0.3">
      <c r="E556" s="62">
        <v>533</v>
      </c>
      <c r="F556" s="22">
        <v>-81816.652030349956</v>
      </c>
      <c r="G556" s="41"/>
    </row>
    <row r="557" spans="5:7" x14ac:dyDescent="0.3">
      <c r="E557" s="62">
        <v>534</v>
      </c>
      <c r="F557" s="22">
        <v>-85887.079459155138</v>
      </c>
      <c r="G557" s="41"/>
    </row>
    <row r="558" spans="5:7" x14ac:dyDescent="0.3">
      <c r="E558" s="62">
        <v>535</v>
      </c>
      <c r="F558" s="22">
        <v>-86999.446550703171</v>
      </c>
      <c r="G558" s="41"/>
    </row>
    <row r="559" spans="5:7" x14ac:dyDescent="0.3">
      <c r="E559" s="62">
        <v>536</v>
      </c>
      <c r="F559" s="22">
        <v>-81464.74449506191</v>
      </c>
      <c r="G559" s="41"/>
    </row>
    <row r="560" spans="5:7" x14ac:dyDescent="0.3">
      <c r="E560" s="62">
        <v>537</v>
      </c>
      <c r="F560" s="22">
        <v>-82170.879904733491</v>
      </c>
      <c r="G560" s="41"/>
    </row>
    <row r="561" spans="5:7" x14ac:dyDescent="0.3">
      <c r="E561" s="62">
        <v>538</v>
      </c>
      <c r="F561" s="22">
        <v>-80102.570130400913</v>
      </c>
      <c r="G561" s="41"/>
    </row>
    <row r="562" spans="5:7" x14ac:dyDescent="0.3">
      <c r="E562" s="62">
        <v>539</v>
      </c>
      <c r="F562" s="22">
        <v>-71294.678693944763</v>
      </c>
      <c r="G562" s="41"/>
    </row>
    <row r="563" spans="5:7" x14ac:dyDescent="0.3">
      <c r="E563" s="62">
        <v>540</v>
      </c>
      <c r="F563" s="22">
        <v>-82106.830244874203</v>
      </c>
      <c r="G563" s="41"/>
    </row>
    <row r="564" spans="5:7" x14ac:dyDescent="0.3">
      <c r="E564" s="62">
        <v>541</v>
      </c>
      <c r="F564" s="22">
        <v>-75093.033169246643</v>
      </c>
      <c r="G564" s="41"/>
    </row>
    <row r="565" spans="5:7" x14ac:dyDescent="0.3">
      <c r="E565" s="62">
        <v>542</v>
      </c>
      <c r="F565" s="22">
        <v>-82864.438099717139</v>
      </c>
      <c r="G565" s="41"/>
    </row>
    <row r="566" spans="5:7" x14ac:dyDescent="0.3">
      <c r="E566" s="62">
        <v>543</v>
      </c>
      <c r="F566" s="22">
        <v>-79558.955100741732</v>
      </c>
      <c r="G566" s="41"/>
    </row>
    <row r="567" spans="5:7" x14ac:dyDescent="0.3">
      <c r="E567" s="62">
        <v>544</v>
      </c>
      <c r="F567" s="22">
        <v>-77747.038460267067</v>
      </c>
      <c r="G567" s="41"/>
    </row>
    <row r="568" spans="5:7" x14ac:dyDescent="0.3">
      <c r="E568" s="62">
        <v>545</v>
      </c>
      <c r="F568" s="22">
        <v>-85420.818001922074</v>
      </c>
      <c r="G568" s="41"/>
    </row>
    <row r="569" spans="5:7" x14ac:dyDescent="0.3">
      <c r="E569" s="62">
        <v>546</v>
      </c>
      <c r="F569" s="22">
        <v>-80088.971085035868</v>
      </c>
      <c r="G569" s="41"/>
    </row>
    <row r="570" spans="5:7" x14ac:dyDescent="0.3">
      <c r="E570" s="62">
        <v>547</v>
      </c>
      <c r="F570" s="22">
        <v>-76413.731078420329</v>
      </c>
      <c r="G570" s="41"/>
    </row>
    <row r="571" spans="5:7" x14ac:dyDescent="0.3">
      <c r="E571" s="62">
        <v>548</v>
      </c>
      <c r="F571" s="22">
        <v>-77981.983277603547</v>
      </c>
      <c r="G571" s="41"/>
    </row>
    <row r="572" spans="5:7" x14ac:dyDescent="0.3">
      <c r="E572" s="62">
        <v>549</v>
      </c>
      <c r="F572" s="22">
        <v>-77821.564554873854</v>
      </c>
      <c r="G572" s="41"/>
    </row>
    <row r="573" spans="5:7" x14ac:dyDescent="0.3">
      <c r="E573" s="62">
        <v>550</v>
      </c>
      <c r="F573" s="22">
        <v>-79806.479231285979</v>
      </c>
      <c r="G573" s="41"/>
    </row>
    <row r="574" spans="5:7" x14ac:dyDescent="0.3">
      <c r="E574" s="62">
        <v>551</v>
      </c>
      <c r="F574" s="22">
        <v>-86294.815947340074</v>
      </c>
      <c r="G574" s="41"/>
    </row>
    <row r="575" spans="5:7" x14ac:dyDescent="0.3">
      <c r="E575" s="62">
        <v>552</v>
      </c>
      <c r="F575" s="22">
        <v>-72722.738373048021</v>
      </c>
      <c r="G575" s="41"/>
    </row>
    <row r="576" spans="5:7" x14ac:dyDescent="0.3">
      <c r="E576" s="62">
        <v>553</v>
      </c>
      <c r="F576" s="22">
        <v>-71558.787359980139</v>
      </c>
      <c r="G576" s="41"/>
    </row>
    <row r="577" spans="5:7" x14ac:dyDescent="0.3">
      <c r="E577" s="62">
        <v>554</v>
      </c>
      <c r="F577" s="22">
        <v>-87573.048447533161</v>
      </c>
      <c r="G577" s="41"/>
    </row>
    <row r="578" spans="5:7" x14ac:dyDescent="0.3">
      <c r="E578" s="62">
        <v>555</v>
      </c>
      <c r="F578" s="22">
        <v>-74625.505652076361</v>
      </c>
      <c r="G578" s="41"/>
    </row>
    <row r="579" spans="5:7" x14ac:dyDescent="0.3">
      <c r="E579" s="62">
        <v>556</v>
      </c>
      <c r="F579" s="22">
        <v>-76972.652839824354</v>
      </c>
      <c r="G579" s="41"/>
    </row>
    <row r="580" spans="5:7" x14ac:dyDescent="0.3">
      <c r="E580" s="62">
        <v>557</v>
      </c>
      <c r="F580" s="22">
        <v>-83504.625862458925</v>
      </c>
      <c r="G580" s="41"/>
    </row>
    <row r="581" spans="5:7" x14ac:dyDescent="0.3">
      <c r="E581" s="62">
        <v>558</v>
      </c>
      <c r="F581" s="22">
        <v>-87490.587470177998</v>
      </c>
      <c r="G581" s="41"/>
    </row>
    <row r="582" spans="5:7" x14ac:dyDescent="0.3">
      <c r="E582" s="62">
        <v>559</v>
      </c>
      <c r="F582" s="22">
        <v>-86856.476707850976</v>
      </c>
      <c r="G582" s="41"/>
    </row>
    <row r="583" spans="5:7" x14ac:dyDescent="0.3">
      <c r="E583" s="62">
        <v>560</v>
      </c>
      <c r="F583" s="22">
        <v>-84974.910298576666</v>
      </c>
      <c r="G583" s="41"/>
    </row>
    <row r="584" spans="5:7" x14ac:dyDescent="0.3">
      <c r="E584" s="62">
        <v>561</v>
      </c>
      <c r="F584" s="22">
        <v>-86717.999244500927</v>
      </c>
      <c r="G584" s="41"/>
    </row>
    <row r="585" spans="5:7" x14ac:dyDescent="0.3">
      <c r="E585" s="62">
        <v>562</v>
      </c>
      <c r="F585" s="22">
        <v>-78192.587765722099</v>
      </c>
      <c r="G585" s="41"/>
    </row>
    <row r="586" spans="5:7" x14ac:dyDescent="0.3">
      <c r="E586" s="62">
        <v>563</v>
      </c>
      <c r="F586" s="22">
        <v>-86965.263865761124</v>
      </c>
      <c r="G586" s="41"/>
    </row>
    <row r="587" spans="5:7" x14ac:dyDescent="0.3">
      <c r="E587" s="62">
        <v>564</v>
      </c>
      <c r="F587" s="22">
        <v>-75735.027698956692</v>
      </c>
      <c r="G587" s="41"/>
    </row>
    <row r="588" spans="5:7" x14ac:dyDescent="0.3">
      <c r="E588" s="62">
        <v>565</v>
      </c>
      <c r="F588" s="22">
        <v>-75781.322701890313</v>
      </c>
      <c r="G588" s="41"/>
    </row>
    <row r="589" spans="5:7" x14ac:dyDescent="0.3">
      <c r="E589" s="62">
        <v>566</v>
      </c>
      <c r="F589" s="22">
        <v>-80217.860768443017</v>
      </c>
      <c r="G589" s="41"/>
    </row>
    <row r="590" spans="5:7" x14ac:dyDescent="0.3">
      <c r="E590" s="62">
        <v>567</v>
      </c>
      <c r="F590" s="22">
        <v>-75141.582286399775</v>
      </c>
      <c r="G590" s="41"/>
    </row>
    <row r="591" spans="5:7" x14ac:dyDescent="0.3">
      <c r="E591" s="62">
        <v>568</v>
      </c>
      <c r="F591" s="22">
        <v>-72591.421523431723</v>
      </c>
      <c r="G591" s="41"/>
    </row>
    <row r="592" spans="5:7" x14ac:dyDescent="0.3">
      <c r="E592" s="62">
        <v>569</v>
      </c>
      <c r="F592" s="22">
        <v>-83100.023717232689</v>
      </c>
      <c r="G592" s="41"/>
    </row>
    <row r="593" spans="5:7" x14ac:dyDescent="0.3">
      <c r="E593" s="62">
        <v>570</v>
      </c>
      <c r="F593" s="22">
        <v>-71865.381913020654</v>
      </c>
      <c r="G593" s="41"/>
    </row>
    <row r="594" spans="5:7" x14ac:dyDescent="0.3">
      <c r="E594" s="62">
        <v>571</v>
      </c>
      <c r="F594" s="22">
        <v>-83970.168578474433</v>
      </c>
      <c r="G594" s="41"/>
    </row>
    <row r="595" spans="5:7" x14ac:dyDescent="0.3">
      <c r="E595" s="62">
        <v>572</v>
      </c>
      <c r="F595" s="22">
        <v>-80647.732305360201</v>
      </c>
      <c r="G595" s="41"/>
    </row>
    <row r="596" spans="5:7" x14ac:dyDescent="0.3">
      <c r="E596" s="62">
        <v>573</v>
      </c>
      <c r="F596" s="22">
        <v>-73724.814518585423</v>
      </c>
      <c r="G596" s="41"/>
    </row>
    <row r="597" spans="5:7" x14ac:dyDescent="0.3">
      <c r="E597" s="62">
        <v>574</v>
      </c>
      <c r="F597" s="22">
        <v>-82129.698390997786</v>
      </c>
      <c r="G597" s="41"/>
    </row>
    <row r="598" spans="5:7" x14ac:dyDescent="0.3">
      <c r="E598" s="62">
        <v>575</v>
      </c>
      <c r="F598" s="22">
        <v>-87945.647696202839</v>
      </c>
      <c r="G598" s="41"/>
    </row>
    <row r="599" spans="5:7" x14ac:dyDescent="0.3">
      <c r="E599" s="62">
        <v>576</v>
      </c>
      <c r="F599" s="22">
        <v>-86797.710965347127</v>
      </c>
      <c r="G599" s="41"/>
    </row>
    <row r="600" spans="5:7" x14ac:dyDescent="0.3">
      <c r="E600" s="62">
        <v>577</v>
      </c>
      <c r="F600" s="22">
        <v>-85940.195130229244</v>
      </c>
      <c r="G600" s="41"/>
    </row>
    <row r="601" spans="5:7" x14ac:dyDescent="0.3">
      <c r="E601" s="62">
        <v>578</v>
      </c>
      <c r="F601" s="22">
        <v>-77460.297998868569</v>
      </c>
      <c r="G601" s="41"/>
    </row>
    <row r="602" spans="5:7" x14ac:dyDescent="0.3">
      <c r="E602" s="62">
        <v>579</v>
      </c>
      <c r="F602" s="22">
        <v>-73684.699915046411</v>
      </c>
      <c r="G602" s="41"/>
    </row>
    <row r="603" spans="5:7" x14ac:dyDescent="0.3">
      <c r="E603" s="62">
        <v>580</v>
      </c>
      <c r="F603" s="22">
        <v>-86041.046254086192</v>
      </c>
      <c r="G603" s="41"/>
    </row>
    <row r="604" spans="5:7" x14ac:dyDescent="0.3">
      <c r="E604" s="62">
        <v>581</v>
      </c>
      <c r="F604" s="22">
        <v>-75046.580949016992</v>
      </c>
      <c r="G604" s="41"/>
    </row>
    <row r="605" spans="5:7" x14ac:dyDescent="0.3">
      <c r="E605" s="62">
        <v>582</v>
      </c>
      <c r="F605" s="22">
        <v>-80389.052261566496</v>
      </c>
      <c r="G605" s="41"/>
    </row>
    <row r="606" spans="5:7" x14ac:dyDescent="0.3">
      <c r="E606" s="62">
        <v>583</v>
      </c>
      <c r="F606" s="22">
        <v>-80204.915303004702</v>
      </c>
      <c r="G606" s="41"/>
    </row>
    <row r="607" spans="5:7" x14ac:dyDescent="0.3">
      <c r="E607" s="62">
        <v>584</v>
      </c>
      <c r="F607" s="22">
        <v>-77978.75360017069</v>
      </c>
      <c r="G607" s="41"/>
    </row>
    <row r="608" spans="5:7" x14ac:dyDescent="0.3">
      <c r="E608" s="62">
        <v>585</v>
      </c>
      <c r="F608" s="22">
        <v>-69197.909193081403</v>
      </c>
      <c r="G608" s="41"/>
    </row>
    <row r="609" spans="5:7" x14ac:dyDescent="0.3">
      <c r="E609" s="62">
        <v>586</v>
      </c>
      <c r="F609" s="22">
        <v>-85298.620260525466</v>
      </c>
      <c r="G609" s="41"/>
    </row>
    <row r="610" spans="5:7" x14ac:dyDescent="0.3">
      <c r="E610" s="62">
        <v>587</v>
      </c>
      <c r="F610" s="22">
        <v>-85037.306698200962</v>
      </c>
      <c r="G610" s="41"/>
    </row>
    <row r="611" spans="5:7" x14ac:dyDescent="0.3">
      <c r="E611" s="62">
        <v>588</v>
      </c>
      <c r="F611" s="22">
        <v>-84607.485490956402</v>
      </c>
      <c r="G611" s="41"/>
    </row>
    <row r="612" spans="5:7" x14ac:dyDescent="0.3">
      <c r="E612" s="62">
        <v>589</v>
      </c>
      <c r="F612" s="22">
        <v>-71080.879232706429</v>
      </c>
      <c r="G612" s="41"/>
    </row>
    <row r="613" spans="5:7" x14ac:dyDescent="0.3">
      <c r="E613" s="62">
        <v>590</v>
      </c>
      <c r="F613" s="22">
        <v>-74109.067174451062</v>
      </c>
      <c r="G613" s="41"/>
    </row>
    <row r="614" spans="5:7" x14ac:dyDescent="0.3">
      <c r="E614" s="62">
        <v>591</v>
      </c>
      <c r="F614" s="22">
        <v>-73597.058820252394</v>
      </c>
      <c r="G614" s="41"/>
    </row>
    <row r="615" spans="5:7" x14ac:dyDescent="0.3">
      <c r="E615" s="62">
        <v>592</v>
      </c>
      <c r="F615" s="22">
        <v>-81586.055854829596</v>
      </c>
      <c r="G615" s="41"/>
    </row>
    <row r="616" spans="5:7" x14ac:dyDescent="0.3">
      <c r="E616" s="62">
        <v>593</v>
      </c>
      <c r="F616" s="22">
        <v>-82977.038671729286</v>
      </c>
      <c r="G616" s="41"/>
    </row>
    <row r="617" spans="5:7" x14ac:dyDescent="0.3">
      <c r="E617" s="62">
        <v>594</v>
      </c>
      <c r="F617" s="22">
        <v>-86272.808110974584</v>
      </c>
      <c r="G617" s="41"/>
    </row>
    <row r="618" spans="5:7" x14ac:dyDescent="0.3">
      <c r="E618" s="62">
        <v>595</v>
      </c>
      <c r="F618" s="22">
        <v>-76060.813988501861</v>
      </c>
      <c r="G618" s="41"/>
    </row>
    <row r="619" spans="5:7" x14ac:dyDescent="0.3">
      <c r="E619" s="62">
        <v>596</v>
      </c>
      <c r="F619" s="22">
        <v>-86056.827757451421</v>
      </c>
      <c r="G619" s="41"/>
    </row>
    <row r="620" spans="5:7" x14ac:dyDescent="0.3">
      <c r="E620" s="62">
        <v>597</v>
      </c>
      <c r="F620" s="22">
        <v>-79857.303732843982</v>
      </c>
      <c r="G620" s="41"/>
    </row>
    <row r="621" spans="5:7" x14ac:dyDescent="0.3">
      <c r="E621" s="62">
        <v>598</v>
      </c>
      <c r="F621" s="22">
        <v>-79104.273286024545</v>
      </c>
      <c r="G621" s="41"/>
    </row>
    <row r="622" spans="5:7" x14ac:dyDescent="0.3">
      <c r="E622" s="62">
        <v>599</v>
      </c>
      <c r="F622" s="22">
        <v>-78891.317005001547</v>
      </c>
      <c r="G622" s="41"/>
    </row>
    <row r="623" spans="5:7" x14ac:dyDescent="0.3">
      <c r="E623" s="62">
        <v>600</v>
      </c>
      <c r="F623" s="22">
        <v>-88264.534971133515</v>
      </c>
      <c r="G623" s="41"/>
    </row>
    <row r="624" spans="5:7" x14ac:dyDescent="0.3">
      <c r="E624" s="62">
        <v>601</v>
      </c>
      <c r="F624" s="22">
        <v>-73427.376730624805</v>
      </c>
      <c r="G624" s="41"/>
    </row>
    <row r="625" spans="5:7" x14ac:dyDescent="0.3">
      <c r="E625" s="62">
        <v>602</v>
      </c>
      <c r="F625" s="22">
        <v>-73934.503995774008</v>
      </c>
      <c r="G625" s="41"/>
    </row>
    <row r="626" spans="5:7" x14ac:dyDescent="0.3">
      <c r="E626" s="62">
        <v>603</v>
      </c>
      <c r="F626" s="22">
        <v>-71796.165848205041</v>
      </c>
      <c r="G626" s="41"/>
    </row>
    <row r="627" spans="5:7" x14ac:dyDescent="0.3">
      <c r="E627" s="62">
        <v>604</v>
      </c>
      <c r="F627" s="22">
        <v>-85599.70381134811</v>
      </c>
      <c r="G627" s="41"/>
    </row>
    <row r="628" spans="5:7" x14ac:dyDescent="0.3">
      <c r="E628" s="62">
        <v>605</v>
      </c>
      <c r="F628" s="22">
        <v>-75710.074601450149</v>
      </c>
      <c r="G628" s="41"/>
    </row>
    <row r="629" spans="5:7" x14ac:dyDescent="0.3">
      <c r="E629" s="62">
        <v>606</v>
      </c>
      <c r="F629" s="22">
        <v>-70984.410308716833</v>
      </c>
      <c r="G629" s="41"/>
    </row>
    <row r="630" spans="5:7" x14ac:dyDescent="0.3">
      <c r="E630" s="62">
        <v>607</v>
      </c>
      <c r="F630" s="22">
        <v>-85252.512498033379</v>
      </c>
      <c r="G630" s="41"/>
    </row>
    <row r="631" spans="5:7" x14ac:dyDescent="0.3">
      <c r="E631" s="62">
        <v>608</v>
      </c>
      <c r="F631" s="22">
        <v>-74670.263347119384</v>
      </c>
      <c r="G631" s="41"/>
    </row>
    <row r="632" spans="5:7" x14ac:dyDescent="0.3">
      <c r="E632" s="62">
        <v>609</v>
      </c>
      <c r="F632" s="22">
        <v>-78175.646854386316</v>
      </c>
      <c r="G632" s="41"/>
    </row>
    <row r="633" spans="5:7" x14ac:dyDescent="0.3">
      <c r="E633" s="62">
        <v>610</v>
      </c>
      <c r="F633" s="22">
        <v>-80447.199581357941</v>
      </c>
      <c r="G633" s="41"/>
    </row>
    <row r="634" spans="5:7" x14ac:dyDescent="0.3">
      <c r="E634" s="62">
        <v>611</v>
      </c>
      <c r="F634" s="22">
        <v>-81670.919708284491</v>
      </c>
      <c r="G634" s="41"/>
    </row>
    <row r="635" spans="5:7" x14ac:dyDescent="0.3">
      <c r="E635" s="62">
        <v>612</v>
      </c>
      <c r="F635" s="22">
        <v>-81374.49612694775</v>
      </c>
      <c r="G635" s="41"/>
    </row>
    <row r="636" spans="5:7" x14ac:dyDescent="0.3">
      <c r="E636" s="62">
        <v>613</v>
      </c>
      <c r="F636" s="22">
        <v>-86947.496906941858</v>
      </c>
      <c r="G636" s="41"/>
    </row>
    <row r="637" spans="5:7" x14ac:dyDescent="0.3">
      <c r="E637" s="62">
        <v>614</v>
      </c>
      <c r="F637" s="22">
        <v>-85184.219018665433</v>
      </c>
      <c r="G637" s="41"/>
    </row>
    <row r="638" spans="5:7" x14ac:dyDescent="0.3">
      <c r="E638" s="62">
        <v>615</v>
      </c>
      <c r="F638" s="22">
        <v>-81839.328601898582</v>
      </c>
      <c r="G638" s="41"/>
    </row>
    <row r="639" spans="5:7" x14ac:dyDescent="0.3">
      <c r="E639" s="62">
        <v>616</v>
      </c>
      <c r="F639" s="22">
        <v>-74942.31052358009</v>
      </c>
      <c r="G639" s="41"/>
    </row>
    <row r="640" spans="5:7" x14ac:dyDescent="0.3">
      <c r="E640" s="62">
        <v>617</v>
      </c>
      <c r="F640" s="22">
        <v>-80482.722269562539</v>
      </c>
      <c r="G640" s="41"/>
    </row>
    <row r="641" spans="5:7" x14ac:dyDescent="0.3">
      <c r="E641" s="62">
        <v>618</v>
      </c>
      <c r="F641" s="22">
        <v>-74648.429487095971</v>
      </c>
      <c r="G641" s="41"/>
    </row>
    <row r="642" spans="5:7" x14ac:dyDescent="0.3">
      <c r="E642" s="62">
        <v>619</v>
      </c>
      <c r="F642" s="22">
        <v>-84312.800053874729</v>
      </c>
      <c r="G642" s="41"/>
    </row>
    <row r="643" spans="5:7" x14ac:dyDescent="0.3">
      <c r="E643" s="62">
        <v>620</v>
      </c>
      <c r="F643" s="22">
        <v>-79535.613021739904</v>
      </c>
      <c r="G643" s="41"/>
    </row>
    <row r="644" spans="5:7" x14ac:dyDescent="0.3">
      <c r="E644" s="62">
        <v>621</v>
      </c>
      <c r="F644" s="22">
        <v>-79430.253422861526</v>
      </c>
      <c r="G644" s="41"/>
    </row>
    <row r="645" spans="5:7" x14ac:dyDescent="0.3">
      <c r="E645" s="62">
        <v>622</v>
      </c>
      <c r="F645" s="22">
        <v>-86291.870197127253</v>
      </c>
      <c r="G645" s="41"/>
    </row>
    <row r="646" spans="5:7" x14ac:dyDescent="0.3">
      <c r="E646" s="62">
        <v>623</v>
      </c>
      <c r="F646" s="22">
        <v>-75226.000106434352</v>
      </c>
      <c r="G646" s="41"/>
    </row>
    <row r="647" spans="5:7" x14ac:dyDescent="0.3">
      <c r="E647" s="62">
        <v>624</v>
      </c>
      <c r="F647" s="22">
        <v>-70645.486141588743</v>
      </c>
      <c r="G647" s="41"/>
    </row>
    <row r="648" spans="5:7" x14ac:dyDescent="0.3">
      <c r="E648" s="62">
        <v>625</v>
      </c>
      <c r="F648" s="22">
        <v>-84115.613967056473</v>
      </c>
      <c r="G648" s="41"/>
    </row>
    <row r="649" spans="5:7" x14ac:dyDescent="0.3">
      <c r="E649" s="62">
        <v>626</v>
      </c>
      <c r="F649" s="22">
        <v>-85426.911458485964</v>
      </c>
      <c r="G649" s="41"/>
    </row>
    <row r="650" spans="5:7" x14ac:dyDescent="0.3">
      <c r="E650" s="62">
        <v>627</v>
      </c>
      <c r="F650" s="22">
        <v>-81373.174265542693</v>
      </c>
      <c r="G650" s="41"/>
    </row>
    <row r="651" spans="5:7" x14ac:dyDescent="0.3">
      <c r="E651" s="62">
        <v>628</v>
      </c>
      <c r="F651" s="22">
        <v>-84490.976991287433</v>
      </c>
      <c r="G651" s="41"/>
    </row>
    <row r="652" spans="5:7" x14ac:dyDescent="0.3">
      <c r="E652" s="62">
        <v>629</v>
      </c>
      <c r="F652" s="22">
        <v>-69466.476101497508</v>
      </c>
      <c r="G652" s="41"/>
    </row>
    <row r="653" spans="5:7" x14ac:dyDescent="0.3">
      <c r="E653" s="62">
        <v>630</v>
      </c>
      <c r="F653" s="22">
        <v>-85883.174238041276</v>
      </c>
      <c r="G653" s="41"/>
    </row>
    <row r="654" spans="5:7" x14ac:dyDescent="0.3">
      <c r="E654" s="62">
        <v>631</v>
      </c>
      <c r="F654" s="22">
        <v>-71678.747415577032</v>
      </c>
      <c r="G654" s="41"/>
    </row>
    <row r="655" spans="5:7" x14ac:dyDescent="0.3">
      <c r="E655" s="62">
        <v>632</v>
      </c>
      <c r="F655" s="22">
        <v>-74555.698097966233</v>
      </c>
      <c r="G655" s="41"/>
    </row>
    <row r="656" spans="5:7" x14ac:dyDescent="0.3">
      <c r="E656" s="62">
        <v>633</v>
      </c>
      <c r="F656" s="22">
        <v>-82902.964240225803</v>
      </c>
      <c r="G656" s="41"/>
    </row>
    <row r="657" spans="5:7" x14ac:dyDescent="0.3">
      <c r="E657" s="62">
        <v>634</v>
      </c>
      <c r="F657" s="22">
        <v>-74715.530704340606</v>
      </c>
      <c r="G657" s="41"/>
    </row>
    <row r="658" spans="5:7" x14ac:dyDescent="0.3">
      <c r="E658" s="62">
        <v>635</v>
      </c>
      <c r="F658" s="22">
        <v>-87765.873127219558</v>
      </c>
      <c r="G658" s="41"/>
    </row>
    <row r="659" spans="5:7" x14ac:dyDescent="0.3">
      <c r="E659" s="62">
        <v>636</v>
      </c>
      <c r="F659" s="22">
        <v>-86918.626086710981</v>
      </c>
      <c r="G659" s="41"/>
    </row>
    <row r="660" spans="5:7" x14ac:dyDescent="0.3">
      <c r="E660" s="62">
        <v>637</v>
      </c>
      <c r="F660" s="22">
        <v>-81743.235710644105</v>
      </c>
      <c r="G660" s="41"/>
    </row>
    <row r="661" spans="5:7" x14ac:dyDescent="0.3">
      <c r="E661" s="62">
        <v>638</v>
      </c>
      <c r="F661" s="22">
        <v>-77904.717043077428</v>
      </c>
      <c r="G661" s="41"/>
    </row>
    <row r="662" spans="5:7" x14ac:dyDescent="0.3">
      <c r="E662" s="62">
        <v>639</v>
      </c>
      <c r="F662" s="22">
        <v>-79405.90212401186</v>
      </c>
      <c r="G662" s="41"/>
    </row>
    <row r="663" spans="5:7" x14ac:dyDescent="0.3">
      <c r="E663" s="62">
        <v>640</v>
      </c>
      <c r="F663" s="22">
        <v>-69193.794095196528</v>
      </c>
      <c r="G663" s="41"/>
    </row>
    <row r="664" spans="5:7" x14ac:dyDescent="0.3">
      <c r="E664" s="62">
        <v>641</v>
      </c>
      <c r="F664" s="22">
        <v>-69970.056283626356</v>
      </c>
      <c r="G664" s="41"/>
    </row>
    <row r="665" spans="5:7" x14ac:dyDescent="0.3">
      <c r="E665" s="62">
        <v>642</v>
      </c>
      <c r="F665" s="22">
        <v>-76958.695343677537</v>
      </c>
      <c r="G665" s="41"/>
    </row>
    <row r="666" spans="5:7" x14ac:dyDescent="0.3">
      <c r="E666" s="62">
        <v>643</v>
      </c>
      <c r="F666" s="22">
        <v>-84060.095553676263</v>
      </c>
      <c r="G666" s="41"/>
    </row>
    <row r="667" spans="5:7" x14ac:dyDescent="0.3">
      <c r="E667" s="62">
        <v>644</v>
      </c>
      <c r="F667" s="22">
        <v>-81280.464205010765</v>
      </c>
      <c r="G667" s="41"/>
    </row>
    <row r="668" spans="5:7" x14ac:dyDescent="0.3">
      <c r="E668" s="62">
        <v>645</v>
      </c>
      <c r="F668" s="22">
        <v>-81079.386636591677</v>
      </c>
      <c r="G668" s="41"/>
    </row>
    <row r="669" spans="5:7" x14ac:dyDescent="0.3">
      <c r="E669" s="62">
        <v>646</v>
      </c>
      <c r="F669" s="22">
        <v>-72710.657709210675</v>
      </c>
      <c r="G669" s="41"/>
    </row>
    <row r="670" spans="5:7" x14ac:dyDescent="0.3">
      <c r="E670" s="62">
        <v>647</v>
      </c>
      <c r="F670" s="22">
        <v>-74866.187689307932</v>
      </c>
      <c r="G670" s="41"/>
    </row>
    <row r="671" spans="5:7" x14ac:dyDescent="0.3">
      <c r="E671" s="62">
        <v>648</v>
      </c>
      <c r="F671" s="22">
        <v>-73434.994684552104</v>
      </c>
      <c r="G671" s="41"/>
    </row>
    <row r="672" spans="5:7" x14ac:dyDescent="0.3">
      <c r="E672" s="62">
        <v>649</v>
      </c>
      <c r="F672" s="22">
        <v>-70530.114623369212</v>
      </c>
      <c r="G672" s="41"/>
    </row>
    <row r="673" spans="5:7" x14ac:dyDescent="0.3">
      <c r="E673" s="62">
        <v>650</v>
      </c>
      <c r="F673" s="22">
        <v>-85251.483064728323</v>
      </c>
      <c r="G673" s="41"/>
    </row>
    <row r="674" spans="5:7" x14ac:dyDescent="0.3">
      <c r="E674" s="62">
        <v>651</v>
      </c>
      <c r="F674" s="22">
        <v>-70813.325277535871</v>
      </c>
      <c r="G674" s="41"/>
    </row>
    <row r="675" spans="5:7" x14ac:dyDescent="0.3">
      <c r="E675" s="62">
        <v>652</v>
      </c>
      <c r="F675" s="22">
        <v>-73019.629234945634</v>
      </c>
      <c r="G675" s="41"/>
    </row>
    <row r="676" spans="5:7" x14ac:dyDescent="0.3">
      <c r="E676" s="62">
        <v>653</v>
      </c>
      <c r="F676" s="22">
        <v>-72374.071800982289</v>
      </c>
      <c r="G676" s="41"/>
    </row>
    <row r="677" spans="5:7" x14ac:dyDescent="0.3">
      <c r="E677" s="62">
        <v>654</v>
      </c>
      <c r="F677" s="22">
        <v>-82947.971748165408</v>
      </c>
      <c r="G677" s="41"/>
    </row>
    <row r="678" spans="5:7" x14ac:dyDescent="0.3">
      <c r="E678" s="62">
        <v>655</v>
      </c>
      <c r="F678" s="22">
        <v>-71183.67793284959</v>
      </c>
      <c r="G678" s="41"/>
    </row>
    <row r="679" spans="5:7" x14ac:dyDescent="0.3">
      <c r="E679" s="62">
        <v>656</v>
      </c>
      <c r="F679" s="22">
        <v>-73846.52193729562</v>
      </c>
      <c r="G679" s="41"/>
    </row>
    <row r="680" spans="5:7" x14ac:dyDescent="0.3">
      <c r="E680" s="62">
        <v>657</v>
      </c>
      <c r="F680" s="22">
        <v>-86911.951774696558</v>
      </c>
      <c r="G680" s="41"/>
    </row>
    <row r="681" spans="5:7" x14ac:dyDescent="0.3">
      <c r="E681" s="62">
        <v>658</v>
      </c>
      <c r="F681" s="22">
        <v>-72403.511310928909</v>
      </c>
      <c r="G681" s="41"/>
    </row>
    <row r="682" spans="5:7" x14ac:dyDescent="0.3">
      <c r="E682" s="62">
        <v>659</v>
      </c>
      <c r="F682" s="22">
        <v>-74724.904616342625</v>
      </c>
      <c r="G682" s="41"/>
    </row>
    <row r="683" spans="5:7" x14ac:dyDescent="0.3">
      <c r="E683" s="62">
        <v>660</v>
      </c>
      <c r="F683" s="22">
        <v>-72001.794731826245</v>
      </c>
      <c r="G683" s="41"/>
    </row>
    <row r="684" spans="5:7" x14ac:dyDescent="0.3">
      <c r="E684" s="62">
        <v>661</v>
      </c>
      <c r="F684" s="22">
        <v>-87399.911523894931</v>
      </c>
      <c r="G684" s="41"/>
    </row>
    <row r="685" spans="5:7" x14ac:dyDescent="0.3">
      <c r="E685" s="62">
        <v>662</v>
      </c>
      <c r="F685" s="22">
        <v>-80910.207109767071</v>
      </c>
      <c r="G685" s="41"/>
    </row>
    <row r="686" spans="5:7" x14ac:dyDescent="0.3">
      <c r="E686" s="62">
        <v>663</v>
      </c>
      <c r="F686" s="22">
        <v>-71157.337312605057</v>
      </c>
      <c r="G686" s="41"/>
    </row>
    <row r="687" spans="5:7" x14ac:dyDescent="0.3">
      <c r="E687" s="62">
        <v>664</v>
      </c>
      <c r="F687" s="22">
        <v>-69342.479913201867</v>
      </c>
      <c r="G687" s="41"/>
    </row>
    <row r="688" spans="5:7" x14ac:dyDescent="0.3">
      <c r="E688" s="62">
        <v>665</v>
      </c>
      <c r="F688" s="22">
        <v>-72851.739445003885</v>
      </c>
      <c r="G688" s="41"/>
    </row>
    <row r="689" spans="5:7" x14ac:dyDescent="0.3">
      <c r="E689" s="62">
        <v>666</v>
      </c>
      <c r="F689" s="22">
        <v>-74636.802719719228</v>
      </c>
      <c r="G689" s="41"/>
    </row>
    <row r="690" spans="5:7" x14ac:dyDescent="0.3">
      <c r="E690" s="62">
        <v>667</v>
      </c>
      <c r="F690" s="22">
        <v>-80772.054552154295</v>
      </c>
      <c r="G690" s="41"/>
    </row>
    <row r="691" spans="5:7" x14ac:dyDescent="0.3">
      <c r="E691" s="62">
        <v>668</v>
      </c>
      <c r="F691" s="22">
        <v>-86764.69154519825</v>
      </c>
      <c r="G691" s="41"/>
    </row>
    <row r="692" spans="5:7" x14ac:dyDescent="0.3">
      <c r="E692" s="62">
        <v>669</v>
      </c>
      <c r="F692" s="22">
        <v>-77855.281578753813</v>
      </c>
      <c r="G692" s="41"/>
    </row>
    <row r="693" spans="5:7" x14ac:dyDescent="0.3">
      <c r="E693" s="62">
        <v>670</v>
      </c>
      <c r="F693" s="22">
        <v>-76071.816478792491</v>
      </c>
      <c r="G693" s="41"/>
    </row>
    <row r="694" spans="5:7" x14ac:dyDescent="0.3">
      <c r="E694" s="62">
        <v>671</v>
      </c>
      <c r="F694" s="22">
        <v>-70776.812978008398</v>
      </c>
      <c r="G694" s="41"/>
    </row>
    <row r="695" spans="5:7" x14ac:dyDescent="0.3">
      <c r="E695" s="62">
        <v>672</v>
      </c>
      <c r="F695" s="22">
        <v>-76834.553397696436</v>
      </c>
      <c r="G695" s="41"/>
    </row>
    <row r="696" spans="5:7" x14ac:dyDescent="0.3">
      <c r="E696" s="62">
        <v>673</v>
      </c>
      <c r="F696" s="22">
        <v>-71316.624963226364</v>
      </c>
      <c r="G696" s="41"/>
    </row>
    <row r="697" spans="5:7" x14ac:dyDescent="0.3">
      <c r="E697" s="62">
        <v>674</v>
      </c>
      <c r="F697" s="22">
        <v>-74780.604062446189</v>
      </c>
      <c r="G697" s="41"/>
    </row>
    <row r="698" spans="5:7" x14ac:dyDescent="0.3">
      <c r="E698" s="62">
        <v>675</v>
      </c>
      <c r="F698" s="22">
        <v>-85459.576968251189</v>
      </c>
      <c r="G698" s="41"/>
    </row>
    <row r="699" spans="5:7" x14ac:dyDescent="0.3">
      <c r="E699" s="62">
        <v>676</v>
      </c>
      <c r="F699" s="22">
        <v>-74880.953005023592</v>
      </c>
      <c r="G699" s="41"/>
    </row>
    <row r="700" spans="5:7" x14ac:dyDescent="0.3">
      <c r="E700" s="62">
        <v>677</v>
      </c>
      <c r="F700" s="22">
        <v>-73999.028903946426</v>
      </c>
      <c r="G700" s="41"/>
    </row>
    <row r="701" spans="5:7" x14ac:dyDescent="0.3">
      <c r="E701" s="62">
        <v>678</v>
      </c>
      <c r="F701" s="22">
        <v>-71482.187255487894</v>
      </c>
      <c r="G701" s="41"/>
    </row>
    <row r="702" spans="5:7" x14ac:dyDescent="0.3">
      <c r="E702" s="62">
        <v>679</v>
      </c>
      <c r="F702" s="22">
        <v>-81738.52528169271</v>
      </c>
      <c r="G702" s="41"/>
    </row>
    <row r="703" spans="5:7" x14ac:dyDescent="0.3">
      <c r="E703" s="62">
        <v>680</v>
      </c>
      <c r="F703" s="22">
        <v>-86290.12246404223</v>
      </c>
      <c r="G703" s="41"/>
    </row>
    <row r="704" spans="5:7" x14ac:dyDescent="0.3">
      <c r="E704" s="62">
        <v>681</v>
      </c>
      <c r="F704" s="22">
        <v>-86161.999276602903</v>
      </c>
      <c r="G704" s="41"/>
    </row>
    <row r="705" spans="5:7" x14ac:dyDescent="0.3">
      <c r="E705" s="62">
        <v>682</v>
      </c>
      <c r="F705" s="22">
        <v>-82965.06598863352</v>
      </c>
      <c r="G705" s="41"/>
    </row>
    <row r="706" spans="5:7" x14ac:dyDescent="0.3">
      <c r="E706" s="62">
        <v>683</v>
      </c>
      <c r="F706" s="22">
        <v>-87445.730161048486</v>
      </c>
      <c r="G706" s="41"/>
    </row>
    <row r="707" spans="5:7" x14ac:dyDescent="0.3">
      <c r="E707" s="62">
        <v>684</v>
      </c>
      <c r="F707" s="22">
        <v>-87216.438351036413</v>
      </c>
      <c r="G707" s="41"/>
    </row>
    <row r="708" spans="5:7" x14ac:dyDescent="0.3">
      <c r="E708" s="62">
        <v>685</v>
      </c>
      <c r="F708" s="22">
        <v>-79786.410612657521</v>
      </c>
      <c r="G708" s="41"/>
    </row>
    <row r="709" spans="5:7" x14ac:dyDescent="0.3">
      <c r="E709" s="62">
        <v>686</v>
      </c>
      <c r="F709" s="22">
        <v>-85959.588570895095</v>
      </c>
      <c r="G709" s="41"/>
    </row>
    <row r="710" spans="5:7" x14ac:dyDescent="0.3">
      <c r="E710" s="62">
        <v>687</v>
      </c>
      <c r="F710" s="22">
        <v>-85564.325548054476</v>
      </c>
      <c r="G710" s="41"/>
    </row>
    <row r="711" spans="5:7" x14ac:dyDescent="0.3">
      <c r="E711" s="62">
        <v>688</v>
      </c>
      <c r="F711" s="22">
        <v>-70491.62320553184</v>
      </c>
      <c r="G711" s="41"/>
    </row>
    <row r="712" spans="5:7" x14ac:dyDescent="0.3">
      <c r="E712" s="62">
        <v>689</v>
      </c>
      <c r="F712" s="22">
        <v>-78757.060828723465</v>
      </c>
      <c r="G712" s="41"/>
    </row>
    <row r="713" spans="5:7" x14ac:dyDescent="0.3">
      <c r="E713" s="62">
        <v>690</v>
      </c>
      <c r="F713" s="22">
        <v>-72013.759675319714</v>
      </c>
      <c r="G713" s="41"/>
    </row>
    <row r="714" spans="5:7" x14ac:dyDescent="0.3">
      <c r="E714" s="62">
        <v>691</v>
      </c>
      <c r="F714" s="22">
        <v>-77391.812689563958</v>
      </c>
      <c r="G714" s="41"/>
    </row>
    <row r="715" spans="5:7" x14ac:dyDescent="0.3">
      <c r="E715" s="62">
        <v>692</v>
      </c>
      <c r="F715" s="22">
        <v>-81112.236828910885</v>
      </c>
      <c r="G715" s="41"/>
    </row>
    <row r="716" spans="5:7" x14ac:dyDescent="0.3">
      <c r="E716" s="62">
        <v>693</v>
      </c>
      <c r="F716" s="22">
        <v>-73308.972218413954</v>
      </c>
      <c r="G716" s="41"/>
    </row>
    <row r="717" spans="5:7" x14ac:dyDescent="0.3">
      <c r="E717" s="62">
        <v>694</v>
      </c>
      <c r="F717" s="22">
        <v>-87067.137231756511</v>
      </c>
      <c r="G717" s="41"/>
    </row>
    <row r="718" spans="5:7" x14ac:dyDescent="0.3">
      <c r="E718" s="62">
        <v>695</v>
      </c>
      <c r="F718" s="22">
        <v>-83771.842995788</v>
      </c>
      <c r="G718" s="41"/>
    </row>
    <row r="719" spans="5:7" x14ac:dyDescent="0.3">
      <c r="E719" s="62">
        <v>696</v>
      </c>
      <c r="F719" s="22">
        <v>-85040.10788277135</v>
      </c>
      <c r="G719" s="41"/>
    </row>
    <row r="720" spans="5:7" x14ac:dyDescent="0.3">
      <c r="E720" s="62">
        <v>697</v>
      </c>
      <c r="F720" s="22">
        <v>-77309.826652051444</v>
      </c>
      <c r="G720" s="41"/>
    </row>
    <row r="721" spans="5:7" x14ac:dyDescent="0.3">
      <c r="E721" s="62">
        <v>698</v>
      </c>
      <c r="F721" s="22">
        <v>-77039.412908102589</v>
      </c>
      <c r="G721" s="41"/>
    </row>
    <row r="722" spans="5:7" x14ac:dyDescent="0.3">
      <c r="E722" s="62">
        <v>699</v>
      </c>
      <c r="F722" s="22">
        <v>-77981.132942718832</v>
      </c>
      <c r="G722" s="41"/>
    </row>
    <row r="723" spans="5:7" x14ac:dyDescent="0.3">
      <c r="E723" s="62">
        <v>700</v>
      </c>
      <c r="F723" s="22">
        <v>-80619.803332287862</v>
      </c>
      <c r="G723" s="41"/>
    </row>
    <row r="724" spans="5:7" x14ac:dyDescent="0.3">
      <c r="E724" s="62">
        <v>701</v>
      </c>
      <c r="F724" s="22">
        <v>-71157.795402416843</v>
      </c>
      <c r="G724" s="41"/>
    </row>
    <row r="725" spans="5:7" x14ac:dyDescent="0.3">
      <c r="E725" s="62">
        <v>702</v>
      </c>
      <c r="F725" s="22">
        <v>-82646.938624625589</v>
      </c>
      <c r="G725" s="41"/>
    </row>
    <row r="726" spans="5:7" x14ac:dyDescent="0.3">
      <c r="E726" s="62">
        <v>703</v>
      </c>
      <c r="F726" s="22">
        <v>-85266.540548408229</v>
      </c>
      <c r="G726" s="41"/>
    </row>
    <row r="727" spans="5:7" x14ac:dyDescent="0.3">
      <c r="E727" s="62">
        <v>704</v>
      </c>
      <c r="F727" s="22">
        <v>-85623.96345868858</v>
      </c>
      <c r="G727" s="41"/>
    </row>
    <row r="728" spans="5:7" x14ac:dyDescent="0.3">
      <c r="E728" s="62">
        <v>705</v>
      </c>
      <c r="F728" s="22">
        <v>-86510.144924864231</v>
      </c>
      <c r="G728" s="41"/>
    </row>
    <row r="729" spans="5:7" x14ac:dyDescent="0.3">
      <c r="E729" s="62">
        <v>706</v>
      </c>
      <c r="F729" s="22">
        <v>-80790.516065692325</v>
      </c>
      <c r="G729" s="41"/>
    </row>
    <row r="730" spans="5:7" x14ac:dyDescent="0.3">
      <c r="E730" s="62">
        <v>707</v>
      </c>
      <c r="F730" s="22">
        <v>-80517.512305317039</v>
      </c>
      <c r="G730" s="41"/>
    </row>
    <row r="731" spans="5:7" x14ac:dyDescent="0.3">
      <c r="E731" s="62">
        <v>708</v>
      </c>
      <c r="F731" s="22">
        <v>-79622.163121052683</v>
      </c>
      <c r="G731" s="41"/>
    </row>
    <row r="732" spans="5:7" x14ac:dyDescent="0.3">
      <c r="E732" s="62">
        <v>709</v>
      </c>
      <c r="F732" s="22">
        <v>-83415.686855067819</v>
      </c>
      <c r="G732" s="41"/>
    </row>
    <row r="733" spans="5:7" x14ac:dyDescent="0.3">
      <c r="E733" s="62">
        <v>710</v>
      </c>
      <c r="F733" s="22">
        <v>-81605.168805323294</v>
      </c>
      <c r="G733" s="41"/>
    </row>
    <row r="734" spans="5:7" x14ac:dyDescent="0.3">
      <c r="E734" s="62">
        <v>711</v>
      </c>
      <c r="F734" s="22">
        <v>-85732.966792713094</v>
      </c>
      <c r="G734" s="41"/>
    </row>
    <row r="735" spans="5:7" x14ac:dyDescent="0.3">
      <c r="E735" s="62">
        <v>712</v>
      </c>
      <c r="F735" s="22">
        <v>-73942.197159301315</v>
      </c>
      <c r="G735" s="41"/>
    </row>
    <row r="736" spans="5:7" x14ac:dyDescent="0.3">
      <c r="E736" s="62">
        <v>713</v>
      </c>
      <c r="F736" s="22">
        <v>-71481.063749203575</v>
      </c>
      <c r="G736" s="41"/>
    </row>
    <row r="737" spans="5:7" x14ac:dyDescent="0.3">
      <c r="E737" s="62">
        <v>714</v>
      </c>
      <c r="F737" s="22">
        <v>-70305.51975732221</v>
      </c>
      <c r="G737" s="41"/>
    </row>
    <row r="738" spans="5:7" x14ac:dyDescent="0.3">
      <c r="E738" s="62">
        <v>715</v>
      </c>
      <c r="F738" s="22">
        <v>-73355.90397073541</v>
      </c>
      <c r="G738" s="41"/>
    </row>
    <row r="739" spans="5:7" x14ac:dyDescent="0.3">
      <c r="E739" s="62">
        <v>716</v>
      </c>
      <c r="F739" s="22">
        <v>-78037.975233453006</v>
      </c>
      <c r="G739" s="41"/>
    </row>
    <row r="740" spans="5:7" x14ac:dyDescent="0.3">
      <c r="E740" s="62">
        <v>717</v>
      </c>
      <c r="F740" s="22">
        <v>-83122.593099583857</v>
      </c>
      <c r="G740" s="41"/>
    </row>
    <row r="741" spans="5:7" x14ac:dyDescent="0.3">
      <c r="E741" s="62">
        <v>718</v>
      </c>
      <c r="F741" s="22">
        <v>-73866.157181450253</v>
      </c>
      <c r="G741" s="41"/>
    </row>
    <row r="742" spans="5:7" x14ac:dyDescent="0.3">
      <c r="E742" s="62">
        <v>719</v>
      </c>
      <c r="F742" s="22">
        <v>-77220.190112904063</v>
      </c>
      <c r="G742" s="41"/>
    </row>
    <row r="743" spans="5:7" x14ac:dyDescent="0.3">
      <c r="E743" s="62">
        <v>720</v>
      </c>
      <c r="F743" s="22">
        <v>-85329.631033357524</v>
      </c>
      <c r="G743" s="41"/>
    </row>
    <row r="744" spans="5:7" x14ac:dyDescent="0.3">
      <c r="E744" s="62">
        <v>721</v>
      </c>
      <c r="F744" s="22">
        <v>-79813.782064306375</v>
      </c>
      <c r="G744" s="41"/>
    </row>
    <row r="745" spans="5:7" x14ac:dyDescent="0.3">
      <c r="E745" s="62">
        <v>722</v>
      </c>
      <c r="F745" s="22">
        <v>-78470.175643117123</v>
      </c>
      <c r="G745" s="41"/>
    </row>
    <row r="746" spans="5:7" x14ac:dyDescent="0.3">
      <c r="E746" s="62">
        <v>723</v>
      </c>
      <c r="F746" s="22">
        <v>-85755.960302060237</v>
      </c>
      <c r="G746" s="41"/>
    </row>
    <row r="747" spans="5:7" x14ac:dyDescent="0.3">
      <c r="E747" s="62">
        <v>724</v>
      </c>
      <c r="F747" s="22">
        <v>-72588.900504643228</v>
      </c>
      <c r="G747" s="41"/>
    </row>
    <row r="748" spans="5:7" x14ac:dyDescent="0.3">
      <c r="E748" s="62">
        <v>725</v>
      </c>
      <c r="F748" s="22">
        <v>-82771.771502655174</v>
      </c>
      <c r="G748" s="41"/>
    </row>
    <row r="749" spans="5:7" x14ac:dyDescent="0.3">
      <c r="E749" s="62">
        <v>726</v>
      </c>
      <c r="F749" s="22">
        <v>-80646.213566263992</v>
      </c>
      <c r="G749" s="41"/>
    </row>
    <row r="750" spans="5:7" x14ac:dyDescent="0.3">
      <c r="E750" s="62">
        <v>727</v>
      </c>
      <c r="F750" s="22">
        <v>-74162.26038194538</v>
      </c>
      <c r="G750" s="41"/>
    </row>
    <row r="751" spans="5:7" x14ac:dyDescent="0.3">
      <c r="E751" s="62">
        <v>728</v>
      </c>
      <c r="F751" s="22">
        <v>-73247.126008442458</v>
      </c>
      <c r="G751" s="41"/>
    </row>
    <row r="752" spans="5:7" x14ac:dyDescent="0.3">
      <c r="E752" s="62">
        <v>729</v>
      </c>
      <c r="F752" s="22">
        <v>-79672.203500282965</v>
      </c>
      <c r="G752" s="41"/>
    </row>
    <row r="753" spans="5:7" x14ac:dyDescent="0.3">
      <c r="E753" s="62">
        <v>730</v>
      </c>
      <c r="F753" s="22">
        <v>-76411.473039589648</v>
      </c>
      <c r="G753" s="41"/>
    </row>
    <row r="754" spans="5:7" x14ac:dyDescent="0.3">
      <c r="E754" s="62">
        <v>731</v>
      </c>
      <c r="F754" s="22">
        <v>-77678.516453747026</v>
      </c>
      <c r="G754" s="41"/>
    </row>
    <row r="755" spans="5:7" x14ac:dyDescent="0.3">
      <c r="E755" s="62">
        <v>732</v>
      </c>
      <c r="F755" s="22">
        <v>-79082.216449002066</v>
      </c>
      <c r="G755" s="41"/>
    </row>
    <row r="756" spans="5:7" x14ac:dyDescent="0.3">
      <c r="E756" s="62">
        <v>733</v>
      </c>
      <c r="F756" s="22">
        <v>-72725.901773064834</v>
      </c>
      <c r="G756" s="41"/>
    </row>
    <row r="757" spans="5:7" x14ac:dyDescent="0.3">
      <c r="E757" s="62">
        <v>734</v>
      </c>
      <c r="F757" s="22">
        <v>-73859.411203401425</v>
      </c>
      <c r="G757" s="41"/>
    </row>
    <row r="758" spans="5:7" x14ac:dyDescent="0.3">
      <c r="E758" s="62">
        <v>735</v>
      </c>
      <c r="F758" s="22">
        <v>-74821.535316693422</v>
      </c>
      <c r="G758" s="41"/>
    </row>
    <row r="759" spans="5:7" x14ac:dyDescent="0.3">
      <c r="E759" s="62">
        <v>736</v>
      </c>
      <c r="F759" s="22">
        <v>-74641.513038350618</v>
      </c>
      <c r="G759" s="41"/>
    </row>
    <row r="760" spans="5:7" x14ac:dyDescent="0.3">
      <c r="E760" s="62">
        <v>737</v>
      </c>
      <c r="F760" s="22">
        <v>-87813.684816683352</v>
      </c>
      <c r="G760" s="41"/>
    </row>
    <row r="761" spans="5:7" x14ac:dyDescent="0.3">
      <c r="E761" s="62">
        <v>738</v>
      </c>
      <c r="F761" s="22">
        <v>-84667.050135868485</v>
      </c>
      <c r="G761" s="41"/>
    </row>
    <row r="762" spans="5:7" x14ac:dyDescent="0.3">
      <c r="E762" s="62">
        <v>739</v>
      </c>
      <c r="F762" s="22">
        <v>-86000.171687115013</v>
      </c>
      <c r="G762" s="41"/>
    </row>
    <row r="763" spans="5:7" x14ac:dyDescent="0.3">
      <c r="E763" s="62">
        <v>740</v>
      </c>
      <c r="F763" s="22">
        <v>-80844.219197848332</v>
      </c>
      <c r="G763" s="41"/>
    </row>
    <row r="764" spans="5:7" x14ac:dyDescent="0.3">
      <c r="E764" s="62">
        <v>741</v>
      </c>
      <c r="F764" s="22">
        <v>-87110.234537876036</v>
      </c>
      <c r="G764" s="41"/>
    </row>
    <row r="765" spans="5:7" x14ac:dyDescent="0.3">
      <c r="E765" s="62">
        <v>742</v>
      </c>
      <c r="F765" s="22">
        <v>-85971.448687482873</v>
      </c>
      <c r="G765" s="41"/>
    </row>
    <row r="766" spans="5:7" x14ac:dyDescent="0.3">
      <c r="E766" s="62">
        <v>743</v>
      </c>
      <c r="F766" s="22">
        <v>-76387.471606676641</v>
      </c>
      <c r="G766" s="41"/>
    </row>
    <row r="767" spans="5:7" x14ac:dyDescent="0.3">
      <c r="E767" s="62">
        <v>744</v>
      </c>
      <c r="F767" s="22">
        <v>-83810.622689165204</v>
      </c>
      <c r="G767" s="41"/>
    </row>
    <row r="768" spans="5:7" x14ac:dyDescent="0.3">
      <c r="E768" s="62">
        <v>745</v>
      </c>
      <c r="F768" s="22">
        <v>-70181.557874714112</v>
      </c>
      <c r="G768" s="41"/>
    </row>
    <row r="769" spans="5:7" x14ac:dyDescent="0.3">
      <c r="E769" s="62">
        <v>746</v>
      </c>
      <c r="F769" s="22">
        <v>-81993.802597741669</v>
      </c>
      <c r="G769" s="41"/>
    </row>
    <row r="770" spans="5:7" x14ac:dyDescent="0.3">
      <c r="E770" s="62">
        <v>747</v>
      </c>
      <c r="F770" s="22">
        <v>-72720.771704129758</v>
      </c>
      <c r="G770" s="41"/>
    </row>
    <row r="771" spans="5:7" x14ac:dyDescent="0.3">
      <c r="E771" s="62">
        <v>748</v>
      </c>
      <c r="F771" s="22">
        <v>-86686.651013503229</v>
      </c>
      <c r="G771" s="41"/>
    </row>
    <row r="772" spans="5:7" x14ac:dyDescent="0.3">
      <c r="E772" s="62">
        <v>749</v>
      </c>
      <c r="F772" s="22">
        <v>-87887.682486543577</v>
      </c>
      <c r="G772" s="41"/>
    </row>
    <row r="773" spans="5:7" x14ac:dyDescent="0.3">
      <c r="E773" s="62">
        <v>750</v>
      </c>
      <c r="F773" s="22">
        <v>-70970.739805677673</v>
      </c>
      <c r="G773" s="41"/>
    </row>
    <row r="774" spans="5:7" x14ac:dyDescent="0.3">
      <c r="E774" s="62">
        <v>751</v>
      </c>
      <c r="F774" s="22">
        <v>-84755.361085606026</v>
      </c>
      <c r="G774" s="41"/>
    </row>
    <row r="775" spans="5:7" x14ac:dyDescent="0.3">
      <c r="E775" s="62">
        <v>752</v>
      </c>
      <c r="F775" s="22">
        <v>-74824.323024624537</v>
      </c>
      <c r="G775" s="41"/>
    </row>
    <row r="776" spans="5:7" x14ac:dyDescent="0.3">
      <c r="E776" s="62">
        <v>753</v>
      </c>
      <c r="F776" s="22">
        <v>-78771.986951266619</v>
      </c>
      <c r="G776" s="41"/>
    </row>
    <row r="777" spans="5:7" x14ac:dyDescent="0.3">
      <c r="E777" s="62">
        <v>754</v>
      </c>
      <c r="F777" s="22">
        <v>-77892.001061232993</v>
      </c>
      <c r="G777" s="41"/>
    </row>
    <row r="778" spans="5:7" x14ac:dyDescent="0.3">
      <c r="E778" s="62">
        <v>755</v>
      </c>
      <c r="F778" s="22">
        <v>-69997.284004637419</v>
      </c>
      <c r="G778" s="41"/>
    </row>
    <row r="779" spans="5:7" x14ac:dyDescent="0.3">
      <c r="E779" s="62">
        <v>756</v>
      </c>
      <c r="F779" s="22">
        <v>-83640.73464528982</v>
      </c>
      <c r="G779" s="41"/>
    </row>
    <row r="780" spans="5:7" x14ac:dyDescent="0.3">
      <c r="E780" s="62">
        <v>757</v>
      </c>
      <c r="F780" s="22">
        <v>-76153.950813651041</v>
      </c>
      <c r="G780" s="41"/>
    </row>
    <row r="781" spans="5:7" x14ac:dyDescent="0.3">
      <c r="E781" s="62">
        <v>758</v>
      </c>
      <c r="F781" s="22">
        <v>-80559.303196969937</v>
      </c>
      <c r="G781" s="41"/>
    </row>
    <row r="782" spans="5:7" x14ac:dyDescent="0.3">
      <c r="E782" s="62">
        <v>759</v>
      </c>
      <c r="F782" s="22">
        <v>-74012.675158416037</v>
      </c>
      <c r="G782" s="41"/>
    </row>
    <row r="783" spans="5:7" x14ac:dyDescent="0.3">
      <c r="E783" s="62">
        <v>760</v>
      </c>
      <c r="F783" s="22">
        <v>-77496.308251079085</v>
      </c>
      <c r="G783" s="41"/>
    </row>
    <row r="784" spans="5:7" x14ac:dyDescent="0.3">
      <c r="E784" s="62">
        <v>761</v>
      </c>
      <c r="F784" s="22">
        <v>-80418.851263371413</v>
      </c>
      <c r="G784" s="41"/>
    </row>
    <row r="785" spans="5:7" x14ac:dyDescent="0.3">
      <c r="E785" s="62">
        <v>762</v>
      </c>
      <c r="F785" s="22">
        <v>-78140.38829959165</v>
      </c>
      <c r="G785" s="41"/>
    </row>
    <row r="786" spans="5:7" x14ac:dyDescent="0.3">
      <c r="E786" s="62">
        <v>763</v>
      </c>
      <c r="F786" s="22">
        <v>-81075.311379501261</v>
      </c>
      <c r="G786" s="41"/>
    </row>
    <row r="787" spans="5:7" x14ac:dyDescent="0.3">
      <c r="E787" s="62">
        <v>764</v>
      </c>
      <c r="F787" s="22">
        <v>-72462.728444479115</v>
      </c>
      <c r="G787" s="41"/>
    </row>
    <row r="788" spans="5:7" x14ac:dyDescent="0.3">
      <c r="E788" s="62">
        <v>765</v>
      </c>
      <c r="F788" s="22">
        <v>-82233.305005117945</v>
      </c>
      <c r="G788" s="41"/>
    </row>
    <row r="789" spans="5:7" x14ac:dyDescent="0.3">
      <c r="E789" s="62">
        <v>766</v>
      </c>
      <c r="F789" s="22">
        <v>-75574.913571165715</v>
      </c>
      <c r="G789" s="41"/>
    </row>
    <row r="790" spans="5:7" x14ac:dyDescent="0.3">
      <c r="E790" s="62">
        <v>767</v>
      </c>
      <c r="F790" s="22">
        <v>-79877.214544252987</v>
      </c>
      <c r="G790" s="41"/>
    </row>
    <row r="791" spans="5:7" x14ac:dyDescent="0.3">
      <c r="E791" s="62">
        <v>768</v>
      </c>
      <c r="F791" s="22">
        <v>-78528.451182569537</v>
      </c>
      <c r="G791" s="41"/>
    </row>
    <row r="792" spans="5:7" x14ac:dyDescent="0.3">
      <c r="E792" s="62">
        <v>769</v>
      </c>
      <c r="F792" s="22">
        <v>-75348.297363798833</v>
      </c>
      <c r="G792" s="41"/>
    </row>
    <row r="793" spans="5:7" x14ac:dyDescent="0.3">
      <c r="E793" s="62">
        <v>770</v>
      </c>
      <c r="F793" s="22">
        <v>-85568.530730079568</v>
      </c>
      <c r="G793" s="41"/>
    </row>
    <row r="794" spans="5:7" x14ac:dyDescent="0.3">
      <c r="E794" s="62">
        <v>771</v>
      </c>
      <c r="F794" s="22">
        <v>-79333.664388476725</v>
      </c>
      <c r="G794" s="41"/>
    </row>
    <row r="795" spans="5:7" x14ac:dyDescent="0.3">
      <c r="E795" s="62">
        <v>772</v>
      </c>
      <c r="F795" s="22">
        <v>-73348.209235956892</v>
      </c>
      <c r="G795" s="41"/>
    </row>
    <row r="796" spans="5:7" x14ac:dyDescent="0.3">
      <c r="E796" s="62">
        <v>773</v>
      </c>
      <c r="F796" s="22">
        <v>-80697.240189795732</v>
      </c>
      <c r="G796" s="41"/>
    </row>
    <row r="797" spans="5:7" x14ac:dyDescent="0.3">
      <c r="E797" s="62">
        <v>774</v>
      </c>
      <c r="F797" s="22">
        <v>-71945.07720277959</v>
      </c>
      <c r="G797" s="41"/>
    </row>
    <row r="798" spans="5:7" x14ac:dyDescent="0.3">
      <c r="E798" s="62">
        <v>775</v>
      </c>
      <c r="F798" s="22">
        <v>-82292.210559458297</v>
      </c>
      <c r="G798" s="41"/>
    </row>
    <row r="799" spans="5:7" x14ac:dyDescent="0.3">
      <c r="E799" s="62">
        <v>776</v>
      </c>
      <c r="F799" s="22">
        <v>-70644.397267319669</v>
      </c>
      <c r="G799" s="41"/>
    </row>
    <row r="800" spans="5:7" x14ac:dyDescent="0.3">
      <c r="E800" s="62">
        <v>777</v>
      </c>
      <c r="F800" s="22">
        <v>-81918.643671431084</v>
      </c>
      <c r="G800" s="41"/>
    </row>
    <row r="801" spans="5:7" x14ac:dyDescent="0.3">
      <c r="E801" s="62">
        <v>778</v>
      </c>
      <c r="F801" s="22">
        <v>-69863.154733879419</v>
      </c>
      <c r="G801" s="41"/>
    </row>
    <row r="802" spans="5:7" x14ac:dyDescent="0.3">
      <c r="E802" s="62">
        <v>779</v>
      </c>
      <c r="F802" s="22">
        <v>-79721.820829024466</v>
      </c>
      <c r="G802" s="41"/>
    </row>
    <row r="803" spans="5:7" x14ac:dyDescent="0.3">
      <c r="E803" s="62">
        <v>780</v>
      </c>
      <c r="F803" s="22">
        <v>-82370.655599980411</v>
      </c>
      <c r="G803" s="41"/>
    </row>
    <row r="804" spans="5:7" x14ac:dyDescent="0.3">
      <c r="E804" s="62">
        <v>781</v>
      </c>
      <c r="F804" s="22">
        <v>-71597.162401668873</v>
      </c>
      <c r="G804" s="41"/>
    </row>
    <row r="805" spans="5:7" x14ac:dyDescent="0.3">
      <c r="E805" s="62">
        <v>782</v>
      </c>
      <c r="F805" s="22">
        <v>-71819.686926901573</v>
      </c>
      <c r="G805" s="41"/>
    </row>
    <row r="806" spans="5:7" x14ac:dyDescent="0.3">
      <c r="E806" s="62">
        <v>783</v>
      </c>
      <c r="F806" s="22">
        <v>-79888.724844336131</v>
      </c>
      <c r="G806" s="41"/>
    </row>
    <row r="807" spans="5:7" x14ac:dyDescent="0.3">
      <c r="E807" s="62">
        <v>784</v>
      </c>
      <c r="F807" s="22">
        <v>-86969.154928265969</v>
      </c>
      <c r="G807" s="41"/>
    </row>
    <row r="808" spans="5:7" x14ac:dyDescent="0.3">
      <c r="E808" s="62">
        <v>785</v>
      </c>
      <c r="F808" s="22">
        <v>-78245.87805072678</v>
      </c>
      <c r="G808" s="41"/>
    </row>
    <row r="809" spans="5:7" x14ac:dyDescent="0.3">
      <c r="E809" s="62">
        <v>786</v>
      </c>
      <c r="F809" s="22">
        <v>-79069.122388908261</v>
      </c>
      <c r="G809" s="41"/>
    </row>
    <row r="810" spans="5:7" x14ac:dyDescent="0.3">
      <c r="E810" s="62">
        <v>787</v>
      </c>
      <c r="F810" s="22">
        <v>-82409.782882205443</v>
      </c>
      <c r="G810" s="41"/>
    </row>
    <row r="811" spans="5:7" x14ac:dyDescent="0.3">
      <c r="E811" s="62">
        <v>788</v>
      </c>
      <c r="F811" s="22">
        <v>-81733.532841696229</v>
      </c>
      <c r="G811" s="41"/>
    </row>
    <row r="812" spans="5:7" x14ac:dyDescent="0.3">
      <c r="E812" s="62">
        <v>789</v>
      </c>
      <c r="F812" s="22">
        <v>-82654.865312919457</v>
      </c>
      <c r="G812" s="41"/>
    </row>
    <row r="813" spans="5:7" x14ac:dyDescent="0.3">
      <c r="E813" s="62">
        <v>790</v>
      </c>
      <c r="F813" s="22">
        <v>-70016.982750075811</v>
      </c>
      <c r="G813" s="41"/>
    </row>
    <row r="814" spans="5:7" x14ac:dyDescent="0.3">
      <c r="E814" s="62">
        <v>791</v>
      </c>
      <c r="F814" s="22">
        <v>-76014.337321580853</v>
      </c>
      <c r="G814" s="41"/>
    </row>
    <row r="815" spans="5:7" x14ac:dyDescent="0.3">
      <c r="E815" s="62">
        <v>792</v>
      </c>
      <c r="F815" s="22">
        <v>-74295.707296887587</v>
      </c>
      <c r="G815" s="41"/>
    </row>
    <row r="816" spans="5:7" x14ac:dyDescent="0.3">
      <c r="E816" s="62">
        <v>793</v>
      </c>
      <c r="F816" s="22">
        <v>-83410.677828243031</v>
      </c>
      <c r="G816" s="41"/>
    </row>
    <row r="817" spans="5:7" x14ac:dyDescent="0.3">
      <c r="E817" s="62">
        <v>794</v>
      </c>
      <c r="F817" s="22">
        <v>-81653.179009785701</v>
      </c>
      <c r="G817" s="41"/>
    </row>
    <row r="818" spans="5:7" x14ac:dyDescent="0.3">
      <c r="E818" s="62">
        <v>795</v>
      </c>
      <c r="F818" s="22">
        <v>-74251.175913679472</v>
      </c>
      <c r="G818" s="41"/>
    </row>
    <row r="819" spans="5:7" x14ac:dyDescent="0.3">
      <c r="E819" s="62">
        <v>796</v>
      </c>
      <c r="F819" s="22">
        <v>-87195.105503482409</v>
      </c>
      <c r="G819" s="41"/>
    </row>
    <row r="820" spans="5:7" x14ac:dyDescent="0.3">
      <c r="E820" s="62">
        <v>797</v>
      </c>
      <c r="F820" s="22">
        <v>-76511.060044707876</v>
      </c>
      <c r="G820" s="41"/>
    </row>
    <row r="821" spans="5:7" x14ac:dyDescent="0.3">
      <c r="E821" s="62">
        <v>798</v>
      </c>
      <c r="F821" s="22">
        <v>-72032.416098251197</v>
      </c>
      <c r="G821" s="41"/>
    </row>
    <row r="822" spans="5:7" x14ac:dyDescent="0.3">
      <c r="E822" s="62">
        <v>799</v>
      </c>
      <c r="F822" s="22">
        <v>-83400.952631925029</v>
      </c>
      <c r="G822" s="41"/>
    </row>
    <row r="823" spans="5:7" x14ac:dyDescent="0.3">
      <c r="E823" s="62">
        <v>800</v>
      </c>
      <c r="F823" s="22">
        <v>-86242.242989631428</v>
      </c>
      <c r="G823" s="41"/>
    </row>
    <row r="824" spans="5:7" x14ac:dyDescent="0.3">
      <c r="E824" s="62">
        <v>801</v>
      </c>
      <c r="F824" s="22">
        <v>-78947.086676864797</v>
      </c>
      <c r="G824" s="41"/>
    </row>
    <row r="825" spans="5:7" x14ac:dyDescent="0.3">
      <c r="E825" s="62">
        <v>802</v>
      </c>
      <c r="F825" s="22">
        <v>-71240.596069134044</v>
      </c>
      <c r="G825" s="41"/>
    </row>
    <row r="826" spans="5:7" x14ac:dyDescent="0.3">
      <c r="E826" s="62">
        <v>803</v>
      </c>
      <c r="F826" s="22">
        <v>-73122.254041932407</v>
      </c>
      <c r="G826" s="41"/>
    </row>
    <row r="827" spans="5:7" x14ac:dyDescent="0.3">
      <c r="E827" s="62">
        <v>804</v>
      </c>
      <c r="F827" s="22">
        <v>-80041.093628104485</v>
      </c>
      <c r="G827" s="41"/>
    </row>
    <row r="828" spans="5:7" x14ac:dyDescent="0.3">
      <c r="E828" s="62">
        <v>805</v>
      </c>
      <c r="F828" s="22">
        <v>-84386.356286450056</v>
      </c>
      <c r="G828" s="41"/>
    </row>
    <row r="829" spans="5:7" x14ac:dyDescent="0.3">
      <c r="E829" s="62">
        <v>806</v>
      </c>
      <c r="F829" s="22">
        <v>-78105.824405797946</v>
      </c>
      <c r="G829" s="41"/>
    </row>
    <row r="830" spans="5:7" x14ac:dyDescent="0.3">
      <c r="E830" s="62">
        <v>807</v>
      </c>
      <c r="F830" s="22">
        <v>-83774.835670419983</v>
      </c>
      <c r="G830" s="41"/>
    </row>
    <row r="831" spans="5:7" x14ac:dyDescent="0.3">
      <c r="E831" s="62">
        <v>808</v>
      </c>
      <c r="F831" s="22">
        <v>-80454.379076435216</v>
      </c>
      <c r="G831" s="41"/>
    </row>
    <row r="832" spans="5:7" x14ac:dyDescent="0.3">
      <c r="E832" s="62">
        <v>809</v>
      </c>
      <c r="F832" s="22">
        <v>-71437.0505804485</v>
      </c>
      <c r="G832" s="41"/>
    </row>
    <row r="833" spans="5:7" x14ac:dyDescent="0.3">
      <c r="E833" s="62">
        <v>810</v>
      </c>
      <c r="F833" s="22">
        <v>-72470.295657460345</v>
      </c>
      <c r="G833" s="41"/>
    </row>
    <row r="834" spans="5:7" x14ac:dyDescent="0.3">
      <c r="E834" s="62">
        <v>811</v>
      </c>
      <c r="F834" s="22">
        <v>-83160.827396407403</v>
      </c>
      <c r="G834" s="41"/>
    </row>
    <row r="835" spans="5:7" x14ac:dyDescent="0.3">
      <c r="E835" s="62">
        <v>812</v>
      </c>
      <c r="F835" s="22">
        <v>-73389.67700695408</v>
      </c>
      <c r="G835" s="41"/>
    </row>
    <row r="836" spans="5:7" x14ac:dyDescent="0.3">
      <c r="E836" s="62">
        <v>813</v>
      </c>
      <c r="F836" s="22">
        <v>-73825.157712345957</v>
      </c>
      <c r="G836" s="41"/>
    </row>
    <row r="837" spans="5:7" x14ac:dyDescent="0.3">
      <c r="E837" s="62">
        <v>814</v>
      </c>
      <c r="F837" s="22">
        <v>-72767.741053853388</v>
      </c>
      <c r="G837" s="41"/>
    </row>
    <row r="838" spans="5:7" x14ac:dyDescent="0.3">
      <c r="E838" s="62">
        <v>815</v>
      </c>
      <c r="F838" s="22">
        <v>-80376.144187944825</v>
      </c>
      <c r="G838" s="41"/>
    </row>
    <row r="839" spans="5:7" x14ac:dyDescent="0.3">
      <c r="E839" s="62">
        <v>816</v>
      </c>
      <c r="F839" s="22">
        <v>-79061.205474846924</v>
      </c>
      <c r="G839" s="41"/>
    </row>
    <row r="840" spans="5:7" x14ac:dyDescent="0.3">
      <c r="E840" s="62">
        <v>817</v>
      </c>
      <c r="F840" s="22">
        <v>-70295.278119460549</v>
      </c>
      <c r="G840" s="41"/>
    </row>
    <row r="841" spans="5:7" x14ac:dyDescent="0.3">
      <c r="E841" s="62">
        <v>818</v>
      </c>
      <c r="F841" s="22">
        <v>-76709.428369718982</v>
      </c>
      <c r="G841" s="41"/>
    </row>
    <row r="842" spans="5:7" x14ac:dyDescent="0.3">
      <c r="E842" s="62">
        <v>819</v>
      </c>
      <c r="F842" s="22">
        <v>-80994.056120797803</v>
      </c>
      <c r="G842" s="41"/>
    </row>
    <row r="843" spans="5:7" x14ac:dyDescent="0.3">
      <c r="E843" s="62">
        <v>820</v>
      </c>
      <c r="F843" s="22">
        <v>-74994.80175660504</v>
      </c>
      <c r="G843" s="41"/>
    </row>
    <row r="844" spans="5:7" x14ac:dyDescent="0.3">
      <c r="E844" s="62">
        <v>821</v>
      </c>
      <c r="F844" s="22">
        <v>-72976.227122276294</v>
      </c>
      <c r="G844" s="41"/>
    </row>
    <row r="845" spans="5:7" x14ac:dyDescent="0.3">
      <c r="E845" s="62">
        <v>822</v>
      </c>
      <c r="F845" s="22">
        <v>-82806.155637431657</v>
      </c>
      <c r="G845" s="41"/>
    </row>
    <row r="846" spans="5:7" x14ac:dyDescent="0.3">
      <c r="E846" s="62">
        <v>823</v>
      </c>
      <c r="F846" s="22">
        <v>-73564.623912524869</v>
      </c>
      <c r="G846" s="41"/>
    </row>
    <row r="847" spans="5:7" x14ac:dyDescent="0.3">
      <c r="E847" s="62">
        <v>824</v>
      </c>
      <c r="F847" s="22">
        <v>-71677.09271444584</v>
      </c>
      <c r="G847" s="41"/>
    </row>
    <row r="848" spans="5:7" x14ac:dyDescent="0.3">
      <c r="E848" s="62">
        <v>825</v>
      </c>
      <c r="F848" s="22">
        <v>-79279.259382809978</v>
      </c>
      <c r="G848" s="41"/>
    </row>
    <row r="849" spans="5:7" x14ac:dyDescent="0.3">
      <c r="E849" s="62">
        <v>826</v>
      </c>
      <c r="F849" s="22">
        <v>-81730.094931040803</v>
      </c>
      <c r="G849" s="41"/>
    </row>
    <row r="850" spans="5:7" x14ac:dyDescent="0.3">
      <c r="E850" s="62">
        <v>827</v>
      </c>
      <c r="F850" s="22">
        <v>-77301.77660120005</v>
      </c>
      <c r="G850" s="41"/>
    </row>
    <row r="851" spans="5:7" x14ac:dyDescent="0.3">
      <c r="E851" s="62">
        <v>828</v>
      </c>
      <c r="F851" s="22">
        <v>-69629.589030448551</v>
      </c>
      <c r="G851" s="41"/>
    </row>
    <row r="852" spans="5:7" x14ac:dyDescent="0.3">
      <c r="E852" s="62">
        <v>829</v>
      </c>
      <c r="F852" s="22">
        <v>-79075.128459146741</v>
      </c>
      <c r="G852" s="41"/>
    </row>
    <row r="853" spans="5:7" x14ac:dyDescent="0.3">
      <c r="E853" s="62">
        <v>830</v>
      </c>
      <c r="F853" s="22">
        <v>-83684.613401535345</v>
      </c>
      <c r="G853" s="41"/>
    </row>
    <row r="854" spans="5:7" x14ac:dyDescent="0.3">
      <c r="E854" s="62">
        <v>831</v>
      </c>
      <c r="F854" s="22">
        <v>-71153.384242841363</v>
      </c>
      <c r="G854" s="41"/>
    </row>
    <row r="855" spans="5:7" x14ac:dyDescent="0.3">
      <c r="E855" s="62">
        <v>832</v>
      </c>
      <c r="F855" s="22">
        <v>-71376.098862558589</v>
      </c>
      <c r="G855" s="41"/>
    </row>
    <row r="856" spans="5:7" x14ac:dyDescent="0.3">
      <c r="E856" s="62">
        <v>833</v>
      </c>
      <c r="F856" s="22">
        <v>-82893.101979444036</v>
      </c>
      <c r="G856" s="41"/>
    </row>
    <row r="857" spans="5:7" x14ac:dyDescent="0.3">
      <c r="E857" s="62">
        <v>834</v>
      </c>
      <c r="F857" s="22">
        <v>-84342.416652850341</v>
      </c>
      <c r="G857" s="41"/>
    </row>
    <row r="858" spans="5:7" x14ac:dyDescent="0.3">
      <c r="E858" s="62">
        <v>835</v>
      </c>
      <c r="F858" s="22">
        <v>-73528.834085758572</v>
      </c>
      <c r="G858" s="41"/>
    </row>
    <row r="859" spans="5:7" x14ac:dyDescent="0.3">
      <c r="E859" s="62">
        <v>836</v>
      </c>
      <c r="F859" s="22">
        <v>-80872.491422940642</v>
      </c>
      <c r="G859" s="41"/>
    </row>
    <row r="860" spans="5:7" x14ac:dyDescent="0.3">
      <c r="E860" s="62">
        <v>837</v>
      </c>
      <c r="F860" s="22">
        <v>-72557.042555286695</v>
      </c>
      <c r="G860" s="41"/>
    </row>
    <row r="861" spans="5:7" x14ac:dyDescent="0.3">
      <c r="E861" s="62">
        <v>838</v>
      </c>
      <c r="F861" s="22">
        <v>-74044.375505037693</v>
      </c>
      <c r="G861" s="41"/>
    </row>
    <row r="862" spans="5:7" x14ac:dyDescent="0.3">
      <c r="E862" s="62">
        <v>839</v>
      </c>
      <c r="F862" s="22">
        <v>-77044.468858070904</v>
      </c>
      <c r="G862" s="41"/>
    </row>
    <row r="863" spans="5:7" x14ac:dyDescent="0.3">
      <c r="E863" s="62">
        <v>840</v>
      </c>
      <c r="F863" s="22">
        <v>-70346.406270438223</v>
      </c>
      <c r="G863" s="41"/>
    </row>
    <row r="864" spans="5:7" x14ac:dyDescent="0.3">
      <c r="E864" s="62">
        <v>841</v>
      </c>
      <c r="F864" s="22">
        <v>-80994.999157446262</v>
      </c>
      <c r="G864" s="41"/>
    </row>
    <row r="865" spans="5:7" x14ac:dyDescent="0.3">
      <c r="E865" s="62">
        <v>842</v>
      </c>
      <c r="F865" s="22">
        <v>-69934.349592908969</v>
      </c>
      <c r="G865" s="41"/>
    </row>
    <row r="866" spans="5:7" x14ac:dyDescent="0.3">
      <c r="E866" s="62">
        <v>843</v>
      </c>
      <c r="F866" s="22">
        <v>-84377.109102998831</v>
      </c>
      <c r="G866" s="41"/>
    </row>
    <row r="867" spans="5:7" x14ac:dyDescent="0.3">
      <c r="E867" s="62">
        <v>844</v>
      </c>
      <c r="F867" s="22">
        <v>-87859.254990608431</v>
      </c>
      <c r="G867" s="41"/>
    </row>
    <row r="868" spans="5:7" x14ac:dyDescent="0.3">
      <c r="E868" s="62">
        <v>845</v>
      </c>
      <c r="F868" s="22">
        <v>-70439.701024653434</v>
      </c>
      <c r="G868" s="41"/>
    </row>
    <row r="869" spans="5:7" x14ac:dyDescent="0.3">
      <c r="E869" s="62">
        <v>846</v>
      </c>
      <c r="F869" s="22">
        <v>-72187.027924260037</v>
      </c>
      <c r="G869" s="41"/>
    </row>
    <row r="870" spans="5:7" x14ac:dyDescent="0.3">
      <c r="E870" s="62">
        <v>847</v>
      </c>
      <c r="F870" s="22">
        <v>-88290.195588210947</v>
      </c>
      <c r="G870" s="41"/>
    </row>
    <row r="871" spans="5:7" x14ac:dyDescent="0.3">
      <c r="E871" s="62">
        <v>848</v>
      </c>
      <c r="F871" s="22">
        <v>-83560.262109177944</v>
      </c>
      <c r="G871" s="41"/>
    </row>
    <row r="872" spans="5:7" x14ac:dyDescent="0.3">
      <c r="E872" s="62">
        <v>849</v>
      </c>
      <c r="F872" s="22">
        <v>-81281.346012581635</v>
      </c>
      <c r="G872" s="41"/>
    </row>
    <row r="873" spans="5:7" x14ac:dyDescent="0.3">
      <c r="E873" s="62">
        <v>850</v>
      </c>
      <c r="F873" s="22">
        <v>-70366.485773667111</v>
      </c>
      <c r="G873" s="41"/>
    </row>
    <row r="874" spans="5:7" x14ac:dyDescent="0.3">
      <c r="E874" s="62">
        <v>851</v>
      </c>
      <c r="F874" s="22">
        <v>-82734.746959442651</v>
      </c>
      <c r="G874" s="41"/>
    </row>
    <row r="875" spans="5:7" x14ac:dyDescent="0.3">
      <c r="E875" s="62">
        <v>852</v>
      </c>
      <c r="F875" s="22">
        <v>-80829.386306821019</v>
      </c>
      <c r="G875" s="41"/>
    </row>
    <row r="876" spans="5:7" x14ac:dyDescent="0.3">
      <c r="E876" s="62">
        <v>853</v>
      </c>
      <c r="F876" s="22">
        <v>-75777.306915101217</v>
      </c>
      <c r="G876" s="41"/>
    </row>
    <row r="877" spans="5:7" x14ac:dyDescent="0.3">
      <c r="E877" s="62">
        <v>854</v>
      </c>
      <c r="F877" s="22">
        <v>-84463.327034558373</v>
      </c>
      <c r="G877" s="41"/>
    </row>
    <row r="878" spans="5:7" x14ac:dyDescent="0.3">
      <c r="E878" s="62">
        <v>855</v>
      </c>
      <c r="F878" s="22">
        <v>-75344.424316666205</v>
      </c>
      <c r="G878" s="41"/>
    </row>
    <row r="879" spans="5:7" x14ac:dyDescent="0.3">
      <c r="E879" s="62">
        <v>856</v>
      </c>
      <c r="F879" s="22">
        <v>-72384.123064229614</v>
      </c>
      <c r="G879" s="41"/>
    </row>
    <row r="880" spans="5:7" x14ac:dyDescent="0.3">
      <c r="E880" s="62">
        <v>857</v>
      </c>
      <c r="F880" s="22">
        <v>-87213.344454341335</v>
      </c>
      <c r="G880" s="41"/>
    </row>
    <row r="881" spans="5:7" x14ac:dyDescent="0.3">
      <c r="E881" s="62">
        <v>858</v>
      </c>
      <c r="F881" s="22">
        <v>-84572.419741600199</v>
      </c>
      <c r="G881" s="41"/>
    </row>
    <row r="882" spans="5:7" x14ac:dyDescent="0.3">
      <c r="E882" s="62">
        <v>859</v>
      </c>
      <c r="F882" s="22">
        <v>-76427.118051813915</v>
      </c>
      <c r="G882" s="41"/>
    </row>
    <row r="883" spans="5:7" x14ac:dyDescent="0.3">
      <c r="E883" s="62">
        <v>860</v>
      </c>
      <c r="F883" s="22">
        <v>-75434.204128660174</v>
      </c>
      <c r="G883" s="41"/>
    </row>
    <row r="884" spans="5:7" x14ac:dyDescent="0.3">
      <c r="E884" s="62">
        <v>861</v>
      </c>
      <c r="F884" s="22">
        <v>-76630.526967330457</v>
      </c>
      <c r="G884" s="41"/>
    </row>
    <row r="885" spans="5:7" x14ac:dyDescent="0.3">
      <c r="E885" s="62">
        <v>862</v>
      </c>
      <c r="F885" s="22">
        <v>-78842.737071301468</v>
      </c>
      <c r="G885" s="41"/>
    </row>
    <row r="886" spans="5:7" x14ac:dyDescent="0.3">
      <c r="E886" s="62">
        <v>863</v>
      </c>
      <c r="F886" s="22">
        <v>-84517.655452363368</v>
      </c>
      <c r="G886" s="41"/>
    </row>
    <row r="887" spans="5:7" x14ac:dyDescent="0.3">
      <c r="E887" s="62">
        <v>864</v>
      </c>
      <c r="F887" s="22">
        <v>-69867.599180676363</v>
      </c>
      <c r="G887" s="41"/>
    </row>
    <row r="888" spans="5:7" x14ac:dyDescent="0.3">
      <c r="E888" s="62">
        <v>865</v>
      </c>
      <c r="F888" s="22">
        <v>-74232.281475157608</v>
      </c>
      <c r="G888" s="41"/>
    </row>
    <row r="889" spans="5:7" x14ac:dyDescent="0.3">
      <c r="E889" s="62">
        <v>866</v>
      </c>
      <c r="F889" s="22">
        <v>-71389.712839242886</v>
      </c>
      <c r="G889" s="41"/>
    </row>
    <row r="890" spans="5:7" x14ac:dyDescent="0.3">
      <c r="E890" s="62">
        <v>867</v>
      </c>
      <c r="F890" s="22">
        <v>-87054.920983063115</v>
      </c>
      <c r="G890" s="41"/>
    </row>
    <row r="891" spans="5:7" x14ac:dyDescent="0.3">
      <c r="E891" s="62">
        <v>868</v>
      </c>
      <c r="F891" s="22">
        <v>-76734.99522249875</v>
      </c>
      <c r="G891" s="41"/>
    </row>
    <row r="892" spans="5:7" x14ac:dyDescent="0.3">
      <c r="E892" s="62">
        <v>869</v>
      </c>
      <c r="F892" s="22">
        <v>-69959.032323124993</v>
      </c>
      <c r="G892" s="41"/>
    </row>
    <row r="893" spans="5:7" x14ac:dyDescent="0.3">
      <c r="E893" s="62">
        <v>870</v>
      </c>
      <c r="F893" s="22">
        <v>-76327.579312454822</v>
      </c>
      <c r="G893" s="41"/>
    </row>
    <row r="894" spans="5:7" x14ac:dyDescent="0.3">
      <c r="E894" s="62">
        <v>871</v>
      </c>
      <c r="F894" s="22">
        <v>-72258.230085937204</v>
      </c>
      <c r="G894" s="41"/>
    </row>
    <row r="895" spans="5:7" x14ac:dyDescent="0.3">
      <c r="E895" s="62">
        <v>872</v>
      </c>
      <c r="F895" s="22">
        <v>-84368.151804787223</v>
      </c>
      <c r="G895" s="41"/>
    </row>
    <row r="896" spans="5:7" x14ac:dyDescent="0.3">
      <c r="E896" s="62">
        <v>873</v>
      </c>
      <c r="F896" s="22">
        <v>-74493.683647596481</v>
      </c>
      <c r="G896" s="41"/>
    </row>
    <row r="897" spans="5:7" x14ac:dyDescent="0.3">
      <c r="E897" s="62">
        <v>874</v>
      </c>
      <c r="F897" s="22">
        <v>-70778.352498055319</v>
      </c>
      <c r="G897" s="41"/>
    </row>
    <row r="898" spans="5:7" x14ac:dyDescent="0.3">
      <c r="E898" s="62">
        <v>875</v>
      </c>
      <c r="F898" s="22">
        <v>-79396.659903621156</v>
      </c>
      <c r="G898" s="41"/>
    </row>
    <row r="899" spans="5:7" x14ac:dyDescent="0.3">
      <c r="E899" s="62">
        <v>876</v>
      </c>
      <c r="F899" s="22">
        <v>-72679.089161784272</v>
      </c>
      <c r="G899" s="41"/>
    </row>
    <row r="900" spans="5:7" x14ac:dyDescent="0.3">
      <c r="E900" s="62">
        <v>877</v>
      </c>
      <c r="F900" s="22">
        <v>-79784.585898298916</v>
      </c>
      <c r="G900" s="41"/>
    </row>
    <row r="901" spans="5:7" x14ac:dyDescent="0.3">
      <c r="E901" s="62">
        <v>878</v>
      </c>
      <c r="F901" s="22">
        <v>-81702.627715719747</v>
      </c>
      <c r="G901" s="41"/>
    </row>
    <row r="902" spans="5:7" x14ac:dyDescent="0.3">
      <c r="E902" s="62">
        <v>879</v>
      </c>
      <c r="F902" s="22">
        <v>-84020.04671728937</v>
      </c>
      <c r="G902" s="41"/>
    </row>
    <row r="903" spans="5:7" x14ac:dyDescent="0.3">
      <c r="E903" s="62">
        <v>880</v>
      </c>
      <c r="F903" s="22">
        <v>-85785.826623539091</v>
      </c>
      <c r="G903" s="41"/>
    </row>
    <row r="904" spans="5:7" x14ac:dyDescent="0.3">
      <c r="E904" s="62">
        <v>881</v>
      </c>
      <c r="F904" s="22">
        <v>-75427.221116405373</v>
      </c>
      <c r="G904" s="41"/>
    </row>
    <row r="905" spans="5:7" x14ac:dyDescent="0.3">
      <c r="E905" s="62">
        <v>882</v>
      </c>
      <c r="F905" s="22">
        <v>-72052.052937058703</v>
      </c>
      <c r="G905" s="41"/>
    </row>
    <row r="906" spans="5:7" x14ac:dyDescent="0.3">
      <c r="E906" s="62">
        <v>883</v>
      </c>
      <c r="F906" s="22">
        <v>-87620.004472141678</v>
      </c>
      <c r="G906" s="41"/>
    </row>
    <row r="907" spans="5:7" x14ac:dyDescent="0.3">
      <c r="E907" s="62">
        <v>884</v>
      </c>
      <c r="F907" s="22">
        <v>-71068.644880129883</v>
      </c>
      <c r="G907" s="41"/>
    </row>
    <row r="908" spans="5:7" x14ac:dyDescent="0.3">
      <c r="E908" s="62">
        <v>885</v>
      </c>
      <c r="F908" s="22">
        <v>-78807.070061737977</v>
      </c>
      <c r="G908" s="41"/>
    </row>
    <row r="909" spans="5:7" x14ac:dyDescent="0.3">
      <c r="E909" s="62">
        <v>886</v>
      </c>
      <c r="F909" s="22">
        <v>-73385.609263946113</v>
      </c>
      <c r="G909" s="41"/>
    </row>
    <row r="910" spans="5:7" x14ac:dyDescent="0.3">
      <c r="E910" s="62">
        <v>887</v>
      </c>
      <c r="F910" s="22">
        <v>-85248.892785438977</v>
      </c>
      <c r="G910" s="41"/>
    </row>
    <row r="911" spans="5:7" x14ac:dyDescent="0.3">
      <c r="E911" s="62">
        <v>888</v>
      </c>
      <c r="F911" s="22">
        <v>-73940.232701174988</v>
      </c>
      <c r="G911" s="41"/>
    </row>
    <row r="912" spans="5:7" x14ac:dyDescent="0.3">
      <c r="E912" s="62">
        <v>889</v>
      </c>
      <c r="F912" s="22">
        <v>-70015.158820274955</v>
      </c>
      <c r="G912" s="41"/>
    </row>
    <row r="913" spans="5:7" x14ac:dyDescent="0.3">
      <c r="E913" s="62">
        <v>890</v>
      </c>
      <c r="F913" s="22">
        <v>-74729.283703114663</v>
      </c>
      <c r="G913" s="41"/>
    </row>
    <row r="914" spans="5:7" x14ac:dyDescent="0.3">
      <c r="E914" s="62">
        <v>891</v>
      </c>
      <c r="F914" s="22">
        <v>-69774.316421777505</v>
      </c>
      <c r="G914" s="41"/>
    </row>
    <row r="915" spans="5:7" x14ac:dyDescent="0.3">
      <c r="E915" s="62">
        <v>892</v>
      </c>
      <c r="F915" s="22">
        <v>-70631.558224643464</v>
      </c>
      <c r="G915" s="41"/>
    </row>
    <row r="916" spans="5:7" x14ac:dyDescent="0.3">
      <c r="E916" s="62">
        <v>893</v>
      </c>
      <c r="F916" s="22">
        <v>-73342.197089768961</v>
      </c>
      <c r="G916" s="41"/>
    </row>
    <row r="917" spans="5:7" x14ac:dyDescent="0.3">
      <c r="E917" s="62">
        <v>894</v>
      </c>
      <c r="F917" s="22">
        <v>-77890.741050280165</v>
      </c>
      <c r="G917" s="41"/>
    </row>
    <row r="918" spans="5:7" x14ac:dyDescent="0.3">
      <c r="E918" s="62">
        <v>895</v>
      </c>
      <c r="F918" s="22">
        <v>-81069.151589265399</v>
      </c>
      <c r="G918" s="41"/>
    </row>
    <row r="919" spans="5:7" x14ac:dyDescent="0.3">
      <c r="E919" s="62">
        <v>896</v>
      </c>
      <c r="F919" s="22">
        <v>-76954.23127567755</v>
      </c>
      <c r="G919" s="41"/>
    </row>
    <row r="920" spans="5:7" x14ac:dyDescent="0.3">
      <c r="E920" s="62">
        <v>897</v>
      </c>
      <c r="F920" s="22">
        <v>-82173.425564263627</v>
      </c>
      <c r="G920" s="41"/>
    </row>
    <row r="921" spans="5:7" x14ac:dyDescent="0.3">
      <c r="E921" s="62">
        <v>898</v>
      </c>
      <c r="F921" s="22">
        <v>-88287.291342730372</v>
      </c>
      <c r="G921" s="41"/>
    </row>
    <row r="922" spans="5:7" x14ac:dyDescent="0.3">
      <c r="E922" s="62">
        <v>899</v>
      </c>
      <c r="F922" s="22">
        <v>-88192.4379949711</v>
      </c>
      <c r="G922" s="41"/>
    </row>
    <row r="923" spans="5:7" x14ac:dyDescent="0.3">
      <c r="E923" s="62">
        <v>900</v>
      </c>
      <c r="F923" s="22">
        <v>-77220.662598061783</v>
      </c>
      <c r="G923" s="41"/>
    </row>
    <row r="924" spans="5:7" x14ac:dyDescent="0.3">
      <c r="E924" s="62">
        <v>901</v>
      </c>
      <c r="F924" s="22">
        <v>-82262.109967109544</v>
      </c>
      <c r="G924" s="41"/>
    </row>
    <row r="925" spans="5:7" x14ac:dyDescent="0.3">
      <c r="E925" s="62">
        <v>902</v>
      </c>
      <c r="F925" s="22">
        <v>-72455.032272584882</v>
      </c>
      <c r="G925" s="41"/>
    </row>
    <row r="926" spans="5:7" x14ac:dyDescent="0.3">
      <c r="E926" s="62">
        <v>903</v>
      </c>
      <c r="F926" s="22">
        <v>-87639.668975161854</v>
      </c>
      <c r="G926" s="41"/>
    </row>
    <row r="927" spans="5:7" x14ac:dyDescent="0.3">
      <c r="E927" s="62">
        <v>904</v>
      </c>
      <c r="F927" s="22">
        <v>-77775.175637945882</v>
      </c>
      <c r="G927" s="41"/>
    </row>
    <row r="928" spans="5:7" x14ac:dyDescent="0.3">
      <c r="E928" s="62">
        <v>905</v>
      </c>
      <c r="F928" s="22">
        <v>-87550.006025246985</v>
      </c>
      <c r="G928" s="41"/>
    </row>
    <row r="929" spans="5:7" x14ac:dyDescent="0.3">
      <c r="E929" s="62">
        <v>906</v>
      </c>
      <c r="F929" s="22">
        <v>-84494.227880634004</v>
      </c>
      <c r="G929" s="41"/>
    </row>
    <row r="930" spans="5:7" x14ac:dyDescent="0.3">
      <c r="E930" s="62">
        <v>907</v>
      </c>
      <c r="F930" s="22">
        <v>-73831.5921765698</v>
      </c>
      <c r="G930" s="41"/>
    </row>
    <row r="931" spans="5:7" x14ac:dyDescent="0.3">
      <c r="E931" s="62">
        <v>908</v>
      </c>
      <c r="F931" s="22">
        <v>-86774.460857939499</v>
      </c>
      <c r="G931" s="41"/>
    </row>
    <row r="932" spans="5:7" x14ac:dyDescent="0.3">
      <c r="E932" s="62">
        <v>909</v>
      </c>
      <c r="F932" s="22">
        <v>-82305.978767373454</v>
      </c>
      <c r="G932" s="41"/>
    </row>
    <row r="933" spans="5:7" x14ac:dyDescent="0.3">
      <c r="E933" s="62">
        <v>910</v>
      </c>
      <c r="F933" s="22">
        <v>-76731.529312190614</v>
      </c>
      <c r="G933" s="41"/>
    </row>
    <row r="934" spans="5:7" x14ac:dyDescent="0.3">
      <c r="E934" s="62">
        <v>911</v>
      </c>
      <c r="F934" s="22">
        <v>-73548.85569608456</v>
      </c>
      <c r="G934" s="41"/>
    </row>
    <row r="935" spans="5:7" x14ac:dyDescent="0.3">
      <c r="E935" s="62">
        <v>912</v>
      </c>
      <c r="F935" s="22">
        <v>-80838.665279985216</v>
      </c>
      <c r="G935" s="41"/>
    </row>
    <row r="936" spans="5:7" x14ac:dyDescent="0.3">
      <c r="E936" s="62">
        <v>913</v>
      </c>
      <c r="F936" s="22">
        <v>-70977.631484150275</v>
      </c>
      <c r="G936" s="41"/>
    </row>
    <row r="937" spans="5:7" x14ac:dyDescent="0.3">
      <c r="E937" s="62">
        <v>914</v>
      </c>
      <c r="F937" s="22">
        <v>-69826.668388188991</v>
      </c>
      <c r="G937" s="41"/>
    </row>
    <row r="938" spans="5:7" x14ac:dyDescent="0.3">
      <c r="E938" s="62">
        <v>915</v>
      </c>
      <c r="F938" s="22">
        <v>-74555.528490066965</v>
      </c>
      <c r="G938" s="41"/>
    </row>
    <row r="939" spans="5:7" x14ac:dyDescent="0.3">
      <c r="E939" s="62">
        <v>916</v>
      </c>
      <c r="F939" s="22">
        <v>-88413.539452710975</v>
      </c>
      <c r="G939" s="41"/>
    </row>
    <row r="940" spans="5:7" x14ac:dyDescent="0.3">
      <c r="E940" s="62">
        <v>917</v>
      </c>
      <c r="F940" s="22">
        <v>-85541.573259800178</v>
      </c>
      <c r="G940" s="41"/>
    </row>
    <row r="941" spans="5:7" x14ac:dyDescent="0.3">
      <c r="E941" s="62">
        <v>918</v>
      </c>
      <c r="F941" s="22">
        <v>-87451.947636546422</v>
      </c>
      <c r="G941" s="41"/>
    </row>
    <row r="942" spans="5:7" x14ac:dyDescent="0.3">
      <c r="E942" s="62">
        <v>919</v>
      </c>
      <c r="F942" s="22">
        <v>-77640.108434564347</v>
      </c>
      <c r="G942" s="41"/>
    </row>
    <row r="943" spans="5:7" x14ac:dyDescent="0.3">
      <c r="E943" s="62">
        <v>920</v>
      </c>
      <c r="F943" s="22">
        <v>-86865.556961919516</v>
      </c>
      <c r="G943" s="41"/>
    </row>
    <row r="944" spans="5:7" x14ac:dyDescent="0.3">
      <c r="E944" s="62">
        <v>921</v>
      </c>
      <c r="F944" s="22">
        <v>-79105.025840888411</v>
      </c>
      <c r="G944" s="41"/>
    </row>
    <row r="945" spans="5:7" x14ac:dyDescent="0.3">
      <c r="E945" s="62">
        <v>922</v>
      </c>
      <c r="F945" s="22">
        <v>-83792.62300412987</v>
      </c>
      <c r="G945" s="41"/>
    </row>
    <row r="946" spans="5:7" x14ac:dyDescent="0.3">
      <c r="E946" s="62">
        <v>923</v>
      </c>
      <c r="F946" s="22">
        <v>-79828.986100842565</v>
      </c>
      <c r="G946" s="41"/>
    </row>
    <row r="947" spans="5:7" x14ac:dyDescent="0.3">
      <c r="E947" s="62">
        <v>924</v>
      </c>
      <c r="F947" s="22">
        <v>-70848.009172039368</v>
      </c>
      <c r="G947" s="41"/>
    </row>
    <row r="948" spans="5:7" x14ac:dyDescent="0.3">
      <c r="E948" s="62">
        <v>925</v>
      </c>
      <c r="F948" s="22">
        <v>-69140.238754580088</v>
      </c>
      <c r="G948" s="41"/>
    </row>
    <row r="949" spans="5:7" x14ac:dyDescent="0.3">
      <c r="E949" s="62">
        <v>926</v>
      </c>
      <c r="F949" s="22">
        <v>-81858.824643951186</v>
      </c>
      <c r="G949" s="41"/>
    </row>
    <row r="950" spans="5:7" x14ac:dyDescent="0.3">
      <c r="E950" s="62">
        <v>927</v>
      </c>
      <c r="F950" s="22">
        <v>-72150.294535412715</v>
      </c>
      <c r="G950" s="41"/>
    </row>
    <row r="951" spans="5:7" x14ac:dyDescent="0.3">
      <c r="E951" s="62">
        <v>928</v>
      </c>
      <c r="F951" s="22">
        <v>-76604.437685316865</v>
      </c>
      <c r="G951" s="41"/>
    </row>
    <row r="952" spans="5:7" x14ac:dyDescent="0.3">
      <c r="E952" s="62">
        <v>929</v>
      </c>
      <c r="F952" s="22">
        <v>-82999.208089184627</v>
      </c>
      <c r="G952" s="41"/>
    </row>
    <row r="953" spans="5:7" x14ac:dyDescent="0.3">
      <c r="E953" s="62">
        <v>930</v>
      </c>
      <c r="F953" s="22">
        <v>-81878.281659144355</v>
      </c>
      <c r="G953" s="41"/>
    </row>
    <row r="954" spans="5:7" x14ac:dyDescent="0.3">
      <c r="E954" s="62">
        <v>931</v>
      </c>
      <c r="F954" s="22">
        <v>-70968.584590864426</v>
      </c>
      <c r="G954" s="41"/>
    </row>
    <row r="955" spans="5:7" x14ac:dyDescent="0.3">
      <c r="E955" s="62">
        <v>932</v>
      </c>
      <c r="F955" s="22">
        <v>-77455.218895368715</v>
      </c>
      <c r="G955" s="41"/>
    </row>
    <row r="956" spans="5:7" x14ac:dyDescent="0.3">
      <c r="E956" s="62">
        <v>933</v>
      </c>
      <c r="F956" s="22">
        <v>-75610.707553398795</v>
      </c>
      <c r="G956" s="41"/>
    </row>
    <row r="957" spans="5:7" x14ac:dyDescent="0.3">
      <c r="E957" s="62">
        <v>934</v>
      </c>
      <c r="F957" s="22">
        <v>-69754.286433642119</v>
      </c>
      <c r="G957" s="41"/>
    </row>
    <row r="958" spans="5:7" x14ac:dyDescent="0.3">
      <c r="E958" s="62">
        <v>935</v>
      </c>
      <c r="F958" s="22">
        <v>-75947.337896519981</v>
      </c>
      <c r="G958" s="41"/>
    </row>
    <row r="959" spans="5:7" x14ac:dyDescent="0.3">
      <c r="E959" s="62">
        <v>936</v>
      </c>
      <c r="F959" s="22">
        <v>-86130.57076873316</v>
      </c>
      <c r="G959" s="41"/>
    </row>
    <row r="960" spans="5:7" x14ac:dyDescent="0.3">
      <c r="E960" s="62">
        <v>937</v>
      </c>
      <c r="F960" s="22">
        <v>-72386.324533250998</v>
      </c>
      <c r="G960" s="41"/>
    </row>
    <row r="961" spans="5:7" x14ac:dyDescent="0.3">
      <c r="E961" s="62">
        <v>938</v>
      </c>
      <c r="F961" s="22">
        <v>-76634.845984080908</v>
      </c>
      <c r="G961" s="41"/>
    </row>
    <row r="962" spans="5:7" x14ac:dyDescent="0.3">
      <c r="E962" s="62">
        <v>939</v>
      </c>
      <c r="F962" s="22">
        <v>-80516.810528573667</v>
      </c>
      <c r="G962" s="41"/>
    </row>
    <row r="963" spans="5:7" x14ac:dyDescent="0.3">
      <c r="E963" s="62">
        <v>940</v>
      </c>
      <c r="F963" s="22">
        <v>-73304.768875081092</v>
      </c>
      <c r="G963" s="41"/>
    </row>
    <row r="964" spans="5:7" x14ac:dyDescent="0.3">
      <c r="E964" s="62">
        <v>941</v>
      </c>
      <c r="F964" s="22">
        <v>-81662.028368437677</v>
      </c>
      <c r="G964" s="41"/>
    </row>
    <row r="965" spans="5:7" x14ac:dyDescent="0.3">
      <c r="E965" s="62">
        <v>942</v>
      </c>
      <c r="F965" s="22">
        <v>-78842.227812083147</v>
      </c>
      <c r="G965" s="41"/>
    </row>
    <row r="966" spans="5:7" x14ac:dyDescent="0.3">
      <c r="E966" s="62">
        <v>943</v>
      </c>
      <c r="F966" s="22">
        <v>-86694.277143650252</v>
      </c>
      <c r="G966" s="41"/>
    </row>
    <row r="967" spans="5:7" x14ac:dyDescent="0.3">
      <c r="E967" s="62">
        <v>944</v>
      </c>
      <c r="F967" s="22">
        <v>-73531.377409195178</v>
      </c>
      <c r="G967" s="41"/>
    </row>
    <row r="968" spans="5:7" x14ac:dyDescent="0.3">
      <c r="E968" s="62">
        <v>945</v>
      </c>
      <c r="F968" s="22">
        <v>-87329.551779442787</v>
      </c>
      <c r="G968" s="41"/>
    </row>
    <row r="969" spans="5:7" x14ac:dyDescent="0.3">
      <c r="E969" s="62">
        <v>946</v>
      </c>
      <c r="F969" s="22">
        <v>-69763.905936351657</v>
      </c>
      <c r="G969" s="41"/>
    </row>
    <row r="970" spans="5:7" x14ac:dyDescent="0.3">
      <c r="E970" s="62">
        <v>947</v>
      </c>
      <c r="F970" s="22">
        <v>-77921.15273276018</v>
      </c>
      <c r="G970" s="41"/>
    </row>
    <row r="971" spans="5:7" x14ac:dyDescent="0.3">
      <c r="E971" s="62">
        <v>948</v>
      </c>
      <c r="F971" s="22">
        <v>-77567.225881757477</v>
      </c>
      <c r="G971" s="41"/>
    </row>
    <row r="972" spans="5:7" x14ac:dyDescent="0.3">
      <c r="E972" s="62">
        <v>949</v>
      </c>
      <c r="F972" s="22">
        <v>-79782.775667698734</v>
      </c>
      <c r="G972" s="41"/>
    </row>
    <row r="973" spans="5:7" x14ac:dyDescent="0.3">
      <c r="E973" s="62">
        <v>950</v>
      </c>
      <c r="F973" s="22">
        <v>-82239.268682750961</v>
      </c>
      <c r="G973" s="41"/>
    </row>
    <row r="974" spans="5:7" x14ac:dyDescent="0.3">
      <c r="E974" s="62">
        <v>951</v>
      </c>
      <c r="F974" s="22">
        <v>-75417.98384211275</v>
      </c>
      <c r="G974" s="41"/>
    </row>
    <row r="975" spans="5:7" x14ac:dyDescent="0.3">
      <c r="E975" s="62">
        <v>952</v>
      </c>
      <c r="F975" s="22">
        <v>-76197.252244001429</v>
      </c>
      <c r="G975" s="41"/>
    </row>
    <row r="976" spans="5:7" x14ac:dyDescent="0.3">
      <c r="E976" s="62">
        <v>953</v>
      </c>
      <c r="F976" s="22">
        <v>-70509.085132612032</v>
      </c>
      <c r="G976" s="41"/>
    </row>
    <row r="977" spans="5:7" x14ac:dyDescent="0.3">
      <c r="E977" s="62">
        <v>954</v>
      </c>
      <c r="F977" s="22">
        <v>-73171.073696052976</v>
      </c>
      <c r="G977" s="41"/>
    </row>
    <row r="978" spans="5:7" x14ac:dyDescent="0.3">
      <c r="E978" s="62">
        <v>955</v>
      </c>
      <c r="F978" s="22">
        <v>-84330.627082854538</v>
      </c>
      <c r="G978" s="41"/>
    </row>
    <row r="979" spans="5:7" x14ac:dyDescent="0.3">
      <c r="E979" s="62">
        <v>956</v>
      </c>
      <c r="F979" s="22">
        <v>-80335.114199463205</v>
      </c>
      <c r="G979" s="41"/>
    </row>
    <row r="980" spans="5:7" x14ac:dyDescent="0.3">
      <c r="E980" s="62">
        <v>957</v>
      </c>
      <c r="F980" s="22">
        <v>-70523.429995876941</v>
      </c>
      <c r="G980" s="41"/>
    </row>
    <row r="981" spans="5:7" x14ac:dyDescent="0.3">
      <c r="E981" s="62">
        <v>958</v>
      </c>
      <c r="F981" s="22">
        <v>-73135.335804261354</v>
      </c>
      <c r="G981" s="41"/>
    </row>
    <row r="982" spans="5:7" x14ac:dyDescent="0.3">
      <c r="E982" s="62">
        <v>959</v>
      </c>
      <c r="F982" s="22">
        <v>-86151.425399570668</v>
      </c>
      <c r="G982" s="41"/>
    </row>
    <row r="983" spans="5:7" x14ac:dyDescent="0.3">
      <c r="E983" s="62">
        <v>960</v>
      </c>
      <c r="F983" s="22">
        <v>-77051.92641068768</v>
      </c>
      <c r="G983" s="41"/>
    </row>
    <row r="984" spans="5:7" x14ac:dyDescent="0.3">
      <c r="E984" s="62">
        <v>961</v>
      </c>
      <c r="F984" s="22">
        <v>-80179.15286203922</v>
      </c>
      <c r="G984" s="41"/>
    </row>
    <row r="985" spans="5:7" x14ac:dyDescent="0.3">
      <c r="E985" s="62">
        <v>962</v>
      </c>
      <c r="F985" s="22">
        <v>-87925.644106432825</v>
      </c>
      <c r="G985" s="41"/>
    </row>
    <row r="986" spans="5:7" x14ac:dyDescent="0.3">
      <c r="E986" s="62">
        <v>963</v>
      </c>
      <c r="F986" s="22">
        <v>-83736.241937741928</v>
      </c>
      <c r="G986" s="41"/>
    </row>
    <row r="987" spans="5:7" x14ac:dyDescent="0.3">
      <c r="E987" s="62">
        <v>964</v>
      </c>
      <c r="F987" s="22">
        <v>-78198.152034080573</v>
      </c>
      <c r="G987" s="41"/>
    </row>
    <row r="988" spans="5:7" x14ac:dyDescent="0.3">
      <c r="E988" s="62">
        <v>965</v>
      </c>
      <c r="F988" s="22">
        <v>-87365.720402188264</v>
      </c>
      <c r="G988" s="41"/>
    </row>
    <row r="989" spans="5:7" x14ac:dyDescent="0.3">
      <c r="E989" s="62">
        <v>966</v>
      </c>
      <c r="F989" s="22">
        <v>-79475.199834309853</v>
      </c>
      <c r="G989" s="41"/>
    </row>
    <row r="990" spans="5:7" x14ac:dyDescent="0.3">
      <c r="E990" s="62">
        <v>967</v>
      </c>
      <c r="F990" s="22">
        <v>-71352.405401372802</v>
      </c>
      <c r="G990" s="41"/>
    </row>
    <row r="991" spans="5:7" x14ac:dyDescent="0.3">
      <c r="E991" s="62">
        <v>968</v>
      </c>
      <c r="F991" s="22">
        <v>-78318.236621732765</v>
      </c>
      <c r="G991" s="41"/>
    </row>
    <row r="992" spans="5:7" x14ac:dyDescent="0.3">
      <c r="E992" s="62">
        <v>969</v>
      </c>
      <c r="F992" s="22">
        <v>-71949.986978277127</v>
      </c>
      <c r="G992" s="41"/>
    </row>
    <row r="993" spans="5:7" x14ac:dyDescent="0.3">
      <c r="E993" s="62">
        <v>970</v>
      </c>
      <c r="F993" s="22">
        <v>-87308.212735066511</v>
      </c>
      <c r="G993" s="41"/>
    </row>
    <row r="994" spans="5:7" x14ac:dyDescent="0.3">
      <c r="E994" s="62">
        <v>971</v>
      </c>
      <c r="F994" s="22">
        <v>-84980.961795172538</v>
      </c>
      <c r="G994" s="41"/>
    </row>
    <row r="995" spans="5:7" x14ac:dyDescent="0.3">
      <c r="E995" s="62">
        <v>972</v>
      </c>
      <c r="F995" s="22">
        <v>-76286.240492054698</v>
      </c>
      <c r="G995" s="41"/>
    </row>
    <row r="996" spans="5:7" x14ac:dyDescent="0.3">
      <c r="E996" s="62">
        <v>973</v>
      </c>
      <c r="F996" s="22">
        <v>-81142.885919740016</v>
      </c>
      <c r="G996" s="41"/>
    </row>
    <row r="997" spans="5:7" x14ac:dyDescent="0.3">
      <c r="E997" s="62">
        <v>974</v>
      </c>
      <c r="F997" s="22">
        <v>-72588.176589702634</v>
      </c>
      <c r="G997" s="41"/>
    </row>
    <row r="998" spans="5:7" x14ac:dyDescent="0.3">
      <c r="E998" s="62">
        <v>975</v>
      </c>
      <c r="F998" s="22">
        <v>-80451.802261777368</v>
      </c>
      <c r="G998" s="41"/>
    </row>
    <row r="999" spans="5:7" x14ac:dyDescent="0.3">
      <c r="E999" s="62">
        <v>976</v>
      </c>
      <c r="F999" s="22">
        <v>-71679.853510350848</v>
      </c>
      <c r="G999" s="41"/>
    </row>
    <row r="1000" spans="5:7" x14ac:dyDescent="0.3">
      <c r="E1000" s="62">
        <v>977</v>
      </c>
      <c r="F1000" s="22">
        <v>-88229.272128184239</v>
      </c>
      <c r="G1000" s="41"/>
    </row>
    <row r="1001" spans="5:7" x14ac:dyDescent="0.3">
      <c r="E1001" s="62">
        <v>978</v>
      </c>
      <c r="F1001" s="22">
        <v>-79853.287871347289</v>
      </c>
      <c r="G1001" s="41"/>
    </row>
    <row r="1002" spans="5:7" x14ac:dyDescent="0.3">
      <c r="E1002" s="62">
        <v>979</v>
      </c>
      <c r="F1002" s="22">
        <v>-87702.925180313614</v>
      </c>
      <c r="G1002" s="41"/>
    </row>
    <row r="1003" spans="5:7" x14ac:dyDescent="0.3">
      <c r="E1003" s="62">
        <v>980</v>
      </c>
      <c r="F1003" s="22">
        <v>-88109.072577092345</v>
      </c>
      <c r="G1003" s="41"/>
    </row>
    <row r="1004" spans="5:7" x14ac:dyDescent="0.3">
      <c r="E1004" s="62">
        <v>981</v>
      </c>
      <c r="F1004" s="22">
        <v>-71660.374189183349</v>
      </c>
      <c r="G1004" s="41"/>
    </row>
    <row r="1005" spans="5:7" x14ac:dyDescent="0.3">
      <c r="E1005" s="62">
        <v>982</v>
      </c>
      <c r="F1005" s="22">
        <v>-78154.757936292444</v>
      </c>
      <c r="G1005" s="41"/>
    </row>
    <row r="1006" spans="5:7" x14ac:dyDescent="0.3">
      <c r="E1006" s="62">
        <v>983</v>
      </c>
      <c r="F1006" s="22">
        <v>-83148.139253218164</v>
      </c>
      <c r="G1006" s="41"/>
    </row>
    <row r="1007" spans="5:7" x14ac:dyDescent="0.3">
      <c r="E1007" s="62">
        <v>984</v>
      </c>
      <c r="F1007" s="22">
        <v>-74934.908652502985</v>
      </c>
      <c r="G1007" s="41"/>
    </row>
    <row r="1008" spans="5:7" x14ac:dyDescent="0.3">
      <c r="E1008" s="62">
        <v>985</v>
      </c>
      <c r="F1008" s="22">
        <v>-75970.762858619128</v>
      </c>
      <c r="G1008" s="41"/>
    </row>
    <row r="1009" spans="5:7" x14ac:dyDescent="0.3">
      <c r="E1009" s="62">
        <v>986</v>
      </c>
      <c r="F1009" s="22">
        <v>-76875.63965616998</v>
      </c>
      <c r="G1009" s="41"/>
    </row>
    <row r="1010" spans="5:7" x14ac:dyDescent="0.3">
      <c r="E1010" s="62">
        <v>987</v>
      </c>
      <c r="F1010" s="22">
        <v>-74577.594320535398</v>
      </c>
      <c r="G1010" s="41"/>
    </row>
    <row r="1011" spans="5:7" x14ac:dyDescent="0.3">
      <c r="E1011" s="62">
        <v>988</v>
      </c>
      <c r="F1011" s="22">
        <v>-77600.752611491422</v>
      </c>
      <c r="G1011" s="41"/>
    </row>
    <row r="1012" spans="5:7" x14ac:dyDescent="0.3">
      <c r="E1012" s="62">
        <v>989</v>
      </c>
      <c r="F1012" s="22">
        <v>-87659.898994037794</v>
      </c>
      <c r="G1012" s="41"/>
    </row>
    <row r="1013" spans="5:7" x14ac:dyDescent="0.3">
      <c r="E1013" s="62">
        <v>990</v>
      </c>
      <c r="F1013" s="22">
        <v>-75411.407512335019</v>
      </c>
      <c r="G1013" s="41"/>
    </row>
    <row r="1014" spans="5:7" x14ac:dyDescent="0.3">
      <c r="E1014" s="62">
        <v>991</v>
      </c>
      <c r="F1014" s="22">
        <v>-84919.777305360985</v>
      </c>
      <c r="G1014" s="41"/>
    </row>
    <row r="1015" spans="5:7" x14ac:dyDescent="0.3">
      <c r="E1015" s="62">
        <v>992</v>
      </c>
      <c r="F1015" s="22">
        <v>-79111.322446194448</v>
      </c>
      <c r="G1015" s="41"/>
    </row>
    <row r="1016" spans="5:7" x14ac:dyDescent="0.3">
      <c r="E1016" s="62">
        <v>993</v>
      </c>
      <c r="F1016" s="22">
        <v>-78645.957806921884</v>
      </c>
      <c r="G1016" s="41"/>
    </row>
    <row r="1017" spans="5:7" x14ac:dyDescent="0.3">
      <c r="E1017" s="62">
        <v>994</v>
      </c>
      <c r="F1017" s="22">
        <v>-85738.282301062485</v>
      </c>
      <c r="G1017" s="41"/>
    </row>
    <row r="1018" spans="5:7" x14ac:dyDescent="0.3">
      <c r="E1018" s="62">
        <v>995</v>
      </c>
      <c r="F1018" s="22">
        <v>-85897.125006592483</v>
      </c>
      <c r="G1018" s="41"/>
    </row>
    <row r="1019" spans="5:7" x14ac:dyDescent="0.3">
      <c r="E1019" s="62">
        <v>996</v>
      </c>
      <c r="F1019" s="22">
        <v>-70520.488554696451</v>
      </c>
      <c r="G1019" s="41"/>
    </row>
    <row r="1020" spans="5:7" x14ac:dyDescent="0.3">
      <c r="E1020" s="62">
        <v>997</v>
      </c>
      <c r="F1020" s="22">
        <v>-77804.191735661443</v>
      </c>
      <c r="G1020" s="41"/>
    </row>
    <row r="1021" spans="5:7" x14ac:dyDescent="0.3">
      <c r="E1021" s="62">
        <v>998</v>
      </c>
      <c r="F1021" s="22">
        <v>-76001.091998784163</v>
      </c>
      <c r="G1021" s="41"/>
    </row>
    <row r="1022" spans="5:7" x14ac:dyDescent="0.3">
      <c r="E1022" s="62">
        <v>999</v>
      </c>
      <c r="F1022" s="22">
        <v>-86913.60392369052</v>
      </c>
      <c r="G1022" s="41"/>
    </row>
    <row r="1023" spans="5:7" ht="15" thickBot="1" x14ac:dyDescent="0.35">
      <c r="E1023" s="65">
        <v>1000</v>
      </c>
      <c r="F1023" s="113">
        <v>-85890.0582542466</v>
      </c>
      <c r="G1023" s="114"/>
    </row>
  </sheetData>
  <mergeCells count="26">
    <mergeCell ref="A1:I1"/>
    <mergeCell ref="A2:I2"/>
    <mergeCell ref="A3:C3"/>
    <mergeCell ref="F3:T3"/>
    <mergeCell ref="A4:C4"/>
    <mergeCell ref="A21:C21"/>
    <mergeCell ref="A5:B5"/>
    <mergeCell ref="A6:B6"/>
    <mergeCell ref="A7:B7"/>
    <mergeCell ref="A8:B8"/>
    <mergeCell ref="A9:A10"/>
    <mergeCell ref="A11:B11"/>
    <mergeCell ref="A13:B13"/>
    <mergeCell ref="A17:C17"/>
    <mergeCell ref="A18:B18"/>
    <mergeCell ref="A19:B19"/>
    <mergeCell ref="A52:A54"/>
    <mergeCell ref="A51:C51"/>
    <mergeCell ref="E22:G22"/>
    <mergeCell ref="A22:B22"/>
    <mergeCell ref="A23:A25"/>
    <mergeCell ref="A29:C29"/>
    <mergeCell ref="A36:C36"/>
    <mergeCell ref="A39:B39"/>
    <mergeCell ref="A47:A49"/>
    <mergeCell ref="A41:C41"/>
  </mergeCells>
  <hyperlinks>
    <hyperlink ref="A4:C4" r:id="rId1" location="property-details" display="302 , 172ND Pl SE, Bothell, WA 98012" xr:uid="{84A15868-8927-40E8-9FCD-76C71CD87EC4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F1D1-348A-4F7C-9E9C-6524DDD48AC4}">
  <dimension ref="A1:AI1027"/>
  <sheetViews>
    <sheetView tabSelected="1" topLeftCell="I38" workbookViewId="0">
      <selection activeCell="I58" sqref="I58"/>
    </sheetView>
  </sheetViews>
  <sheetFormatPr defaultRowHeight="14.4" x14ac:dyDescent="0.3"/>
  <cols>
    <col min="1" max="1" width="23.5546875" customWidth="1"/>
    <col min="2" max="2" width="17.33203125" customWidth="1"/>
    <col min="3" max="3" width="17.88671875" customWidth="1"/>
    <col min="4" max="4" width="5.6640625" customWidth="1"/>
    <col min="5" max="5" width="24.33203125" customWidth="1"/>
    <col min="6" max="6" width="13.44140625" bestFit="1" customWidth="1"/>
    <col min="7" max="7" width="15.33203125" customWidth="1"/>
    <col min="8" max="8" width="12.33203125" bestFit="1" customWidth="1"/>
    <col min="9" max="9" width="14" customWidth="1"/>
    <col min="10" max="10" width="15.109375" customWidth="1"/>
    <col min="11" max="11" width="19.5546875" customWidth="1"/>
    <col min="12" max="12" width="12.33203125" bestFit="1" customWidth="1"/>
    <col min="13" max="14" width="17.6640625" customWidth="1"/>
    <col min="15" max="15" width="15.6640625" customWidth="1"/>
    <col min="16" max="16" width="14.33203125" customWidth="1"/>
    <col min="17" max="17" width="13.109375" customWidth="1"/>
    <col min="18" max="18" width="14.33203125" customWidth="1"/>
    <col min="19" max="19" width="12.88671875" customWidth="1"/>
    <col min="20" max="20" width="14.33203125" customWidth="1"/>
    <col min="21" max="25" width="10.88671875" bestFit="1" customWidth="1"/>
    <col min="26" max="35" width="11.88671875" bestFit="1" customWidth="1"/>
  </cols>
  <sheetData>
    <row r="1" spans="1:35" ht="25.8" x14ac:dyDescent="0.5">
      <c r="A1" s="174" t="s">
        <v>0</v>
      </c>
      <c r="B1" s="174"/>
      <c r="C1" s="174"/>
      <c r="D1" s="174"/>
      <c r="E1" s="174"/>
      <c r="F1" s="174"/>
      <c r="G1" s="174"/>
      <c r="H1" s="174"/>
      <c r="I1" s="174"/>
    </row>
    <row r="2" spans="1:35" ht="15" thickBot="1" x14ac:dyDescent="0.35">
      <c r="A2" s="175" t="s">
        <v>18</v>
      </c>
      <c r="B2" s="175"/>
      <c r="C2" s="175"/>
      <c r="D2" s="175"/>
      <c r="E2" s="175"/>
      <c r="F2" s="175"/>
      <c r="G2" s="175"/>
      <c r="H2" s="175"/>
      <c r="I2" s="175"/>
    </row>
    <row r="3" spans="1:35" ht="21.6" thickBot="1" x14ac:dyDescent="0.45">
      <c r="A3" s="176" t="s">
        <v>1</v>
      </c>
      <c r="B3" s="177"/>
      <c r="C3" s="178"/>
      <c r="E3" s="184" t="s">
        <v>15</v>
      </c>
      <c r="F3" s="179" t="s">
        <v>43</v>
      </c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</row>
    <row r="4" spans="1:35" ht="33.75" customHeight="1" thickBot="1" x14ac:dyDescent="0.35">
      <c r="A4" s="181" t="s">
        <v>66</v>
      </c>
      <c r="B4" s="182"/>
      <c r="C4" s="183"/>
      <c r="E4" s="185"/>
      <c r="F4" s="87">
        <v>1</v>
      </c>
      <c r="G4" s="85">
        <v>2</v>
      </c>
      <c r="H4" s="85">
        <v>3</v>
      </c>
      <c r="I4" s="85">
        <v>4</v>
      </c>
      <c r="J4" s="85">
        <v>5</v>
      </c>
      <c r="K4" s="85">
        <v>6</v>
      </c>
      <c r="L4" s="85">
        <v>7</v>
      </c>
      <c r="M4" s="85">
        <v>8</v>
      </c>
      <c r="N4" s="85">
        <v>9</v>
      </c>
      <c r="O4" s="85">
        <v>10</v>
      </c>
      <c r="P4" s="85">
        <v>11</v>
      </c>
      <c r="Q4" s="85">
        <v>12</v>
      </c>
      <c r="R4" s="85">
        <v>13</v>
      </c>
      <c r="S4" s="85">
        <v>14</v>
      </c>
      <c r="T4" s="85">
        <v>15</v>
      </c>
      <c r="U4" s="85">
        <v>16</v>
      </c>
      <c r="V4" s="85">
        <v>17</v>
      </c>
      <c r="W4" s="85">
        <v>18</v>
      </c>
      <c r="X4" s="85">
        <v>19</v>
      </c>
      <c r="Y4" s="85">
        <v>20</v>
      </c>
      <c r="Z4" s="85">
        <v>21</v>
      </c>
      <c r="AA4" s="85">
        <v>22</v>
      </c>
      <c r="AB4" s="85">
        <v>23</v>
      </c>
      <c r="AC4" s="85">
        <v>24</v>
      </c>
      <c r="AD4" s="85">
        <v>25</v>
      </c>
      <c r="AE4" s="85">
        <v>26</v>
      </c>
      <c r="AF4" s="85">
        <v>27</v>
      </c>
      <c r="AG4" s="85">
        <v>28</v>
      </c>
      <c r="AH4" s="85">
        <v>29</v>
      </c>
      <c r="AI4" s="86">
        <v>30</v>
      </c>
    </row>
    <row r="5" spans="1:35" x14ac:dyDescent="0.3">
      <c r="A5" s="171" t="s">
        <v>2</v>
      </c>
      <c r="B5" s="172"/>
      <c r="C5" s="74">
        <v>499990</v>
      </c>
      <c r="E5" s="95" t="s">
        <v>32</v>
      </c>
      <c r="F5" s="88">
        <f>C22*12</f>
        <v>27600</v>
      </c>
      <c r="G5" s="83">
        <f>F5*(1+$C$26)</f>
        <v>28980</v>
      </c>
      <c r="H5" s="83">
        <f t="shared" ref="H5:AI5" si="0">G5*(1+$C$26)</f>
        <v>30429</v>
      </c>
      <c r="I5" s="83">
        <f t="shared" si="0"/>
        <v>31950.45</v>
      </c>
      <c r="J5" s="83">
        <f t="shared" si="0"/>
        <v>33547.972500000003</v>
      </c>
      <c r="K5" s="83">
        <f t="shared" si="0"/>
        <v>35225.371125000005</v>
      </c>
      <c r="L5" s="83">
        <f t="shared" si="0"/>
        <v>36986.63968125001</v>
      </c>
      <c r="M5" s="83">
        <f t="shared" si="0"/>
        <v>38835.971665312514</v>
      </c>
      <c r="N5" s="83">
        <f t="shared" si="0"/>
        <v>40777.770248578141</v>
      </c>
      <c r="O5" s="83">
        <f t="shared" si="0"/>
        <v>42816.658761007049</v>
      </c>
      <c r="P5" s="83">
        <f t="shared" si="0"/>
        <v>44957.491699057406</v>
      </c>
      <c r="Q5" s="83">
        <f t="shared" si="0"/>
        <v>47205.366284010277</v>
      </c>
      <c r="R5" s="83">
        <f t="shared" si="0"/>
        <v>49565.634598210796</v>
      </c>
      <c r="S5" s="83">
        <f t="shared" si="0"/>
        <v>52043.91632812134</v>
      </c>
      <c r="T5" s="83">
        <f t="shared" si="0"/>
        <v>54646.112144527411</v>
      </c>
      <c r="U5" s="83">
        <f t="shared" si="0"/>
        <v>57378.417751753783</v>
      </c>
      <c r="V5" s="83">
        <f t="shared" si="0"/>
        <v>60247.338639341477</v>
      </c>
      <c r="W5" s="83">
        <f t="shared" si="0"/>
        <v>63259.70557130855</v>
      </c>
      <c r="X5" s="83">
        <f t="shared" si="0"/>
        <v>66422.690849873979</v>
      </c>
      <c r="Y5" s="83">
        <f t="shared" si="0"/>
        <v>69743.825392367682</v>
      </c>
      <c r="Z5" s="83">
        <f t="shared" si="0"/>
        <v>73231.016661986068</v>
      </c>
      <c r="AA5" s="83">
        <f t="shared" si="0"/>
        <v>76892.567495085372</v>
      </c>
      <c r="AB5" s="83">
        <f t="shared" si="0"/>
        <v>80737.195869839648</v>
      </c>
      <c r="AC5" s="83">
        <f t="shared" si="0"/>
        <v>84774.05566333163</v>
      </c>
      <c r="AD5" s="83">
        <f t="shared" si="0"/>
        <v>89012.758446498221</v>
      </c>
      <c r="AE5" s="83">
        <f t="shared" si="0"/>
        <v>93463.396368823131</v>
      </c>
      <c r="AF5" s="83">
        <f t="shared" si="0"/>
        <v>98136.566187264296</v>
      </c>
      <c r="AG5" s="83">
        <f t="shared" si="0"/>
        <v>103043.39449662752</v>
      </c>
      <c r="AH5" s="83">
        <f t="shared" si="0"/>
        <v>108195.5642214589</v>
      </c>
      <c r="AI5" s="84">
        <f t="shared" si="0"/>
        <v>113605.34243253185</v>
      </c>
    </row>
    <row r="6" spans="1:35" ht="15" customHeight="1" x14ac:dyDescent="0.3">
      <c r="A6" s="165" t="s">
        <v>3</v>
      </c>
      <c r="B6" s="166"/>
      <c r="C6" s="41">
        <v>1645</v>
      </c>
      <c r="E6" s="96" t="s">
        <v>34</v>
      </c>
      <c r="F6" s="89">
        <f>F5</f>
        <v>27600</v>
      </c>
      <c r="G6" s="27">
        <f t="shared" ref="G6:T6" si="1">G5</f>
        <v>28980</v>
      </c>
      <c r="H6" s="27">
        <f t="shared" si="1"/>
        <v>30429</v>
      </c>
      <c r="I6" s="27">
        <f t="shared" si="1"/>
        <v>31950.45</v>
      </c>
      <c r="J6" s="27">
        <f t="shared" si="1"/>
        <v>33547.972500000003</v>
      </c>
      <c r="K6" s="27">
        <f t="shared" si="1"/>
        <v>35225.371125000005</v>
      </c>
      <c r="L6" s="27">
        <f t="shared" si="1"/>
        <v>36986.63968125001</v>
      </c>
      <c r="M6" s="27">
        <f t="shared" si="1"/>
        <v>38835.971665312514</v>
      </c>
      <c r="N6" s="27">
        <f t="shared" si="1"/>
        <v>40777.770248578141</v>
      </c>
      <c r="O6" s="27">
        <f t="shared" si="1"/>
        <v>42816.658761007049</v>
      </c>
      <c r="P6" s="27">
        <f t="shared" si="1"/>
        <v>44957.491699057406</v>
      </c>
      <c r="Q6" s="27">
        <f t="shared" si="1"/>
        <v>47205.366284010277</v>
      </c>
      <c r="R6" s="27">
        <f t="shared" si="1"/>
        <v>49565.634598210796</v>
      </c>
      <c r="S6" s="27">
        <f t="shared" si="1"/>
        <v>52043.91632812134</v>
      </c>
      <c r="T6" s="27">
        <f t="shared" si="1"/>
        <v>54646.112144527411</v>
      </c>
      <c r="U6" s="27">
        <f t="shared" ref="U6" si="2">U5</f>
        <v>57378.417751753783</v>
      </c>
      <c r="V6" s="27">
        <f t="shared" ref="V6" si="3">V5</f>
        <v>60247.338639341477</v>
      </c>
      <c r="W6" s="27">
        <f t="shared" ref="W6" si="4">W5</f>
        <v>63259.70557130855</v>
      </c>
      <c r="X6" s="27">
        <f t="shared" ref="X6" si="5">X5</f>
        <v>66422.690849873979</v>
      </c>
      <c r="Y6" s="27">
        <f t="shared" ref="Y6" si="6">Y5</f>
        <v>69743.825392367682</v>
      </c>
      <c r="Z6" s="27">
        <f t="shared" ref="Z6" si="7">Z5</f>
        <v>73231.016661986068</v>
      </c>
      <c r="AA6" s="27">
        <f t="shared" ref="AA6" si="8">AA5</f>
        <v>76892.567495085372</v>
      </c>
      <c r="AB6" s="27">
        <f t="shared" ref="AB6" si="9">AB5</f>
        <v>80737.195869839648</v>
      </c>
      <c r="AC6" s="27">
        <f t="shared" ref="AC6" si="10">AC5</f>
        <v>84774.05566333163</v>
      </c>
      <c r="AD6" s="27">
        <f t="shared" ref="AD6" si="11">AD5</f>
        <v>89012.758446498221</v>
      </c>
      <c r="AE6" s="27">
        <f t="shared" ref="AE6" si="12">AE5</f>
        <v>93463.396368823131</v>
      </c>
      <c r="AF6" s="27">
        <f t="shared" ref="AF6" si="13">AF5</f>
        <v>98136.566187264296</v>
      </c>
      <c r="AG6" s="27">
        <f t="shared" ref="AG6" si="14">AG5</f>
        <v>103043.39449662752</v>
      </c>
      <c r="AH6" s="27">
        <f t="shared" ref="AH6" si="15">AH5</f>
        <v>108195.5642214589</v>
      </c>
      <c r="AI6" s="32">
        <f t="shared" ref="AI6" si="16">AI5</f>
        <v>113605.34243253185</v>
      </c>
    </row>
    <row r="7" spans="1:35" x14ac:dyDescent="0.3">
      <c r="A7" s="165" t="s">
        <v>6</v>
      </c>
      <c r="B7" s="166"/>
      <c r="C7" s="42">
        <v>0.2</v>
      </c>
      <c r="E7" s="96" t="s">
        <v>35</v>
      </c>
      <c r="F7" s="90">
        <f>F6*$C$19</f>
        <v>1380</v>
      </c>
      <c r="G7" s="30">
        <f t="shared" ref="G7:T7" si="17">G6*$C$19</f>
        <v>1449</v>
      </c>
      <c r="H7" s="30">
        <f t="shared" si="17"/>
        <v>1521.45</v>
      </c>
      <c r="I7" s="30">
        <f t="shared" si="17"/>
        <v>1597.5225</v>
      </c>
      <c r="J7" s="30">
        <f t="shared" si="17"/>
        <v>1677.3986250000003</v>
      </c>
      <c r="K7" s="30">
        <f t="shared" si="17"/>
        <v>1761.2685562500003</v>
      </c>
      <c r="L7" s="30">
        <f t="shared" si="17"/>
        <v>1849.3319840625006</v>
      </c>
      <c r="M7" s="30">
        <f t="shared" si="17"/>
        <v>1941.7985832656259</v>
      </c>
      <c r="N7" s="30">
        <f t="shared" si="17"/>
        <v>2038.8885124289072</v>
      </c>
      <c r="O7" s="30">
        <f t="shared" si="17"/>
        <v>2140.8329380503524</v>
      </c>
      <c r="P7" s="30">
        <f t="shared" si="17"/>
        <v>2247.8745849528705</v>
      </c>
      <c r="Q7" s="30">
        <f t="shared" si="17"/>
        <v>2360.2683142005139</v>
      </c>
      <c r="R7" s="30">
        <f t="shared" si="17"/>
        <v>2478.28172991054</v>
      </c>
      <c r="S7" s="30">
        <f t="shared" si="17"/>
        <v>2602.195816406067</v>
      </c>
      <c r="T7" s="30">
        <f t="shared" si="17"/>
        <v>2732.3056072263707</v>
      </c>
      <c r="U7" s="30">
        <f t="shared" ref="U7" si="18">U6*$C$19</f>
        <v>2868.9208875876893</v>
      </c>
      <c r="V7" s="30">
        <f t="shared" ref="V7" si="19">V6*$C$19</f>
        <v>3012.3669319670739</v>
      </c>
      <c r="W7" s="30">
        <f t="shared" ref="W7" si="20">W6*$C$19</f>
        <v>3162.9852785654275</v>
      </c>
      <c r="X7" s="30">
        <f t="shared" ref="X7" si="21">X6*$C$19</f>
        <v>3321.134542493699</v>
      </c>
      <c r="Y7" s="30">
        <f t="shared" ref="Y7" si="22">Y6*$C$19</f>
        <v>3487.1912696183845</v>
      </c>
      <c r="Z7" s="30">
        <f t="shared" ref="Z7" si="23">Z6*$C$19</f>
        <v>3661.5508330993034</v>
      </c>
      <c r="AA7" s="30">
        <f t="shared" ref="AA7" si="24">AA6*$C$19</f>
        <v>3844.6283747542689</v>
      </c>
      <c r="AB7" s="30">
        <f t="shared" ref="AB7" si="25">AB6*$C$19</f>
        <v>4036.8597934919826</v>
      </c>
      <c r="AC7" s="30">
        <f t="shared" ref="AC7" si="26">AC6*$C$19</f>
        <v>4238.7027831665819</v>
      </c>
      <c r="AD7" s="30">
        <f t="shared" ref="AD7" si="27">AD6*$C$19</f>
        <v>4450.6379223249114</v>
      </c>
      <c r="AE7" s="30">
        <f t="shared" ref="AE7" si="28">AE6*$C$19</f>
        <v>4673.1698184411571</v>
      </c>
      <c r="AF7" s="30">
        <f t="shared" ref="AF7" si="29">AF6*$C$19</f>
        <v>4906.8283093632153</v>
      </c>
      <c r="AG7" s="30">
        <f t="shared" ref="AG7" si="30">AG6*$C$19</f>
        <v>5152.1697248313758</v>
      </c>
      <c r="AH7" s="30">
        <f t="shared" ref="AH7" si="31">AH6*$C$19</f>
        <v>5409.7782110729459</v>
      </c>
      <c r="AI7" s="38">
        <f t="shared" ref="AI7" si="32">AI6*$C$19</f>
        <v>5680.2671216265926</v>
      </c>
    </row>
    <row r="8" spans="1:35" ht="14.25" customHeight="1" x14ac:dyDescent="0.3">
      <c r="A8" s="165" t="s">
        <v>5</v>
      </c>
      <c r="B8" s="166"/>
      <c r="C8" s="33">
        <f>-0.2*C5</f>
        <v>-99998</v>
      </c>
      <c r="E8" s="96" t="s">
        <v>36</v>
      </c>
      <c r="F8" s="89">
        <f>F6-F7</f>
        <v>26220</v>
      </c>
      <c r="G8" s="27">
        <f t="shared" ref="G8:T8" si="33">G6-G7</f>
        <v>27531</v>
      </c>
      <c r="H8" s="27">
        <f t="shared" si="33"/>
        <v>28907.55</v>
      </c>
      <c r="I8" s="27">
        <f t="shared" si="33"/>
        <v>30352.927500000002</v>
      </c>
      <c r="J8" s="27">
        <f t="shared" si="33"/>
        <v>31870.573875000002</v>
      </c>
      <c r="K8" s="27">
        <f t="shared" si="33"/>
        <v>33464.102568750008</v>
      </c>
      <c r="L8" s="27">
        <f t="shared" si="33"/>
        <v>35137.307697187513</v>
      </c>
      <c r="M8" s="27">
        <f t="shared" si="33"/>
        <v>36894.173082046887</v>
      </c>
      <c r="N8" s="27">
        <f t="shared" si="33"/>
        <v>38738.881736149233</v>
      </c>
      <c r="O8" s="27">
        <f t="shared" si="33"/>
        <v>40675.8258229567</v>
      </c>
      <c r="P8" s="27">
        <f t="shared" si="33"/>
        <v>42709.617114104534</v>
      </c>
      <c r="Q8" s="27">
        <f t="shared" si="33"/>
        <v>44845.097969809765</v>
      </c>
      <c r="R8" s="27">
        <f t="shared" si="33"/>
        <v>47087.352868300259</v>
      </c>
      <c r="S8" s="27">
        <f t="shared" si="33"/>
        <v>49441.720511715277</v>
      </c>
      <c r="T8" s="27">
        <f t="shared" si="33"/>
        <v>51913.806537301039</v>
      </c>
      <c r="U8" s="27">
        <f t="shared" ref="U8" si="34">U6-U7</f>
        <v>54509.496864166096</v>
      </c>
      <c r="V8" s="27">
        <f t="shared" ref="V8" si="35">V6-V7</f>
        <v>57234.971707374403</v>
      </c>
      <c r="W8" s="27">
        <f t="shared" ref="W8" si="36">W6-W7</f>
        <v>60096.720292743121</v>
      </c>
      <c r="X8" s="27">
        <f t="shared" ref="X8" si="37">X6-X7</f>
        <v>63101.556307380277</v>
      </c>
      <c r="Y8" s="27">
        <f t="shared" ref="Y8" si="38">Y6-Y7</f>
        <v>66256.634122749296</v>
      </c>
      <c r="Z8" s="27">
        <f t="shared" ref="Z8" si="39">Z6-Z7</f>
        <v>69569.465828886765</v>
      </c>
      <c r="AA8" s="27">
        <f t="shared" ref="AA8" si="40">AA6-AA7</f>
        <v>73047.93912033111</v>
      </c>
      <c r="AB8" s="27">
        <f t="shared" ref="AB8" si="41">AB6-AB7</f>
        <v>76700.336076347667</v>
      </c>
      <c r="AC8" s="27">
        <f t="shared" ref="AC8" si="42">AC6-AC7</f>
        <v>80535.352880165054</v>
      </c>
      <c r="AD8" s="27">
        <f t="shared" ref="AD8" si="43">AD6-AD7</f>
        <v>84562.120524173311</v>
      </c>
      <c r="AE8" s="27">
        <f t="shared" ref="AE8" si="44">AE6-AE7</f>
        <v>88790.22655038198</v>
      </c>
      <c r="AF8" s="27">
        <f t="shared" ref="AF8" si="45">AF6-AF7</f>
        <v>93229.737877901076</v>
      </c>
      <c r="AG8" s="27">
        <f t="shared" ref="AG8" si="46">AG6-AG7</f>
        <v>97891.224771796144</v>
      </c>
      <c r="AH8" s="27">
        <f t="shared" ref="AH8" si="47">AH6-AH7</f>
        <v>102785.78601038596</v>
      </c>
      <c r="AI8" s="32">
        <f t="shared" ref="AI8" si="48">AI6-AI7</f>
        <v>107925.07531090526</v>
      </c>
    </row>
    <row r="9" spans="1:35" x14ac:dyDescent="0.3">
      <c r="A9" s="173" t="s">
        <v>7</v>
      </c>
      <c r="B9" s="68" t="s">
        <v>8</v>
      </c>
      <c r="C9" s="42">
        <v>0.02</v>
      </c>
      <c r="E9" s="96"/>
      <c r="F9" s="9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41"/>
    </row>
    <row r="10" spans="1:35" x14ac:dyDescent="0.3">
      <c r="A10" s="173"/>
      <c r="B10" s="68" t="s">
        <v>9</v>
      </c>
      <c r="C10" s="42">
        <v>0.05</v>
      </c>
      <c r="E10" s="102" t="s">
        <v>23</v>
      </c>
      <c r="F10" s="91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41"/>
    </row>
    <row r="11" spans="1:35" x14ac:dyDescent="0.3">
      <c r="A11" s="165" t="s">
        <v>10</v>
      </c>
      <c r="B11" s="166"/>
      <c r="C11" s="37">
        <f ca="1">(RAND()*(C10-C9)+C9)</f>
        <v>3.2150072392532265E-2</v>
      </c>
      <c r="E11" s="96" t="s">
        <v>37</v>
      </c>
      <c r="F11" s="90">
        <f t="shared" ref="F11:AI11" si="49">$C$39*12</f>
        <v>21892.241849101105</v>
      </c>
      <c r="G11" s="30">
        <f t="shared" si="49"/>
        <v>21892.241849101105</v>
      </c>
      <c r="H11" s="30">
        <f t="shared" si="49"/>
        <v>21892.241849101105</v>
      </c>
      <c r="I11" s="30">
        <f t="shared" si="49"/>
        <v>21892.241849101105</v>
      </c>
      <c r="J11" s="30">
        <f t="shared" si="49"/>
        <v>21892.241849101105</v>
      </c>
      <c r="K11" s="30">
        <f t="shared" si="49"/>
        <v>21892.241849101105</v>
      </c>
      <c r="L11" s="30">
        <f t="shared" si="49"/>
        <v>21892.241849101105</v>
      </c>
      <c r="M11" s="30">
        <f t="shared" si="49"/>
        <v>21892.241849101105</v>
      </c>
      <c r="N11" s="30">
        <f t="shared" si="49"/>
        <v>21892.241849101105</v>
      </c>
      <c r="O11" s="30">
        <f t="shared" si="49"/>
        <v>21892.241849101105</v>
      </c>
      <c r="P11" s="30">
        <f t="shared" si="49"/>
        <v>21892.241849101105</v>
      </c>
      <c r="Q11" s="30">
        <f t="shared" si="49"/>
        <v>21892.241849101105</v>
      </c>
      <c r="R11" s="30">
        <f t="shared" si="49"/>
        <v>21892.241849101105</v>
      </c>
      <c r="S11" s="30">
        <f t="shared" si="49"/>
        <v>21892.241849101105</v>
      </c>
      <c r="T11" s="30">
        <f t="shared" si="49"/>
        <v>21892.241849101105</v>
      </c>
      <c r="U11" s="30">
        <f t="shared" si="49"/>
        <v>21892.241849101105</v>
      </c>
      <c r="V11" s="30">
        <f t="shared" si="49"/>
        <v>21892.241849101105</v>
      </c>
      <c r="W11" s="30">
        <f t="shared" si="49"/>
        <v>21892.241849101105</v>
      </c>
      <c r="X11" s="30">
        <f t="shared" si="49"/>
        <v>21892.241849101105</v>
      </c>
      <c r="Y11" s="30">
        <f t="shared" si="49"/>
        <v>21892.241849101105</v>
      </c>
      <c r="Z11" s="30">
        <f t="shared" si="49"/>
        <v>21892.241849101105</v>
      </c>
      <c r="AA11" s="30">
        <f t="shared" si="49"/>
        <v>21892.241849101105</v>
      </c>
      <c r="AB11" s="30">
        <f t="shared" si="49"/>
        <v>21892.241849101105</v>
      </c>
      <c r="AC11" s="30">
        <f t="shared" si="49"/>
        <v>21892.241849101105</v>
      </c>
      <c r="AD11" s="30">
        <f t="shared" si="49"/>
        <v>21892.241849101105</v>
      </c>
      <c r="AE11" s="30">
        <f t="shared" si="49"/>
        <v>21892.241849101105</v>
      </c>
      <c r="AF11" s="30">
        <f t="shared" si="49"/>
        <v>21892.241849101105</v>
      </c>
      <c r="AG11" s="30">
        <f t="shared" si="49"/>
        <v>21892.241849101105</v>
      </c>
      <c r="AH11" s="30">
        <f t="shared" si="49"/>
        <v>21892.241849101105</v>
      </c>
      <c r="AI11" s="38">
        <f t="shared" si="49"/>
        <v>21892.241849101105</v>
      </c>
    </row>
    <row r="12" spans="1:35" x14ac:dyDescent="0.3">
      <c r="A12" s="43" t="s">
        <v>33</v>
      </c>
      <c r="B12" s="25" t="s">
        <v>50</v>
      </c>
      <c r="C12" s="33">
        <v>0</v>
      </c>
      <c r="E12" s="96" t="s">
        <v>28</v>
      </c>
      <c r="F12" s="92">
        <f>$C$44</f>
        <v>1645</v>
      </c>
      <c r="G12" s="26">
        <f t="shared" ref="G12:J12" si="50">$C$44</f>
        <v>1645</v>
      </c>
      <c r="H12" s="26">
        <f t="shared" si="50"/>
        <v>1645</v>
      </c>
      <c r="I12" s="26">
        <f t="shared" si="50"/>
        <v>1645</v>
      </c>
      <c r="J12" s="26">
        <f t="shared" si="50"/>
        <v>1645</v>
      </c>
      <c r="K12" s="54">
        <f>$C$45</f>
        <v>3488.5725000000002</v>
      </c>
      <c r="L12" s="54">
        <f t="shared" ref="L12:O12" si="51">$C$45</f>
        <v>3488.5725000000002</v>
      </c>
      <c r="M12" s="54">
        <f t="shared" si="51"/>
        <v>3488.5725000000002</v>
      </c>
      <c r="N12" s="54">
        <f t="shared" si="51"/>
        <v>3488.5725000000002</v>
      </c>
      <c r="O12" s="54">
        <f t="shared" si="51"/>
        <v>3488.5725000000002</v>
      </c>
      <c r="P12" s="55">
        <f ca="1">$C$46</f>
        <v>3608.6410718548309</v>
      </c>
      <c r="Q12" s="55">
        <f t="shared" ref="Q12:AI12" ca="1" si="52">$C$46</f>
        <v>3608.6410718548309</v>
      </c>
      <c r="R12" s="55">
        <f t="shared" ca="1" si="52"/>
        <v>3608.6410718548309</v>
      </c>
      <c r="S12" s="55">
        <f t="shared" ca="1" si="52"/>
        <v>3608.6410718548309</v>
      </c>
      <c r="T12" s="55">
        <f t="shared" ca="1" si="52"/>
        <v>3608.6410718548309</v>
      </c>
      <c r="U12" s="55">
        <f t="shared" ca="1" si="52"/>
        <v>3608.6410718548309</v>
      </c>
      <c r="V12" s="55">
        <f t="shared" ca="1" si="52"/>
        <v>3608.6410718548309</v>
      </c>
      <c r="W12" s="55">
        <f t="shared" ca="1" si="52"/>
        <v>3608.6410718548309</v>
      </c>
      <c r="X12" s="55">
        <f t="shared" ca="1" si="52"/>
        <v>3608.6410718548309</v>
      </c>
      <c r="Y12" s="55">
        <f t="shared" ca="1" si="52"/>
        <v>3608.6410718548309</v>
      </c>
      <c r="Z12" s="55">
        <f t="shared" ca="1" si="52"/>
        <v>3608.6410718548309</v>
      </c>
      <c r="AA12" s="55">
        <f t="shared" ca="1" si="52"/>
        <v>3608.6410718548309</v>
      </c>
      <c r="AB12" s="55">
        <f t="shared" ca="1" si="52"/>
        <v>3608.6410718548309</v>
      </c>
      <c r="AC12" s="55">
        <f t="shared" ca="1" si="52"/>
        <v>3608.6410718548309</v>
      </c>
      <c r="AD12" s="55">
        <f t="shared" ca="1" si="52"/>
        <v>3608.6410718548309</v>
      </c>
      <c r="AE12" s="55">
        <f t="shared" ca="1" si="52"/>
        <v>3608.6410718548309</v>
      </c>
      <c r="AF12" s="55">
        <f t="shared" ca="1" si="52"/>
        <v>3608.6410718548309</v>
      </c>
      <c r="AG12" s="55">
        <f t="shared" ca="1" si="52"/>
        <v>3608.6410718548309</v>
      </c>
      <c r="AH12" s="55">
        <f t="shared" ca="1" si="52"/>
        <v>3608.6410718548309</v>
      </c>
      <c r="AI12" s="63">
        <f t="shared" ca="1" si="52"/>
        <v>3608.6410718548309</v>
      </c>
    </row>
    <row r="13" spans="1:35" x14ac:dyDescent="0.3">
      <c r="A13" s="165" t="s">
        <v>11</v>
      </c>
      <c r="B13" s="166"/>
      <c r="C13" s="35">
        <f ca="1">-C11*C5</f>
        <v>-16074.714695542207</v>
      </c>
      <c r="E13" s="96" t="s">
        <v>38</v>
      </c>
      <c r="F13" s="93" t="s">
        <v>39</v>
      </c>
      <c r="G13" s="56" t="s">
        <v>39</v>
      </c>
      <c r="H13" s="56" t="s">
        <v>39</v>
      </c>
      <c r="I13" s="56" t="s">
        <v>39</v>
      </c>
      <c r="J13" s="56" t="s">
        <v>39</v>
      </c>
      <c r="K13" s="56" t="s">
        <v>39</v>
      </c>
      <c r="L13" s="56" t="s">
        <v>39</v>
      </c>
      <c r="M13" s="56" t="s">
        <v>39</v>
      </c>
      <c r="N13" s="56" t="s">
        <v>39</v>
      </c>
      <c r="O13" s="56" t="s">
        <v>39</v>
      </c>
      <c r="P13" s="56" t="s">
        <v>39</v>
      </c>
      <c r="Q13" s="56" t="s">
        <v>39</v>
      </c>
      <c r="R13" s="56" t="s">
        <v>39</v>
      </c>
      <c r="S13" s="56" t="s">
        <v>39</v>
      </c>
      <c r="T13" s="56" t="s">
        <v>39</v>
      </c>
      <c r="U13" s="56"/>
      <c r="V13" s="56"/>
      <c r="W13" s="56"/>
      <c r="X13" s="56"/>
      <c r="Y13" s="56"/>
      <c r="Z13" s="23"/>
      <c r="AA13" s="23"/>
      <c r="AB13" s="23"/>
      <c r="AC13" s="23"/>
      <c r="AD13" s="23"/>
      <c r="AE13" s="23"/>
      <c r="AF13" s="23"/>
      <c r="AG13" s="23"/>
      <c r="AH13" s="23"/>
      <c r="AI13" s="41"/>
    </row>
    <row r="14" spans="1:35" x14ac:dyDescent="0.3">
      <c r="A14" s="43" t="s">
        <v>53</v>
      </c>
      <c r="B14" s="25" t="s">
        <v>54</v>
      </c>
      <c r="C14" s="42">
        <v>0.02</v>
      </c>
      <c r="E14" s="96"/>
      <c r="F14" s="93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23"/>
      <c r="AA14" s="23"/>
      <c r="AB14" s="23"/>
      <c r="AC14" s="23"/>
      <c r="AD14" s="23"/>
      <c r="AE14" s="23"/>
      <c r="AF14" s="23"/>
      <c r="AG14" s="23"/>
      <c r="AH14" s="23"/>
      <c r="AI14" s="41"/>
    </row>
    <row r="15" spans="1:35" ht="15" thickBot="1" x14ac:dyDescent="0.35">
      <c r="A15" s="44" t="s">
        <v>55</v>
      </c>
      <c r="B15" s="45"/>
      <c r="C15" s="46">
        <f>C14*C5</f>
        <v>9999.8000000000011</v>
      </c>
      <c r="E15" s="96" t="s">
        <v>41</v>
      </c>
      <c r="F15" s="90">
        <f>SUM(F11:F13)</f>
        <v>23537.241849101105</v>
      </c>
      <c r="G15" s="30">
        <f t="shared" ref="G15:T15" si="53">SUM(G11:G13)</f>
        <v>23537.241849101105</v>
      </c>
      <c r="H15" s="30">
        <f t="shared" si="53"/>
        <v>23537.241849101105</v>
      </c>
      <c r="I15" s="30">
        <f t="shared" si="53"/>
        <v>23537.241849101105</v>
      </c>
      <c r="J15" s="30">
        <f t="shared" si="53"/>
        <v>23537.241849101105</v>
      </c>
      <c r="K15" s="30">
        <f t="shared" si="53"/>
        <v>25380.814349101107</v>
      </c>
      <c r="L15" s="30">
        <f t="shared" si="53"/>
        <v>25380.814349101107</v>
      </c>
      <c r="M15" s="30">
        <f t="shared" si="53"/>
        <v>25380.814349101107</v>
      </c>
      <c r="N15" s="30">
        <f t="shared" si="53"/>
        <v>25380.814349101107</v>
      </c>
      <c r="O15" s="30">
        <f t="shared" si="53"/>
        <v>25380.814349101107</v>
      </c>
      <c r="P15" s="30">
        <f t="shared" ca="1" si="53"/>
        <v>25500.882920955937</v>
      </c>
      <c r="Q15" s="30">
        <f t="shared" ca="1" si="53"/>
        <v>25500.882920955937</v>
      </c>
      <c r="R15" s="30">
        <f t="shared" ca="1" si="53"/>
        <v>25500.882920955937</v>
      </c>
      <c r="S15" s="30">
        <f t="shared" ca="1" si="53"/>
        <v>25500.882920955937</v>
      </c>
      <c r="T15" s="30">
        <f t="shared" ca="1" si="53"/>
        <v>25500.882920955937</v>
      </c>
      <c r="U15" s="30">
        <f t="shared" ref="U15" ca="1" si="54">SUM(U11:U13)</f>
        <v>25500.882920955937</v>
      </c>
      <c r="V15" s="30">
        <f t="shared" ref="V15" ca="1" si="55">SUM(V11:V13)</f>
        <v>25500.882920955937</v>
      </c>
      <c r="W15" s="30">
        <f t="shared" ref="W15" ca="1" si="56">SUM(W11:W13)</f>
        <v>25500.882920955937</v>
      </c>
      <c r="X15" s="30">
        <f t="shared" ref="X15" ca="1" si="57">SUM(X11:X13)</f>
        <v>25500.882920955937</v>
      </c>
      <c r="Y15" s="30">
        <f t="shared" ref="Y15" ca="1" si="58">SUM(Y11:Y13)</f>
        <v>25500.882920955937</v>
      </c>
      <c r="Z15" s="30">
        <f t="shared" ref="Z15" ca="1" si="59">SUM(Z11:Z13)</f>
        <v>25500.882920955937</v>
      </c>
      <c r="AA15" s="30">
        <f t="shared" ref="AA15" ca="1" si="60">SUM(AA11:AA13)</f>
        <v>25500.882920955937</v>
      </c>
      <c r="AB15" s="30">
        <f t="shared" ref="AB15" ca="1" si="61">SUM(AB11:AB13)</f>
        <v>25500.882920955937</v>
      </c>
      <c r="AC15" s="30">
        <f t="shared" ref="AC15" ca="1" si="62">SUM(AC11:AC13)</f>
        <v>25500.882920955937</v>
      </c>
      <c r="AD15" s="30">
        <f t="shared" ref="AD15" ca="1" si="63">SUM(AD11:AD13)</f>
        <v>25500.882920955937</v>
      </c>
      <c r="AE15" s="30">
        <f t="shared" ref="AE15" ca="1" si="64">SUM(AE11:AE13)</f>
        <v>25500.882920955937</v>
      </c>
      <c r="AF15" s="30">
        <f t="shared" ref="AF15" ca="1" si="65">SUM(AF11:AF13)</f>
        <v>25500.882920955937</v>
      </c>
      <c r="AG15" s="30">
        <f t="shared" ref="AG15" ca="1" si="66">SUM(AG11:AG13)</f>
        <v>25500.882920955937</v>
      </c>
      <c r="AH15" s="30">
        <f t="shared" ref="AH15" ca="1" si="67">SUM(AH11:AH13)</f>
        <v>25500.882920955937</v>
      </c>
      <c r="AI15" s="38">
        <f t="shared" ref="AI15" ca="1" si="68">SUM(AI11:AI13)</f>
        <v>25500.882920955937</v>
      </c>
    </row>
    <row r="16" spans="1:35" ht="15" thickBot="1" x14ac:dyDescent="0.35">
      <c r="E16" s="96"/>
      <c r="F16" s="9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</row>
    <row r="17" spans="1:35" ht="15" thickBot="1" x14ac:dyDescent="0.35">
      <c r="A17" s="148" t="s">
        <v>13</v>
      </c>
      <c r="B17" s="149"/>
      <c r="C17" s="150"/>
      <c r="E17" s="96"/>
      <c r="F17" s="9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41"/>
    </row>
    <row r="18" spans="1:35" ht="15" thickBot="1" x14ac:dyDescent="0.35">
      <c r="A18" s="167" t="s">
        <v>14</v>
      </c>
      <c r="B18" s="168"/>
      <c r="C18" s="73">
        <v>0.12</v>
      </c>
      <c r="E18" s="97" t="s">
        <v>42</v>
      </c>
      <c r="F18" s="94">
        <f t="shared" ref="F18:AI18" si="69">F8-F15</f>
        <v>2682.7581508988951</v>
      </c>
      <c r="G18" s="66">
        <f t="shared" si="69"/>
        <v>3993.7581508988951</v>
      </c>
      <c r="H18" s="66">
        <f t="shared" si="69"/>
        <v>5370.3081508988944</v>
      </c>
      <c r="I18" s="66">
        <f t="shared" si="69"/>
        <v>6815.6856508988967</v>
      </c>
      <c r="J18" s="66">
        <f t="shared" si="69"/>
        <v>8333.332025898897</v>
      </c>
      <c r="K18" s="66">
        <f t="shared" si="69"/>
        <v>8083.2882196489008</v>
      </c>
      <c r="L18" s="66">
        <f t="shared" si="69"/>
        <v>9756.4933480864056</v>
      </c>
      <c r="M18" s="66">
        <f t="shared" si="69"/>
        <v>11513.358732945781</v>
      </c>
      <c r="N18" s="66">
        <f t="shared" si="69"/>
        <v>13358.067387048126</v>
      </c>
      <c r="O18" s="66">
        <f t="shared" si="69"/>
        <v>15295.011473855593</v>
      </c>
      <c r="P18" s="66">
        <f t="shared" ca="1" si="69"/>
        <v>17208.734193148597</v>
      </c>
      <c r="Q18" s="66">
        <f t="shared" ca="1" si="69"/>
        <v>19344.215048853828</v>
      </c>
      <c r="R18" s="66">
        <f t="shared" ca="1" si="69"/>
        <v>21586.469947344322</v>
      </c>
      <c r="S18" s="66">
        <f t="shared" ca="1" si="69"/>
        <v>23940.83759075934</v>
      </c>
      <c r="T18" s="66">
        <f t="shared" ca="1" si="69"/>
        <v>26412.923616345102</v>
      </c>
      <c r="U18" s="66">
        <f t="shared" ca="1" si="69"/>
        <v>29008.613943210159</v>
      </c>
      <c r="V18" s="66">
        <f t="shared" ca="1" si="69"/>
        <v>31734.088786418466</v>
      </c>
      <c r="W18" s="66">
        <f t="shared" ca="1" si="69"/>
        <v>34595.837371787187</v>
      </c>
      <c r="X18" s="66">
        <f t="shared" ca="1" si="69"/>
        <v>37600.673386424343</v>
      </c>
      <c r="Y18" s="66">
        <f t="shared" ca="1" si="69"/>
        <v>40755.751201793362</v>
      </c>
      <c r="Z18" s="66">
        <f t="shared" ca="1" si="69"/>
        <v>44068.582907930831</v>
      </c>
      <c r="AA18" s="66">
        <f t="shared" ca="1" si="69"/>
        <v>47547.056199375176</v>
      </c>
      <c r="AB18" s="66">
        <f t="shared" ca="1" si="69"/>
        <v>51199.453155391733</v>
      </c>
      <c r="AC18" s="66">
        <f t="shared" ca="1" si="69"/>
        <v>55034.46995920912</v>
      </c>
      <c r="AD18" s="66">
        <f t="shared" ca="1" si="69"/>
        <v>59061.237603217378</v>
      </c>
      <c r="AE18" s="66">
        <f t="shared" ca="1" si="69"/>
        <v>63289.343629426046</v>
      </c>
      <c r="AF18" s="66">
        <f t="shared" ca="1" si="69"/>
        <v>67728.854956945142</v>
      </c>
      <c r="AG18" s="66">
        <f t="shared" ca="1" si="69"/>
        <v>72390.34185084021</v>
      </c>
      <c r="AH18" s="66">
        <f t="shared" ca="1" si="69"/>
        <v>77284.903089430023</v>
      </c>
      <c r="AI18" s="40">
        <f t="shared" ca="1" si="69"/>
        <v>82424.192389949327</v>
      </c>
    </row>
    <row r="19" spans="1:35" ht="15" thickBot="1" x14ac:dyDescent="0.35">
      <c r="A19" s="169" t="s">
        <v>44</v>
      </c>
      <c r="B19" s="170"/>
      <c r="C19" s="49">
        <v>0.05</v>
      </c>
    </row>
    <row r="20" spans="1:35" ht="15" thickBot="1" x14ac:dyDescent="0.35">
      <c r="E20" s="103" t="s">
        <v>47</v>
      </c>
      <c r="F20" s="9">
        <f ca="1">C8+C12+C15+C13+NPV(C18,F18:AI18)</f>
        <v>16373.566867694986</v>
      </c>
      <c r="J20" s="141" t="s">
        <v>115</v>
      </c>
      <c r="K20" s="141"/>
      <c r="L20" s="141"/>
      <c r="M20" s="141"/>
      <c r="N20" s="141"/>
      <c r="O20" s="141"/>
      <c r="P20" s="141"/>
      <c r="Q20" s="141"/>
      <c r="R20" s="141"/>
      <c r="S20" s="141"/>
      <c r="T20" s="141"/>
    </row>
    <row r="21" spans="1:35" ht="15" thickBot="1" x14ac:dyDescent="0.35">
      <c r="A21" s="162" t="s">
        <v>15</v>
      </c>
      <c r="B21" s="136"/>
      <c r="C21" s="137"/>
      <c r="J21" s="125"/>
      <c r="K21" s="128"/>
      <c r="L21" s="135" t="s">
        <v>114</v>
      </c>
      <c r="M21" s="136"/>
      <c r="N21" s="136"/>
      <c r="O21" s="136"/>
      <c r="P21" s="136"/>
      <c r="Q21" s="136"/>
      <c r="R21" s="136"/>
      <c r="S21" s="136"/>
      <c r="T21" s="137"/>
    </row>
    <row r="22" spans="1:35" ht="15" thickBot="1" x14ac:dyDescent="0.35">
      <c r="A22" s="159" t="s">
        <v>12</v>
      </c>
      <c r="B22" s="160"/>
      <c r="C22" s="72">
        <v>2300</v>
      </c>
      <c r="J22" s="126"/>
      <c r="K22" s="129">
        <f ca="1">F20</f>
        <v>16373.566867694986</v>
      </c>
      <c r="L22" s="127">
        <v>2060</v>
      </c>
      <c r="M22" s="123">
        <v>2160</v>
      </c>
      <c r="N22" s="123">
        <v>2200</v>
      </c>
      <c r="O22" s="123">
        <v>2250</v>
      </c>
      <c r="P22" s="123">
        <v>2300</v>
      </c>
      <c r="Q22" s="123">
        <v>2350</v>
      </c>
      <c r="R22" s="123">
        <v>2400</v>
      </c>
      <c r="S22" s="123">
        <v>2450</v>
      </c>
      <c r="T22" s="124">
        <v>2500</v>
      </c>
    </row>
    <row r="23" spans="1:35" ht="15" thickBot="1" x14ac:dyDescent="0.35">
      <c r="A23" s="161" t="s">
        <v>16</v>
      </c>
      <c r="B23" s="70" t="s">
        <v>8</v>
      </c>
      <c r="C23" s="42">
        <v>0.03</v>
      </c>
      <c r="E23" s="148" t="s">
        <v>51</v>
      </c>
      <c r="F23" s="149"/>
      <c r="G23" s="149"/>
      <c r="H23" s="150"/>
      <c r="J23" s="138" t="s">
        <v>111</v>
      </c>
      <c r="K23" s="132">
        <v>0.03</v>
      </c>
      <c r="L23" s="116">
        <f t="dataTable" ref="L23:T39" dt2D="1" dtr="1" r1="C22" r2="C26" ca="1"/>
        <v>-71177.535582569049</v>
      </c>
      <c r="M23" s="115">
        <v>-52755.609932132174</v>
      </c>
      <c r="N23" s="115">
        <v>-56343.197318305029</v>
      </c>
      <c r="O23" s="115">
        <v>-36121.581212637182</v>
      </c>
      <c r="P23" s="115">
        <v>-38911.257948142375</v>
      </c>
      <c r="Q23" s="115">
        <v>-29560.044470839712</v>
      </c>
      <c r="R23" s="115">
        <v>-29601.320795185922</v>
      </c>
      <c r="S23" s="115">
        <v>-24252.676337172379</v>
      </c>
      <c r="T23" s="74">
        <v>-17057.297396909664</v>
      </c>
    </row>
    <row r="24" spans="1:35" x14ac:dyDescent="0.3">
      <c r="A24" s="161"/>
      <c r="B24" s="28" t="s">
        <v>9</v>
      </c>
      <c r="C24" s="42">
        <v>7.0000000000000007E-2</v>
      </c>
      <c r="E24" s="98" t="s">
        <v>49</v>
      </c>
      <c r="F24" s="7">
        <f ca="1">F20</f>
        <v>16373.566867694986</v>
      </c>
      <c r="G24" s="13"/>
      <c r="H24" s="15"/>
      <c r="J24" s="139"/>
      <c r="K24" s="133">
        <f>K23+0.25%</f>
        <v>3.2500000000000001E-2</v>
      </c>
      <c r="L24" s="130">
        <v>-62946.296967402319</v>
      </c>
      <c r="M24" s="22">
        <v>-44491.328138621793</v>
      </c>
      <c r="N24" s="22">
        <v>-39973.585619200196</v>
      </c>
      <c r="O24" s="22">
        <v>-33223.5257244362</v>
      </c>
      <c r="P24" s="22">
        <v>-36387.278184520401</v>
      </c>
      <c r="Q24" s="22">
        <v>-21090.418622582016</v>
      </c>
      <c r="R24" s="22">
        <v>-16666.789980053232</v>
      </c>
      <c r="S24" s="22">
        <v>-17824.594001349455</v>
      </c>
      <c r="T24" s="33">
        <v>-4262.6924461879971</v>
      </c>
    </row>
    <row r="25" spans="1:35" x14ac:dyDescent="0.3">
      <c r="A25" s="161"/>
      <c r="B25" s="28" t="s">
        <v>17</v>
      </c>
      <c r="C25" s="37">
        <f ca="1">RAND()*(C24-C24)+C23</f>
        <v>0.03</v>
      </c>
      <c r="E25" s="12">
        <v>1</v>
      </c>
      <c r="F25" s="99">
        <f t="dataTable" ref="F25:F1027" dt2D="0" dtr="0" r1="F22" ca="1"/>
        <v>16987.001288488536</v>
      </c>
      <c r="G25" s="10" t="s">
        <v>52</v>
      </c>
      <c r="H25" s="14">
        <f>AVERAGE(F25:F1027)</f>
        <v>15276.887689333782</v>
      </c>
      <c r="J25" s="139"/>
      <c r="K25" s="133">
        <f t="shared" ref="K25:K39" si="70">K24+0.25%</f>
        <v>3.5000000000000003E-2</v>
      </c>
      <c r="L25" s="130">
        <v>-54437.012182483646</v>
      </c>
      <c r="M25" s="22">
        <v>-36260.345884062823</v>
      </c>
      <c r="N25" s="22">
        <v>-33068.234497340469</v>
      </c>
      <c r="O25" s="22">
        <v>-29350.051815857063</v>
      </c>
      <c r="P25" s="22">
        <v>-29018.615085912723</v>
      </c>
      <c r="Q25" s="22">
        <v>-17509.522579904384</v>
      </c>
      <c r="R25" s="22">
        <v>-11428.106332363226</v>
      </c>
      <c r="S25" s="22">
        <v>-7497.5211896463152</v>
      </c>
      <c r="T25" s="33">
        <v>-9027.7907165104843</v>
      </c>
    </row>
    <row r="26" spans="1:35" ht="29.4" thickBot="1" x14ac:dyDescent="0.35">
      <c r="A26" s="47" t="s">
        <v>45</v>
      </c>
      <c r="B26" s="71" t="s">
        <v>46</v>
      </c>
      <c r="C26" s="49">
        <v>0.05</v>
      </c>
      <c r="E26" s="12">
        <v>2</v>
      </c>
      <c r="F26" s="99">
        <v>12125.655984432175</v>
      </c>
      <c r="G26" s="13"/>
      <c r="H26" s="14"/>
      <c r="J26" s="139"/>
      <c r="K26" s="133">
        <f t="shared" si="70"/>
        <v>3.7500000000000006E-2</v>
      </c>
      <c r="L26" s="130">
        <v>-56295.032754410808</v>
      </c>
      <c r="M26" s="22">
        <v>-36048.192018931426</v>
      </c>
      <c r="N26" s="22">
        <v>-39272.580240730196</v>
      </c>
      <c r="O26" s="22">
        <v>-30990.457612042737</v>
      </c>
      <c r="P26" s="22">
        <v>-17597.814425713746</v>
      </c>
      <c r="Q26" s="22">
        <v>-11810.254546114593</v>
      </c>
      <c r="R26" s="22">
        <v>-13328.024157375839</v>
      </c>
      <c r="S26" s="22">
        <v>-2188.751684629955</v>
      </c>
      <c r="T26" s="33">
        <v>8051.8585216528445</v>
      </c>
    </row>
    <row r="27" spans="1:35" x14ac:dyDescent="0.3">
      <c r="E27" s="12">
        <v>3</v>
      </c>
      <c r="F27" s="99">
        <v>15742.174809187476</v>
      </c>
      <c r="G27" s="13"/>
      <c r="H27" s="15"/>
      <c r="J27" s="139"/>
      <c r="K27" s="133">
        <f t="shared" si="70"/>
        <v>4.0000000000000008E-2</v>
      </c>
      <c r="L27" s="130">
        <v>-46192.601071782054</v>
      </c>
      <c r="M27" s="22">
        <v>-28344.433066471</v>
      </c>
      <c r="N27" s="22">
        <v>-25419.660038252827</v>
      </c>
      <c r="O27" s="22">
        <v>-25244.593074209493</v>
      </c>
      <c r="P27" s="22">
        <v>-10097.091048275877</v>
      </c>
      <c r="Q27" s="22">
        <v>-13343.855503799568</v>
      </c>
      <c r="R27" s="22">
        <v>2598.1923619420559</v>
      </c>
      <c r="S27" s="22">
        <v>4598.8899264542124</v>
      </c>
      <c r="T27" s="33">
        <v>11309.761978870753</v>
      </c>
    </row>
    <row r="28" spans="1:35" ht="15" thickBot="1" x14ac:dyDescent="0.35">
      <c r="E28" s="12">
        <v>4</v>
      </c>
      <c r="F28" s="99">
        <v>11443.908521904043</v>
      </c>
      <c r="G28" s="13"/>
      <c r="H28" s="15"/>
      <c r="J28" s="139"/>
      <c r="K28" s="133">
        <f t="shared" si="70"/>
        <v>4.250000000000001E-2</v>
      </c>
      <c r="L28" s="130">
        <v>-41708.842685984084</v>
      </c>
      <c r="M28" s="22">
        <v>-23095.079137801949</v>
      </c>
      <c r="N28" s="22">
        <v>-14417.716729868975</v>
      </c>
      <c r="O28" s="22">
        <v>-9198.2033824685059</v>
      </c>
      <c r="P28" s="22">
        <v>-7194.5731427404971</v>
      </c>
      <c r="Q28" s="22">
        <v>-2904.2820452184242</v>
      </c>
      <c r="R28" s="22">
        <v>486.04580070744851</v>
      </c>
      <c r="S28" s="22">
        <v>14396.42316435765</v>
      </c>
      <c r="T28" s="33">
        <v>24921.959742575928</v>
      </c>
    </row>
    <row r="29" spans="1:35" ht="15" thickBot="1" x14ac:dyDescent="0.35">
      <c r="A29" s="162" t="s">
        <v>19</v>
      </c>
      <c r="B29" s="136"/>
      <c r="C29" s="137"/>
      <c r="E29" s="12">
        <v>5</v>
      </c>
      <c r="F29" s="99">
        <v>8769.4836141441774</v>
      </c>
      <c r="G29" s="13"/>
      <c r="H29" s="15"/>
      <c r="J29" s="139"/>
      <c r="K29" s="133">
        <f>K28+0.25%</f>
        <v>4.5000000000000012E-2</v>
      </c>
      <c r="L29" s="130">
        <v>-27384.24700369616</v>
      </c>
      <c r="M29" s="22">
        <v>-19314.421968593175</v>
      </c>
      <c r="N29" s="22">
        <v>-11779.858773881904</v>
      </c>
      <c r="O29" s="22">
        <v>-7345.6538471870444</v>
      </c>
      <c r="P29" s="22">
        <v>-316.94698942847026</v>
      </c>
      <c r="Q29" s="22">
        <v>5571.7993275609042</v>
      </c>
      <c r="R29" s="22">
        <v>9025.5917919906205</v>
      </c>
      <c r="S29" s="22">
        <v>19754.505778015751</v>
      </c>
      <c r="T29" s="33">
        <v>32644.994159418231</v>
      </c>
    </row>
    <row r="30" spans="1:35" x14ac:dyDescent="0.3">
      <c r="A30" s="77" t="s">
        <v>20</v>
      </c>
      <c r="B30" s="78"/>
      <c r="C30" s="76">
        <f>C5+C8</f>
        <v>399992</v>
      </c>
      <c r="E30" s="12">
        <v>6</v>
      </c>
      <c r="F30" s="99">
        <v>13383.101431566669</v>
      </c>
      <c r="G30" s="13"/>
      <c r="H30" s="15"/>
      <c r="J30" s="139"/>
      <c r="K30" s="133">
        <f t="shared" si="70"/>
        <v>4.7500000000000014E-2</v>
      </c>
      <c r="L30" s="130">
        <v>-30353.878186807386</v>
      </c>
      <c r="M30" s="22">
        <v>-8954.059580324858</v>
      </c>
      <c r="N30" s="22">
        <v>-8859.9229276593978</v>
      </c>
      <c r="O30" s="22">
        <v>-4324.4934811628191</v>
      </c>
      <c r="P30" s="22">
        <v>13828.069289535211</v>
      </c>
      <c r="Q30" s="22">
        <v>14893.569742663269</v>
      </c>
      <c r="R30" s="22">
        <v>22133.913048583257</v>
      </c>
      <c r="S30" s="22">
        <v>25088.965139909851</v>
      </c>
      <c r="T30" s="33">
        <v>42162.315328631754</v>
      </c>
    </row>
    <row r="31" spans="1:35" x14ac:dyDescent="0.3">
      <c r="A31" s="31" t="s">
        <v>21</v>
      </c>
      <c r="B31" s="29" t="s">
        <v>48</v>
      </c>
      <c r="C31" s="41">
        <f>12*30</f>
        <v>360</v>
      </c>
      <c r="E31" s="12">
        <v>7</v>
      </c>
      <c r="F31" s="99">
        <v>19691.832678344887</v>
      </c>
      <c r="G31" s="13"/>
      <c r="H31" s="15"/>
      <c r="J31" s="139"/>
      <c r="K31" s="133">
        <f t="shared" si="70"/>
        <v>5.0000000000000017E-2</v>
      </c>
      <c r="L31" s="130">
        <v>-22194.424843317785</v>
      </c>
      <c r="M31" s="22">
        <v>-8223.2081469137192</v>
      </c>
      <c r="N31" s="22">
        <v>6969.4821278012241</v>
      </c>
      <c r="O31" s="22">
        <v>12664.951793165907</v>
      </c>
      <c r="P31" s="22">
        <v>9101.5689423338918</v>
      </c>
      <c r="Q31" s="22">
        <v>17141.974105513757</v>
      </c>
      <c r="R31" s="22">
        <v>21792.14558498346</v>
      </c>
      <c r="S31" s="22">
        <v>41505.095796379799</v>
      </c>
      <c r="T31" s="33">
        <v>48907.442632324033</v>
      </c>
    </row>
    <row r="32" spans="1:35" x14ac:dyDescent="0.3">
      <c r="A32" s="31" t="s">
        <v>22</v>
      </c>
      <c r="B32" s="29"/>
      <c r="C32" s="50">
        <v>3.0599999999999999E-2</v>
      </c>
      <c r="E32" s="12">
        <v>8</v>
      </c>
      <c r="F32" s="99">
        <v>19117.68375532073</v>
      </c>
      <c r="G32" s="13"/>
      <c r="H32" s="15"/>
      <c r="J32" s="139"/>
      <c r="K32" s="133">
        <f t="shared" si="70"/>
        <v>5.2500000000000019E-2</v>
      </c>
      <c r="L32" s="130">
        <v>-14061.988826487854</v>
      </c>
      <c r="M32" s="22">
        <v>1268.8534406414401</v>
      </c>
      <c r="N32" s="22">
        <v>9467.3338097954111</v>
      </c>
      <c r="O32" s="22">
        <v>17923.23008700565</v>
      </c>
      <c r="P32" s="22">
        <v>22086.537914798915</v>
      </c>
      <c r="Q32" s="22">
        <v>23710.649626535393</v>
      </c>
      <c r="R32" s="22">
        <v>32805.564225614347</v>
      </c>
      <c r="S32" s="22">
        <v>37047.521016073035</v>
      </c>
      <c r="T32" s="33">
        <v>49888.40744289069</v>
      </c>
    </row>
    <row r="33" spans="1:20" ht="15" thickBot="1" x14ac:dyDescent="0.35">
      <c r="A33" s="51" t="s">
        <v>25</v>
      </c>
      <c r="B33" s="52"/>
      <c r="C33" s="40">
        <f>PMT(C32/12,C31,-C30)</f>
        <v>1699.353487425092</v>
      </c>
      <c r="E33" s="12">
        <v>9</v>
      </c>
      <c r="F33" s="99">
        <v>21011.490275273653</v>
      </c>
      <c r="G33" s="13"/>
      <c r="H33" s="15"/>
      <c r="J33" s="139"/>
      <c r="K33" s="133">
        <f>K32+0.25%</f>
        <v>5.5000000000000021E-2</v>
      </c>
      <c r="L33" s="130">
        <v>856.18556399445515</v>
      </c>
      <c r="M33" s="22">
        <v>2798.1341922637948</v>
      </c>
      <c r="N33" s="22">
        <v>12465.836146241927</v>
      </c>
      <c r="O33" s="22">
        <v>23097.87505064049</v>
      </c>
      <c r="P33" s="22">
        <v>29703.470017429558</v>
      </c>
      <c r="Q33" s="22">
        <v>41008.84596155578</v>
      </c>
      <c r="R33" s="22">
        <v>38279.580926623457</v>
      </c>
      <c r="S33" s="22">
        <v>54416.928074699914</v>
      </c>
      <c r="T33" s="33">
        <v>57436.311277951172</v>
      </c>
    </row>
    <row r="34" spans="1:20" x14ac:dyDescent="0.3">
      <c r="C34" s="6"/>
      <c r="E34" s="12">
        <v>10</v>
      </c>
      <c r="F34" s="99">
        <v>15090.843299941276</v>
      </c>
      <c r="G34" s="13"/>
      <c r="H34" s="15"/>
      <c r="J34" s="139"/>
      <c r="K34" s="133">
        <f t="shared" si="70"/>
        <v>5.7500000000000023E-2</v>
      </c>
      <c r="L34" s="130">
        <v>4.165614271274535</v>
      </c>
      <c r="M34" s="22">
        <v>11695.833050045738</v>
      </c>
      <c r="N34" s="22">
        <v>20240.186605424649</v>
      </c>
      <c r="O34" s="22">
        <v>34136.852920289792</v>
      </c>
      <c r="P34" s="22">
        <v>40762.650046130817</v>
      </c>
      <c r="Q34" s="22">
        <v>52761.743623999282</v>
      </c>
      <c r="R34" s="22">
        <v>47976.809700137499</v>
      </c>
      <c r="S34" s="22">
        <v>65816.695322716725</v>
      </c>
      <c r="T34" s="33">
        <v>63096.413333361794</v>
      </c>
    </row>
    <row r="35" spans="1:20" ht="15" thickBot="1" x14ac:dyDescent="0.35">
      <c r="E35" s="12">
        <v>11</v>
      </c>
      <c r="F35" s="99">
        <v>16848.160330817991</v>
      </c>
      <c r="G35" s="13"/>
      <c r="H35" s="15"/>
      <c r="J35" s="139"/>
      <c r="K35" s="133">
        <f t="shared" si="70"/>
        <v>6.0000000000000026E-2</v>
      </c>
      <c r="L35" s="130">
        <v>4910.1263212972699</v>
      </c>
      <c r="M35" s="22">
        <v>22762.052126208961</v>
      </c>
      <c r="N35" s="22">
        <v>33125.813091463904</v>
      </c>
      <c r="O35" s="22">
        <v>34497.619242642817</v>
      </c>
      <c r="P35" s="22">
        <v>48484.568008882256</v>
      </c>
      <c r="Q35" s="22">
        <v>60595.017856480175</v>
      </c>
      <c r="R35" s="22">
        <v>64620.160154886631</v>
      </c>
      <c r="S35" s="22">
        <v>73510.48218716617</v>
      </c>
      <c r="T35" s="33">
        <v>76156.819688806107</v>
      </c>
    </row>
    <row r="36" spans="1:20" ht="15" thickBot="1" x14ac:dyDescent="0.35">
      <c r="A36" s="162" t="s">
        <v>23</v>
      </c>
      <c r="B36" s="136"/>
      <c r="C36" s="137"/>
      <c r="E36" s="12">
        <v>12</v>
      </c>
      <c r="F36" s="99">
        <v>19603.016594034998</v>
      </c>
      <c r="G36" s="13"/>
      <c r="H36" s="15"/>
      <c r="J36" s="139"/>
      <c r="K36" s="133">
        <f t="shared" si="70"/>
        <v>6.2500000000000028E-2</v>
      </c>
      <c r="L36" s="130">
        <v>16486.131325725481</v>
      </c>
      <c r="M36" s="22">
        <v>40587.837576317528</v>
      </c>
      <c r="N36" s="22">
        <v>39529.123243863432</v>
      </c>
      <c r="O36" s="22">
        <v>48396.37042271992</v>
      </c>
      <c r="P36" s="22">
        <v>50103.105214911542</v>
      </c>
      <c r="Q36" s="22">
        <v>70717.29647722753</v>
      </c>
      <c r="R36" s="22">
        <v>72733.313384431414</v>
      </c>
      <c r="S36" s="22">
        <v>78530.187568478766</v>
      </c>
      <c r="T36" s="33">
        <v>88891.4340452873</v>
      </c>
    </row>
    <row r="37" spans="1:20" x14ac:dyDescent="0.3">
      <c r="A37" s="77" t="s">
        <v>26</v>
      </c>
      <c r="B37" s="78"/>
      <c r="C37" s="72">
        <v>92</v>
      </c>
      <c r="E37" s="12">
        <v>13</v>
      </c>
      <c r="F37" s="99">
        <v>15092.317855850109</v>
      </c>
      <c r="G37" s="13"/>
      <c r="H37" s="15"/>
      <c r="J37" s="139"/>
      <c r="K37" s="133">
        <f t="shared" si="70"/>
        <v>6.500000000000003E-2</v>
      </c>
      <c r="L37" s="130">
        <v>24869.58049252248</v>
      </c>
      <c r="M37" s="22">
        <v>36262.929839381235</v>
      </c>
      <c r="N37" s="22">
        <v>48882.103769353329</v>
      </c>
      <c r="O37" s="22">
        <v>59872.713595198395</v>
      </c>
      <c r="P37" s="22">
        <v>68771.008981199557</v>
      </c>
      <c r="Q37" s="22">
        <v>67219.657159543116</v>
      </c>
      <c r="R37" s="22">
        <v>78792.432458054958</v>
      </c>
      <c r="S37" s="22">
        <v>86466.458221581212</v>
      </c>
      <c r="T37" s="33">
        <v>104756.01446503366</v>
      </c>
    </row>
    <row r="38" spans="1:20" x14ac:dyDescent="0.3">
      <c r="A38" s="31" t="s">
        <v>27</v>
      </c>
      <c r="B38" s="29"/>
      <c r="C38" s="33">
        <v>33</v>
      </c>
      <c r="E38" s="12">
        <v>14</v>
      </c>
      <c r="F38" s="99">
        <v>11492.586611114297</v>
      </c>
      <c r="G38" s="13"/>
      <c r="H38" s="15"/>
      <c r="J38" s="139"/>
      <c r="K38" s="133">
        <f>K37+0.25%</f>
        <v>6.7500000000000032E-2</v>
      </c>
      <c r="L38" s="130">
        <v>37137.794812728156</v>
      </c>
      <c r="M38" s="22">
        <v>57781.655923172235</v>
      </c>
      <c r="N38" s="22">
        <v>60511.510656234794</v>
      </c>
      <c r="O38" s="22">
        <v>64036.212661496436</v>
      </c>
      <c r="P38" s="22">
        <v>79786.911897545739</v>
      </c>
      <c r="Q38" s="22">
        <v>87003.030380616547</v>
      </c>
      <c r="R38" s="22">
        <v>96772.793794387981</v>
      </c>
      <c r="S38" s="22">
        <v>93610.001058286565</v>
      </c>
      <c r="T38" s="33">
        <v>101853.3495022823</v>
      </c>
    </row>
    <row r="39" spans="1:20" ht="15" thickBot="1" x14ac:dyDescent="0.35">
      <c r="A39" s="163" t="s">
        <v>24</v>
      </c>
      <c r="B39" s="164"/>
      <c r="C39" s="34">
        <f>C33+C37+C38</f>
        <v>1824.353487425092</v>
      </c>
      <c r="E39" s="12">
        <v>15</v>
      </c>
      <c r="F39" s="99">
        <v>16045.324083811371</v>
      </c>
      <c r="G39" s="13"/>
      <c r="H39" s="15"/>
      <c r="J39" s="140"/>
      <c r="K39" s="134">
        <f t="shared" si="70"/>
        <v>7.0000000000000034E-2</v>
      </c>
      <c r="L39" s="131">
        <v>42393.13618405399</v>
      </c>
      <c r="M39" s="113">
        <v>67952.811576944878</v>
      </c>
      <c r="N39" s="113">
        <v>61314.09753989891</v>
      </c>
      <c r="O39" s="113">
        <v>74584.214203789161</v>
      </c>
      <c r="P39" s="113">
        <v>79585.91743680615</v>
      </c>
      <c r="Q39" s="113">
        <v>95274.549467197779</v>
      </c>
      <c r="R39" s="113">
        <v>104032.84315264119</v>
      </c>
      <c r="S39" s="113">
        <v>116616.20579605771</v>
      </c>
      <c r="T39" s="122">
        <v>126014.54946405633</v>
      </c>
    </row>
    <row r="40" spans="1:20" ht="15" thickBot="1" x14ac:dyDescent="0.35">
      <c r="A40" s="80"/>
      <c r="B40" s="81"/>
      <c r="C40" s="82"/>
      <c r="E40" s="12">
        <v>16</v>
      </c>
      <c r="F40" s="99">
        <v>20282.569553821304</v>
      </c>
      <c r="G40" s="13"/>
      <c r="H40" s="15"/>
      <c r="K40" s="4"/>
    </row>
    <row r="41" spans="1:20" ht="15" thickBot="1" x14ac:dyDescent="0.35">
      <c r="A41" s="156" t="s">
        <v>58</v>
      </c>
      <c r="B41" s="157"/>
      <c r="C41" s="158"/>
      <c r="E41" s="12">
        <v>17</v>
      </c>
      <c r="F41" s="99">
        <v>15823.434231359512</v>
      </c>
      <c r="G41" s="13"/>
      <c r="H41" s="15"/>
      <c r="N41" s="145" t="s">
        <v>116</v>
      </c>
      <c r="O41" s="146"/>
      <c r="P41" s="147"/>
    </row>
    <row r="42" spans="1:20" ht="15" thickBot="1" x14ac:dyDescent="0.35">
      <c r="A42" s="77" t="s">
        <v>28</v>
      </c>
      <c r="B42" s="78" t="s">
        <v>29</v>
      </c>
      <c r="C42" s="76">
        <f>C5*0.01</f>
        <v>4999.9000000000005</v>
      </c>
      <c r="E42" s="12">
        <v>18</v>
      </c>
      <c r="F42" s="99">
        <v>14238.09338424477</v>
      </c>
      <c r="G42" s="13"/>
      <c r="H42" s="15"/>
      <c r="N42" s="142">
        <f>AVERAGE(L23:T39)</f>
        <v>17444.736598684678</v>
      </c>
      <c r="O42" s="143"/>
      <c r="P42" s="144"/>
    </row>
    <row r="43" spans="1:20" ht="15" thickBot="1" x14ac:dyDescent="0.35">
      <c r="A43" s="31"/>
      <c r="B43" s="29" t="s">
        <v>30</v>
      </c>
      <c r="C43" s="33">
        <f>1*C6</f>
        <v>1645</v>
      </c>
      <c r="E43" s="12">
        <v>19</v>
      </c>
      <c r="F43" s="99">
        <v>14925.945587082868</v>
      </c>
      <c r="G43" s="13"/>
      <c r="H43" s="15"/>
      <c r="K43" s="1" t="s">
        <v>113</v>
      </c>
      <c r="L43" s="120" t="s">
        <v>47</v>
      </c>
    </row>
    <row r="44" spans="1:20" x14ac:dyDescent="0.3">
      <c r="A44" s="31" t="s">
        <v>56</v>
      </c>
      <c r="B44" s="29"/>
      <c r="C44" s="33">
        <f>C43</f>
        <v>1645</v>
      </c>
      <c r="E44" s="12">
        <v>20</v>
      </c>
      <c r="F44" s="99">
        <v>18821.398795401503</v>
      </c>
      <c r="G44" s="13"/>
      <c r="H44" s="15"/>
      <c r="K44" s="1" t="s">
        <v>112</v>
      </c>
      <c r="L44" s="5">
        <f ca="1">F20</f>
        <v>16373.566867694986</v>
      </c>
    </row>
    <row r="45" spans="1:20" x14ac:dyDescent="0.3">
      <c r="A45" s="31" t="s">
        <v>57</v>
      </c>
      <c r="B45" s="29"/>
      <c r="C45" s="33">
        <f>AVERAGE(C42:C43)*(1+0.05)</f>
        <v>3488.5725000000002</v>
      </c>
      <c r="E45" s="12">
        <v>21</v>
      </c>
      <c r="F45" s="99">
        <v>17711.932476444767</v>
      </c>
      <c r="G45" s="13"/>
      <c r="H45" s="15"/>
      <c r="K45" s="3">
        <v>0.03</v>
      </c>
      <c r="L45" s="2">
        <f t="dataTable" ref="L45:L61" dt2D="0" dtr="0" r1="C26" ca="1"/>
        <v>-43065.185942018492</v>
      </c>
    </row>
    <row r="46" spans="1:20" x14ac:dyDescent="0.3">
      <c r="A46" s="31" t="s">
        <v>64</v>
      </c>
      <c r="B46" s="29"/>
      <c r="C46" s="33">
        <f ca="1">C45*(1+C49)</f>
        <v>3608.6410718548309</v>
      </c>
      <c r="E46" s="12">
        <v>22</v>
      </c>
      <c r="F46" s="99">
        <v>17390.082468982815</v>
      </c>
      <c r="G46" s="13"/>
      <c r="H46" s="15"/>
      <c r="K46" s="4">
        <f>K45+0.25%</f>
        <v>3.2500000000000001E-2</v>
      </c>
      <c r="L46" s="2">
        <v>-38064.403836671641</v>
      </c>
    </row>
    <row r="47" spans="1:20" ht="14.25" customHeight="1" x14ac:dyDescent="0.3">
      <c r="A47" s="154" t="s">
        <v>59</v>
      </c>
      <c r="B47" s="28" t="s">
        <v>8</v>
      </c>
      <c r="C47" s="36">
        <v>0.02</v>
      </c>
      <c r="E47" s="12">
        <v>23</v>
      </c>
      <c r="F47" s="99">
        <v>15555.391182883657</v>
      </c>
      <c r="G47" s="13"/>
      <c r="H47" s="15"/>
      <c r="K47" s="4">
        <f t="shared" ref="K47:K61" si="71">K46+0.25%</f>
        <v>3.5000000000000003E-2</v>
      </c>
      <c r="L47" s="2">
        <v>-27654.512872289182</v>
      </c>
    </row>
    <row r="48" spans="1:20" ht="17.25" customHeight="1" x14ac:dyDescent="0.3">
      <c r="A48" s="154"/>
      <c r="B48" s="28" t="s">
        <v>9</v>
      </c>
      <c r="C48" s="36">
        <v>0.04</v>
      </c>
      <c r="E48" s="12">
        <v>24</v>
      </c>
      <c r="F48" s="99">
        <v>9119.8456364053272</v>
      </c>
      <c r="G48" s="13"/>
      <c r="H48" s="15"/>
      <c r="K48" s="4">
        <f t="shared" si="71"/>
        <v>3.7500000000000006E-2</v>
      </c>
      <c r="L48" s="2">
        <v>-27068.517121132041</v>
      </c>
    </row>
    <row r="49" spans="1:12" ht="14.25" customHeight="1" x14ac:dyDescent="0.3">
      <c r="A49" s="154"/>
      <c r="B49" s="28" t="s">
        <v>17</v>
      </c>
      <c r="C49" s="37">
        <f ca="1">RAND()*(C48-C47)+C47</f>
        <v>3.4417679969337173E-2</v>
      </c>
      <c r="E49" s="12">
        <v>25</v>
      </c>
      <c r="F49" s="99">
        <v>13988.364744682724</v>
      </c>
      <c r="G49" s="13"/>
      <c r="H49" s="15"/>
      <c r="K49" s="4">
        <f t="shared" si="71"/>
        <v>4.0000000000000008E-2</v>
      </c>
      <c r="L49" s="2">
        <v>-8044.1955194313487</v>
      </c>
    </row>
    <row r="50" spans="1:12" ht="14.25" customHeight="1" x14ac:dyDescent="0.3">
      <c r="A50" s="79"/>
      <c r="B50" s="69"/>
      <c r="C50" s="37"/>
      <c r="E50" s="12">
        <v>26</v>
      </c>
      <c r="F50" s="99">
        <v>17810.058966528028</v>
      </c>
      <c r="G50" s="13"/>
      <c r="H50" s="15"/>
      <c r="K50" s="4">
        <f t="shared" si="71"/>
        <v>4.250000000000001E-2</v>
      </c>
      <c r="L50" s="2">
        <v>-2508.5490843630687</v>
      </c>
    </row>
    <row r="51" spans="1:12" x14ac:dyDescent="0.3">
      <c r="A51" s="151" t="s">
        <v>63</v>
      </c>
      <c r="B51" s="152"/>
      <c r="C51" s="153"/>
      <c r="E51" s="12">
        <v>27</v>
      </c>
      <c r="F51" s="99">
        <v>21596.004174978167</v>
      </c>
      <c r="G51" s="13"/>
      <c r="H51" s="15"/>
      <c r="K51" s="4">
        <f>K50+0.25%</f>
        <v>4.5000000000000012E-2</v>
      </c>
      <c r="L51" s="2">
        <v>1752.4236478317907</v>
      </c>
    </row>
    <row r="52" spans="1:12" x14ac:dyDescent="0.3">
      <c r="A52" s="154" t="s">
        <v>31</v>
      </c>
      <c r="B52" s="28" t="s">
        <v>60</v>
      </c>
      <c r="C52" s="38">
        <f>$C$39+(C44/12)</f>
        <v>1961.4368207584253</v>
      </c>
      <c r="E52" s="12">
        <v>28</v>
      </c>
      <c r="F52" s="99">
        <v>21572.594032285619</v>
      </c>
      <c r="G52" s="13"/>
      <c r="H52" s="15"/>
      <c r="K52" s="4">
        <f t="shared" si="71"/>
        <v>4.7500000000000014E-2</v>
      </c>
      <c r="L52" s="2">
        <v>9145.8994218932639</v>
      </c>
    </row>
    <row r="53" spans="1:12" x14ac:dyDescent="0.3">
      <c r="A53" s="154"/>
      <c r="B53" s="28" t="s">
        <v>61</v>
      </c>
      <c r="C53" s="38">
        <f t="shared" ref="C53:C54" si="72">$C$39+(C45/12)</f>
        <v>2115.0678624250922</v>
      </c>
      <c r="E53" s="12">
        <v>29</v>
      </c>
      <c r="F53" s="99">
        <v>17890.602173914987</v>
      </c>
      <c r="G53" s="13"/>
      <c r="H53" s="15"/>
      <c r="K53" s="4">
        <f t="shared" si="71"/>
        <v>5.0000000000000017E-2</v>
      </c>
      <c r="L53" s="2">
        <v>18265.061181888756</v>
      </c>
    </row>
    <row r="54" spans="1:12" ht="15" thickBot="1" x14ac:dyDescent="0.35">
      <c r="A54" s="155"/>
      <c r="B54" s="39" t="s">
        <v>62</v>
      </c>
      <c r="C54" s="40">
        <f t="shared" ca="1" si="72"/>
        <v>2125.0735767463279</v>
      </c>
      <c r="E54" s="12">
        <v>30</v>
      </c>
      <c r="F54" s="99">
        <v>20995.230931950195</v>
      </c>
      <c r="G54" s="13"/>
      <c r="H54" s="15"/>
      <c r="K54" s="4">
        <f t="shared" si="71"/>
        <v>5.2500000000000019E-2</v>
      </c>
      <c r="L54" s="2">
        <v>23630.028222171386</v>
      </c>
    </row>
    <row r="55" spans="1:12" x14ac:dyDescent="0.3">
      <c r="E55" s="12">
        <v>31</v>
      </c>
      <c r="F55" s="99">
        <v>18685.726255056594</v>
      </c>
      <c r="G55" s="13"/>
      <c r="H55" s="15"/>
      <c r="K55" s="4">
        <f>K54+0.25%</f>
        <v>5.5000000000000021E-2</v>
      </c>
      <c r="L55" s="2">
        <v>30542.515400453849</v>
      </c>
    </row>
    <row r="56" spans="1:12" x14ac:dyDescent="0.3">
      <c r="E56" s="12">
        <v>32</v>
      </c>
      <c r="F56" s="99">
        <v>14492.386230416436</v>
      </c>
      <c r="G56" s="13"/>
      <c r="H56" s="15"/>
      <c r="K56" s="4">
        <f t="shared" si="71"/>
        <v>5.7500000000000023E-2</v>
      </c>
      <c r="L56" s="2">
        <v>40106.19407779719</v>
      </c>
    </row>
    <row r="57" spans="1:12" x14ac:dyDescent="0.3">
      <c r="E57" s="12">
        <v>33</v>
      </c>
      <c r="F57" s="99">
        <v>10787.337785399388</v>
      </c>
      <c r="G57" s="13"/>
      <c r="H57" s="15"/>
      <c r="K57" s="4">
        <f t="shared" si="71"/>
        <v>6.0000000000000026E-2</v>
      </c>
      <c r="L57" s="2">
        <v>40672.185032656198</v>
      </c>
    </row>
    <row r="58" spans="1:12" x14ac:dyDescent="0.3">
      <c r="E58" s="12">
        <v>34</v>
      </c>
      <c r="F58" s="99">
        <v>21157.658336127293</v>
      </c>
      <c r="G58" s="13"/>
      <c r="H58" s="15"/>
      <c r="K58" s="4">
        <f t="shared" si="71"/>
        <v>6.2500000000000028E-2</v>
      </c>
      <c r="L58" s="2">
        <v>59952.135969077091</v>
      </c>
    </row>
    <row r="59" spans="1:12" x14ac:dyDescent="0.3">
      <c r="E59" s="12">
        <v>35</v>
      </c>
      <c r="F59" s="99">
        <v>14696.644118286989</v>
      </c>
      <c r="G59" s="13"/>
      <c r="H59" s="15"/>
      <c r="K59" s="4">
        <f t="shared" si="71"/>
        <v>6.500000000000003E-2</v>
      </c>
      <c r="L59" s="2">
        <v>68310.092796299519</v>
      </c>
    </row>
    <row r="60" spans="1:12" x14ac:dyDescent="0.3">
      <c r="E60" s="12">
        <v>36</v>
      </c>
      <c r="F60" s="99">
        <v>12493.405463326169</v>
      </c>
      <c r="G60" s="13"/>
      <c r="H60" s="15"/>
      <c r="K60" s="4">
        <f>K59+0.25%</f>
        <v>6.7500000000000032E-2</v>
      </c>
      <c r="L60" s="2">
        <v>70946.450120560083</v>
      </c>
    </row>
    <row r="61" spans="1:12" x14ac:dyDescent="0.3">
      <c r="E61" s="12">
        <v>37</v>
      </c>
      <c r="F61" s="99">
        <v>17200.593184760306</v>
      </c>
      <c r="G61" s="13"/>
      <c r="H61" s="15"/>
      <c r="K61" s="4">
        <f t="shared" si="71"/>
        <v>7.0000000000000034E-2</v>
      </c>
      <c r="L61" s="2">
        <v>86409.578470979759</v>
      </c>
    </row>
    <row r="62" spans="1:12" x14ac:dyDescent="0.3">
      <c r="E62" s="12">
        <v>38</v>
      </c>
      <c r="F62" s="99">
        <v>11528.537506821231</v>
      </c>
      <c r="G62" s="13"/>
      <c r="H62" s="15"/>
    </row>
    <row r="63" spans="1:12" x14ac:dyDescent="0.3">
      <c r="E63" s="12">
        <v>39</v>
      </c>
      <c r="F63" s="99">
        <v>20938.391961978938</v>
      </c>
      <c r="G63" s="13"/>
      <c r="H63" s="15"/>
    </row>
    <row r="64" spans="1:12" x14ac:dyDescent="0.3">
      <c r="E64" s="12">
        <v>40</v>
      </c>
      <c r="F64" s="99">
        <v>20138.830012420265</v>
      </c>
      <c r="G64" s="13"/>
      <c r="H64" s="15"/>
    </row>
    <row r="65" spans="5:8" x14ac:dyDescent="0.3">
      <c r="E65" s="12">
        <v>41</v>
      </c>
      <c r="F65" s="99">
        <v>21727.790410499365</v>
      </c>
      <c r="G65" s="13"/>
      <c r="H65" s="15"/>
    </row>
    <row r="66" spans="5:8" x14ac:dyDescent="0.3">
      <c r="E66" s="12">
        <v>42</v>
      </c>
      <c r="F66" s="99">
        <v>18645.052991697114</v>
      </c>
      <c r="G66" s="13"/>
      <c r="H66" s="15"/>
    </row>
    <row r="67" spans="5:8" x14ac:dyDescent="0.3">
      <c r="E67" s="12">
        <v>43</v>
      </c>
      <c r="F67" s="99">
        <v>18330.584256029339</v>
      </c>
      <c r="G67" s="13"/>
      <c r="H67" s="15"/>
    </row>
    <row r="68" spans="5:8" x14ac:dyDescent="0.3">
      <c r="E68" s="12">
        <v>44</v>
      </c>
      <c r="F68" s="99">
        <v>17351.640375999472</v>
      </c>
      <c r="G68" s="13"/>
      <c r="H68" s="15"/>
    </row>
    <row r="69" spans="5:8" x14ac:dyDescent="0.3">
      <c r="E69" s="12">
        <v>45</v>
      </c>
      <c r="F69" s="99">
        <v>18481.09763922781</v>
      </c>
      <c r="G69" s="13"/>
      <c r="H69" s="15"/>
    </row>
    <row r="70" spans="5:8" x14ac:dyDescent="0.3">
      <c r="E70" s="12">
        <v>46</v>
      </c>
      <c r="F70" s="99">
        <v>17481.616009039193</v>
      </c>
      <c r="G70" s="13"/>
      <c r="H70" s="15"/>
    </row>
    <row r="71" spans="5:8" x14ac:dyDescent="0.3">
      <c r="E71" s="12">
        <v>47</v>
      </c>
      <c r="F71" s="99">
        <v>17146.654334755629</v>
      </c>
      <c r="G71" s="13"/>
      <c r="H71" s="15"/>
    </row>
    <row r="72" spans="5:8" x14ac:dyDescent="0.3">
      <c r="E72" s="12">
        <v>48</v>
      </c>
      <c r="F72" s="99">
        <v>16382.766721057676</v>
      </c>
      <c r="G72" s="13"/>
      <c r="H72" s="15"/>
    </row>
    <row r="73" spans="5:8" x14ac:dyDescent="0.3">
      <c r="E73" s="12">
        <v>49</v>
      </c>
      <c r="F73" s="99">
        <v>18141.458107938015</v>
      </c>
      <c r="G73" s="13"/>
      <c r="H73" s="15"/>
    </row>
    <row r="74" spans="5:8" x14ac:dyDescent="0.3">
      <c r="E74" s="12">
        <v>50</v>
      </c>
      <c r="F74" s="99">
        <v>17144.201380294602</v>
      </c>
      <c r="G74" s="13"/>
      <c r="H74" s="15"/>
    </row>
    <row r="75" spans="5:8" x14ac:dyDescent="0.3">
      <c r="E75" s="12">
        <v>51</v>
      </c>
      <c r="F75" s="99">
        <v>11806.689438505986</v>
      </c>
      <c r="G75" s="13"/>
      <c r="H75" s="15"/>
    </row>
    <row r="76" spans="5:8" x14ac:dyDescent="0.3">
      <c r="E76" s="12">
        <v>52</v>
      </c>
      <c r="F76" s="99">
        <v>9723.9203081395099</v>
      </c>
      <c r="G76" s="13"/>
      <c r="H76" s="15"/>
    </row>
    <row r="77" spans="5:8" x14ac:dyDescent="0.3">
      <c r="E77" s="12">
        <v>53</v>
      </c>
      <c r="F77" s="99">
        <v>11797.623397580828</v>
      </c>
      <c r="G77" s="13"/>
      <c r="H77" s="15"/>
    </row>
    <row r="78" spans="5:8" x14ac:dyDescent="0.3">
      <c r="E78" s="12">
        <v>54</v>
      </c>
      <c r="F78" s="99">
        <v>8782.5609041205753</v>
      </c>
      <c r="G78" s="13"/>
      <c r="H78" s="15"/>
    </row>
    <row r="79" spans="5:8" x14ac:dyDescent="0.3">
      <c r="E79" s="12">
        <v>55</v>
      </c>
      <c r="F79" s="99">
        <v>13933.673095094462</v>
      </c>
      <c r="G79" s="13"/>
      <c r="H79" s="15"/>
    </row>
    <row r="80" spans="5:8" x14ac:dyDescent="0.3">
      <c r="E80" s="12">
        <v>56</v>
      </c>
      <c r="F80" s="99">
        <v>7591.5784353494673</v>
      </c>
      <c r="G80" s="13"/>
      <c r="H80" s="15"/>
    </row>
    <row r="81" spans="5:8" x14ac:dyDescent="0.3">
      <c r="E81" s="12">
        <v>57</v>
      </c>
      <c r="F81" s="99">
        <v>21003.407234332233</v>
      </c>
      <c r="G81" s="13"/>
      <c r="H81" s="15"/>
    </row>
    <row r="82" spans="5:8" x14ac:dyDescent="0.3">
      <c r="E82" s="12">
        <v>58</v>
      </c>
      <c r="F82" s="99">
        <v>18956.505519168073</v>
      </c>
      <c r="G82" s="13"/>
      <c r="H82" s="15"/>
    </row>
    <row r="83" spans="5:8" x14ac:dyDescent="0.3">
      <c r="E83" s="12">
        <v>59</v>
      </c>
      <c r="F83" s="99">
        <v>20162.046804247642</v>
      </c>
      <c r="G83" s="13"/>
      <c r="H83" s="15"/>
    </row>
    <row r="84" spans="5:8" x14ac:dyDescent="0.3">
      <c r="E84" s="12">
        <v>60</v>
      </c>
      <c r="F84" s="99">
        <v>10175.867857789359</v>
      </c>
      <c r="G84" s="13"/>
      <c r="H84" s="15"/>
    </row>
    <row r="85" spans="5:8" x14ac:dyDescent="0.3">
      <c r="E85" s="12">
        <v>61</v>
      </c>
      <c r="F85" s="99">
        <v>10659.977859015562</v>
      </c>
      <c r="G85" s="13"/>
      <c r="H85" s="15"/>
    </row>
    <row r="86" spans="5:8" x14ac:dyDescent="0.3">
      <c r="E86" s="12">
        <v>62</v>
      </c>
      <c r="F86" s="99">
        <v>11694.363555345146</v>
      </c>
      <c r="G86" s="13"/>
      <c r="H86" s="15"/>
    </row>
    <row r="87" spans="5:8" x14ac:dyDescent="0.3">
      <c r="E87" s="12">
        <v>63</v>
      </c>
      <c r="F87" s="99">
        <v>16865.26195564316</v>
      </c>
      <c r="G87" s="13"/>
      <c r="H87" s="15"/>
    </row>
    <row r="88" spans="5:8" x14ac:dyDescent="0.3">
      <c r="E88" s="12">
        <v>64</v>
      </c>
      <c r="F88" s="99">
        <v>11515.601974708756</v>
      </c>
      <c r="G88" s="13"/>
      <c r="H88" s="15"/>
    </row>
    <row r="89" spans="5:8" x14ac:dyDescent="0.3">
      <c r="E89" s="12">
        <v>65</v>
      </c>
      <c r="F89" s="99">
        <v>13041.126822130129</v>
      </c>
      <c r="G89" s="13"/>
      <c r="H89" s="15"/>
    </row>
    <row r="90" spans="5:8" x14ac:dyDescent="0.3">
      <c r="E90" s="12">
        <v>66</v>
      </c>
      <c r="F90" s="99">
        <v>21979.710302463296</v>
      </c>
      <c r="G90" s="13"/>
      <c r="H90" s="15"/>
    </row>
    <row r="91" spans="5:8" x14ac:dyDescent="0.3">
      <c r="E91" s="12">
        <v>67</v>
      </c>
      <c r="F91" s="99">
        <v>20896.309979992409</v>
      </c>
      <c r="G91" s="13"/>
      <c r="H91" s="15"/>
    </row>
    <row r="92" spans="5:8" x14ac:dyDescent="0.3">
      <c r="E92" s="12">
        <v>68</v>
      </c>
      <c r="F92" s="99">
        <v>19192.190635384672</v>
      </c>
      <c r="G92" s="13"/>
      <c r="H92" s="15"/>
    </row>
    <row r="93" spans="5:8" x14ac:dyDescent="0.3">
      <c r="E93" s="12">
        <v>69</v>
      </c>
      <c r="F93" s="99">
        <v>18356.112621200664</v>
      </c>
      <c r="G93" s="13"/>
      <c r="H93" s="15"/>
    </row>
    <row r="94" spans="5:8" x14ac:dyDescent="0.3">
      <c r="E94" s="12">
        <v>70</v>
      </c>
      <c r="F94" s="99">
        <v>19712.028105313046</v>
      </c>
      <c r="G94" s="13"/>
      <c r="H94" s="15"/>
    </row>
    <row r="95" spans="5:8" x14ac:dyDescent="0.3">
      <c r="E95" s="12">
        <v>71</v>
      </c>
      <c r="F95" s="99">
        <v>8100.6845272988576</v>
      </c>
      <c r="G95" s="13"/>
      <c r="H95" s="15"/>
    </row>
    <row r="96" spans="5:8" x14ac:dyDescent="0.3">
      <c r="E96" s="12">
        <v>72</v>
      </c>
      <c r="F96" s="99">
        <v>20801.663756595968</v>
      </c>
      <c r="G96" s="13"/>
      <c r="H96" s="15"/>
    </row>
    <row r="97" spans="5:8" x14ac:dyDescent="0.3">
      <c r="E97" s="12">
        <v>73</v>
      </c>
      <c r="F97" s="99">
        <v>16148.775047156028</v>
      </c>
      <c r="G97" s="13"/>
      <c r="H97" s="15"/>
    </row>
    <row r="98" spans="5:8" x14ac:dyDescent="0.3">
      <c r="E98" s="12">
        <v>74</v>
      </c>
      <c r="F98" s="99">
        <v>20235.623431778935</v>
      </c>
      <c r="G98" s="13"/>
      <c r="H98" s="15"/>
    </row>
    <row r="99" spans="5:8" x14ac:dyDescent="0.3">
      <c r="E99" s="12">
        <v>75</v>
      </c>
      <c r="F99" s="99">
        <v>10248.347192269212</v>
      </c>
      <c r="G99" s="13"/>
      <c r="H99" s="15"/>
    </row>
    <row r="100" spans="5:8" x14ac:dyDescent="0.3">
      <c r="E100" s="12">
        <v>76</v>
      </c>
      <c r="F100" s="99">
        <v>19955.002192828804</v>
      </c>
      <c r="G100" s="13"/>
      <c r="H100" s="15"/>
    </row>
    <row r="101" spans="5:8" x14ac:dyDescent="0.3">
      <c r="E101" s="12">
        <v>77</v>
      </c>
      <c r="F101" s="99">
        <v>12113.725157201348</v>
      </c>
      <c r="G101" s="13"/>
      <c r="H101" s="15"/>
    </row>
    <row r="102" spans="5:8" x14ac:dyDescent="0.3">
      <c r="E102" s="12">
        <v>78</v>
      </c>
      <c r="F102" s="99">
        <v>8410.7960260922991</v>
      </c>
      <c r="G102" s="13"/>
      <c r="H102" s="15"/>
    </row>
    <row r="103" spans="5:8" x14ac:dyDescent="0.3">
      <c r="E103" s="12">
        <v>79</v>
      </c>
      <c r="F103" s="99">
        <v>9273.0406194275856</v>
      </c>
      <c r="G103" s="13"/>
      <c r="H103" s="15"/>
    </row>
    <row r="104" spans="5:8" x14ac:dyDescent="0.3">
      <c r="E104" s="12">
        <v>80</v>
      </c>
      <c r="F104" s="99">
        <v>16092.244495432868</v>
      </c>
      <c r="G104" s="13"/>
      <c r="H104" s="15"/>
    </row>
    <row r="105" spans="5:8" x14ac:dyDescent="0.3">
      <c r="E105" s="12">
        <v>81</v>
      </c>
      <c r="F105" s="99">
        <v>12307.282464896023</v>
      </c>
      <c r="G105" s="13"/>
      <c r="H105" s="15"/>
    </row>
    <row r="106" spans="5:8" x14ac:dyDescent="0.3">
      <c r="E106" s="12">
        <v>82</v>
      </c>
      <c r="F106" s="99">
        <v>13146.708814405618</v>
      </c>
      <c r="G106" s="13"/>
      <c r="H106" s="15"/>
    </row>
    <row r="107" spans="5:8" x14ac:dyDescent="0.3">
      <c r="E107" s="12">
        <v>83</v>
      </c>
      <c r="F107" s="99">
        <v>21991.856592822354</v>
      </c>
      <c r="G107" s="13"/>
      <c r="H107" s="15"/>
    </row>
    <row r="108" spans="5:8" x14ac:dyDescent="0.3">
      <c r="E108" s="12">
        <v>84</v>
      </c>
      <c r="F108" s="99">
        <v>13515.652707355286</v>
      </c>
      <c r="G108" s="13"/>
      <c r="H108" s="15"/>
    </row>
    <row r="109" spans="5:8" x14ac:dyDescent="0.3">
      <c r="E109" s="12">
        <v>85</v>
      </c>
      <c r="F109" s="99">
        <v>20292.123320140381</v>
      </c>
      <c r="G109" s="13"/>
      <c r="H109" s="15"/>
    </row>
    <row r="110" spans="5:8" x14ac:dyDescent="0.3">
      <c r="E110" s="12">
        <v>86</v>
      </c>
      <c r="F110" s="99">
        <v>17835.9543703784</v>
      </c>
      <c r="G110" s="13"/>
      <c r="H110" s="15"/>
    </row>
    <row r="111" spans="5:8" x14ac:dyDescent="0.3">
      <c r="E111" s="12">
        <v>87</v>
      </c>
      <c r="F111" s="99">
        <v>19849.189703961893</v>
      </c>
      <c r="G111" s="13"/>
      <c r="H111" s="15"/>
    </row>
    <row r="112" spans="5:8" x14ac:dyDescent="0.3">
      <c r="E112" s="12">
        <v>88</v>
      </c>
      <c r="F112" s="99">
        <v>20563.028309813424</v>
      </c>
      <c r="G112" s="13"/>
      <c r="H112" s="15"/>
    </row>
    <row r="113" spans="5:8" x14ac:dyDescent="0.3">
      <c r="E113" s="12">
        <v>89</v>
      </c>
      <c r="F113" s="99">
        <v>18143.58507508054</v>
      </c>
      <c r="G113" s="13"/>
      <c r="H113" s="15"/>
    </row>
    <row r="114" spans="5:8" x14ac:dyDescent="0.3">
      <c r="E114" s="12">
        <v>90</v>
      </c>
      <c r="F114" s="99">
        <v>7670.8090771431016</v>
      </c>
      <c r="G114" s="13"/>
      <c r="H114" s="15"/>
    </row>
    <row r="115" spans="5:8" x14ac:dyDescent="0.3">
      <c r="E115" s="12">
        <v>91</v>
      </c>
      <c r="F115" s="99">
        <v>15017.887937018095</v>
      </c>
      <c r="G115" s="13"/>
      <c r="H115" s="15"/>
    </row>
    <row r="116" spans="5:8" x14ac:dyDescent="0.3">
      <c r="E116" s="12">
        <v>92</v>
      </c>
      <c r="F116" s="99">
        <v>9749.6350173801038</v>
      </c>
      <c r="G116" s="13"/>
      <c r="H116" s="15"/>
    </row>
    <row r="117" spans="5:8" x14ac:dyDescent="0.3">
      <c r="E117" s="12">
        <v>93</v>
      </c>
      <c r="F117" s="99">
        <v>9865.9649546901637</v>
      </c>
      <c r="G117" s="13"/>
      <c r="H117" s="15"/>
    </row>
    <row r="118" spans="5:8" x14ac:dyDescent="0.3">
      <c r="E118" s="12">
        <v>94</v>
      </c>
      <c r="F118" s="99">
        <v>14639.541649838211</v>
      </c>
      <c r="G118" s="13"/>
      <c r="H118" s="15"/>
    </row>
    <row r="119" spans="5:8" x14ac:dyDescent="0.3">
      <c r="E119" s="12">
        <v>95</v>
      </c>
      <c r="F119" s="99">
        <v>9400.3258046433475</v>
      </c>
      <c r="G119" s="13"/>
      <c r="H119" s="15"/>
    </row>
    <row r="120" spans="5:8" x14ac:dyDescent="0.3">
      <c r="E120" s="12">
        <v>96</v>
      </c>
      <c r="F120" s="99">
        <v>15646.465967998549</v>
      </c>
      <c r="G120" s="13"/>
      <c r="H120" s="15"/>
    </row>
    <row r="121" spans="5:8" x14ac:dyDescent="0.3">
      <c r="E121" s="12">
        <v>97</v>
      </c>
      <c r="F121" s="99">
        <v>15829.97891574986</v>
      </c>
      <c r="G121" s="13"/>
      <c r="H121" s="15"/>
    </row>
    <row r="122" spans="5:8" x14ac:dyDescent="0.3">
      <c r="E122" s="12">
        <v>98</v>
      </c>
      <c r="F122" s="99">
        <v>21957.519929225455</v>
      </c>
      <c r="G122" s="13"/>
      <c r="H122" s="15"/>
    </row>
    <row r="123" spans="5:8" x14ac:dyDescent="0.3">
      <c r="E123" s="12">
        <v>99</v>
      </c>
      <c r="F123" s="99">
        <v>18350.674785004332</v>
      </c>
      <c r="G123" s="13"/>
      <c r="H123" s="15"/>
    </row>
    <row r="124" spans="5:8" x14ac:dyDescent="0.3">
      <c r="E124" s="12">
        <v>100</v>
      </c>
      <c r="F124" s="99">
        <v>20115.987941588959</v>
      </c>
      <c r="G124" s="13"/>
      <c r="H124" s="15"/>
    </row>
    <row r="125" spans="5:8" x14ac:dyDescent="0.3">
      <c r="E125" s="12">
        <v>101</v>
      </c>
      <c r="F125" s="99">
        <v>14525.26197095633</v>
      </c>
      <c r="G125" s="13"/>
      <c r="H125" s="15"/>
    </row>
    <row r="126" spans="5:8" x14ac:dyDescent="0.3">
      <c r="E126" s="12">
        <v>102</v>
      </c>
      <c r="F126" s="99">
        <v>22485.649883900376</v>
      </c>
      <c r="G126" s="13"/>
      <c r="H126" s="15"/>
    </row>
    <row r="127" spans="5:8" x14ac:dyDescent="0.3">
      <c r="E127" s="12">
        <v>103</v>
      </c>
      <c r="F127" s="99">
        <v>9489.4099761901889</v>
      </c>
      <c r="G127" s="13"/>
      <c r="H127" s="15"/>
    </row>
    <row r="128" spans="5:8" x14ac:dyDescent="0.3">
      <c r="E128" s="12">
        <v>104</v>
      </c>
      <c r="F128" s="99">
        <v>19565.297993909262</v>
      </c>
      <c r="G128" s="13"/>
      <c r="H128" s="15"/>
    </row>
    <row r="129" spans="5:8" x14ac:dyDescent="0.3">
      <c r="E129" s="12">
        <v>105</v>
      </c>
      <c r="F129" s="99">
        <v>19259.132168416298</v>
      </c>
      <c r="G129" s="13"/>
      <c r="H129" s="15"/>
    </row>
    <row r="130" spans="5:8" x14ac:dyDescent="0.3">
      <c r="E130" s="12">
        <v>106</v>
      </c>
      <c r="F130" s="99">
        <v>20923.655063031169</v>
      </c>
      <c r="G130" s="13"/>
      <c r="H130" s="15"/>
    </row>
    <row r="131" spans="5:8" x14ac:dyDescent="0.3">
      <c r="E131" s="12">
        <v>107</v>
      </c>
      <c r="F131" s="99">
        <v>10269.446400418106</v>
      </c>
      <c r="G131" s="13"/>
      <c r="H131" s="15"/>
    </row>
    <row r="132" spans="5:8" x14ac:dyDescent="0.3">
      <c r="E132" s="12">
        <v>108</v>
      </c>
      <c r="F132" s="99">
        <v>13911.560498692445</v>
      </c>
      <c r="G132" s="13"/>
      <c r="H132" s="15"/>
    </row>
    <row r="133" spans="5:8" x14ac:dyDescent="0.3">
      <c r="E133" s="12">
        <v>109</v>
      </c>
      <c r="F133" s="99">
        <v>12381.258022015667</v>
      </c>
      <c r="G133" s="13"/>
      <c r="H133" s="15"/>
    </row>
    <row r="134" spans="5:8" x14ac:dyDescent="0.3">
      <c r="E134" s="12">
        <v>110</v>
      </c>
      <c r="F134" s="99">
        <v>19571.236471663375</v>
      </c>
      <c r="G134" s="13"/>
      <c r="H134" s="15"/>
    </row>
    <row r="135" spans="5:8" x14ac:dyDescent="0.3">
      <c r="E135" s="12">
        <v>111</v>
      </c>
      <c r="F135" s="99">
        <v>21144.408306544181</v>
      </c>
      <c r="G135" s="13"/>
      <c r="H135" s="15"/>
    </row>
    <row r="136" spans="5:8" x14ac:dyDescent="0.3">
      <c r="E136" s="12">
        <v>112</v>
      </c>
      <c r="F136" s="99">
        <v>10251.568329818969</v>
      </c>
      <c r="G136" s="13"/>
      <c r="H136" s="15"/>
    </row>
    <row r="137" spans="5:8" x14ac:dyDescent="0.3">
      <c r="E137" s="12">
        <v>113</v>
      </c>
      <c r="F137" s="99">
        <v>18542.617336804135</v>
      </c>
      <c r="G137" s="13"/>
      <c r="H137" s="15"/>
    </row>
    <row r="138" spans="5:8" x14ac:dyDescent="0.3">
      <c r="E138" s="12">
        <v>114</v>
      </c>
      <c r="F138" s="99">
        <v>15167.627766197358</v>
      </c>
      <c r="G138" s="13"/>
      <c r="H138" s="15"/>
    </row>
    <row r="139" spans="5:8" x14ac:dyDescent="0.3">
      <c r="E139" s="12">
        <v>115</v>
      </c>
      <c r="F139" s="99">
        <v>11810.909435047419</v>
      </c>
      <c r="G139" s="13"/>
      <c r="H139" s="15"/>
    </row>
    <row r="140" spans="5:8" x14ac:dyDescent="0.3">
      <c r="E140" s="12">
        <v>116</v>
      </c>
      <c r="F140" s="99">
        <v>19654.483526656433</v>
      </c>
      <c r="G140" s="13"/>
      <c r="H140" s="15"/>
    </row>
    <row r="141" spans="5:8" x14ac:dyDescent="0.3">
      <c r="E141" s="12">
        <v>117</v>
      </c>
      <c r="F141" s="99">
        <v>14388.196862310928</v>
      </c>
      <c r="G141" s="13"/>
      <c r="H141" s="15"/>
    </row>
    <row r="142" spans="5:8" x14ac:dyDescent="0.3">
      <c r="E142" s="12">
        <v>118</v>
      </c>
      <c r="F142" s="99">
        <v>16130.094197165105</v>
      </c>
      <c r="G142" s="13"/>
      <c r="H142" s="15"/>
    </row>
    <row r="143" spans="5:8" x14ac:dyDescent="0.3">
      <c r="E143" s="12">
        <v>119</v>
      </c>
      <c r="F143" s="99">
        <v>12127.272139364723</v>
      </c>
      <c r="G143" s="13"/>
      <c r="H143" s="15"/>
    </row>
    <row r="144" spans="5:8" x14ac:dyDescent="0.3">
      <c r="E144" s="12">
        <v>120</v>
      </c>
      <c r="F144" s="99">
        <v>13967.612835659063</v>
      </c>
      <c r="G144" s="13"/>
      <c r="H144" s="15"/>
    </row>
    <row r="145" spans="5:8" x14ac:dyDescent="0.3">
      <c r="E145" s="12">
        <v>121</v>
      </c>
      <c r="F145" s="99">
        <v>8698.1581804063171</v>
      </c>
      <c r="G145" s="13"/>
      <c r="H145" s="15"/>
    </row>
    <row r="146" spans="5:8" x14ac:dyDescent="0.3">
      <c r="E146" s="12">
        <v>122</v>
      </c>
      <c r="F146" s="99">
        <v>16095.368532923501</v>
      </c>
      <c r="G146" s="13"/>
      <c r="H146" s="15"/>
    </row>
    <row r="147" spans="5:8" x14ac:dyDescent="0.3">
      <c r="E147" s="12">
        <v>123</v>
      </c>
      <c r="F147" s="99">
        <v>12821.439586410241</v>
      </c>
      <c r="G147" s="13"/>
      <c r="H147" s="15"/>
    </row>
    <row r="148" spans="5:8" x14ac:dyDescent="0.3">
      <c r="E148" s="12">
        <v>124</v>
      </c>
      <c r="F148" s="99">
        <v>16971.35865052513</v>
      </c>
      <c r="G148" s="13"/>
      <c r="H148" s="15"/>
    </row>
    <row r="149" spans="5:8" x14ac:dyDescent="0.3">
      <c r="E149" s="12">
        <v>125</v>
      </c>
      <c r="F149" s="99">
        <v>15283.384647501487</v>
      </c>
      <c r="G149" s="13"/>
      <c r="H149" s="15"/>
    </row>
    <row r="150" spans="5:8" x14ac:dyDescent="0.3">
      <c r="E150" s="12">
        <v>126</v>
      </c>
      <c r="F150" s="99">
        <v>14892.576643604974</v>
      </c>
      <c r="G150" s="13"/>
      <c r="H150" s="15"/>
    </row>
    <row r="151" spans="5:8" x14ac:dyDescent="0.3">
      <c r="E151" s="12">
        <v>127</v>
      </c>
      <c r="F151" s="99">
        <v>17083.839889531067</v>
      </c>
      <c r="G151" s="13"/>
      <c r="H151" s="15"/>
    </row>
    <row r="152" spans="5:8" x14ac:dyDescent="0.3">
      <c r="E152" s="12">
        <v>128</v>
      </c>
      <c r="F152" s="99">
        <v>17256.12296194474</v>
      </c>
      <c r="G152" s="13"/>
      <c r="H152" s="15"/>
    </row>
    <row r="153" spans="5:8" x14ac:dyDescent="0.3">
      <c r="E153" s="12">
        <v>129</v>
      </c>
      <c r="F153" s="99">
        <v>10740.463018240902</v>
      </c>
      <c r="G153" s="13"/>
      <c r="H153" s="15"/>
    </row>
    <row r="154" spans="5:8" x14ac:dyDescent="0.3">
      <c r="E154" s="12">
        <v>130</v>
      </c>
      <c r="F154" s="99">
        <v>21524.890954534188</v>
      </c>
      <c r="G154" s="13"/>
      <c r="H154" s="15"/>
    </row>
    <row r="155" spans="5:8" x14ac:dyDescent="0.3">
      <c r="E155" s="12">
        <v>131</v>
      </c>
      <c r="F155" s="99">
        <v>22433.773291949023</v>
      </c>
      <c r="G155" s="13"/>
      <c r="H155" s="15"/>
    </row>
    <row r="156" spans="5:8" x14ac:dyDescent="0.3">
      <c r="E156" s="12">
        <v>132</v>
      </c>
      <c r="F156" s="99">
        <v>19110.789942721516</v>
      </c>
      <c r="G156" s="13"/>
      <c r="H156" s="15"/>
    </row>
    <row r="157" spans="5:8" x14ac:dyDescent="0.3">
      <c r="E157" s="12">
        <v>133</v>
      </c>
      <c r="F157" s="99">
        <v>19180.788795453132</v>
      </c>
      <c r="G157" s="13"/>
      <c r="H157" s="15"/>
    </row>
    <row r="158" spans="5:8" x14ac:dyDescent="0.3">
      <c r="E158" s="12">
        <v>134</v>
      </c>
      <c r="F158" s="99">
        <v>21162.665030805176</v>
      </c>
      <c r="G158" s="13"/>
      <c r="H158" s="15"/>
    </row>
    <row r="159" spans="5:8" x14ac:dyDescent="0.3">
      <c r="E159" s="12">
        <v>135</v>
      </c>
      <c r="F159" s="99">
        <v>19109.18868432194</v>
      </c>
      <c r="G159" s="13"/>
      <c r="H159" s="15"/>
    </row>
    <row r="160" spans="5:8" x14ac:dyDescent="0.3">
      <c r="E160" s="12">
        <v>136</v>
      </c>
      <c r="F160" s="99">
        <v>16430.208961236029</v>
      </c>
      <c r="G160" s="13"/>
      <c r="H160" s="15"/>
    </row>
    <row r="161" spans="5:8" x14ac:dyDescent="0.3">
      <c r="E161" s="12">
        <v>137</v>
      </c>
      <c r="F161" s="99">
        <v>11818.419793430498</v>
      </c>
      <c r="G161" s="13"/>
      <c r="H161" s="15"/>
    </row>
    <row r="162" spans="5:8" x14ac:dyDescent="0.3">
      <c r="E162" s="12">
        <v>138</v>
      </c>
      <c r="F162" s="99">
        <v>14292.107668588302</v>
      </c>
      <c r="G162" s="13"/>
      <c r="H162" s="15"/>
    </row>
    <row r="163" spans="5:8" x14ac:dyDescent="0.3">
      <c r="E163" s="12">
        <v>139</v>
      </c>
      <c r="F163" s="99">
        <v>18807.086890340812</v>
      </c>
      <c r="G163" s="13"/>
      <c r="H163" s="15"/>
    </row>
    <row r="164" spans="5:8" x14ac:dyDescent="0.3">
      <c r="E164" s="12">
        <v>140</v>
      </c>
      <c r="F164" s="99">
        <v>14510.332230602013</v>
      </c>
      <c r="G164" s="13"/>
      <c r="H164" s="15"/>
    </row>
    <row r="165" spans="5:8" x14ac:dyDescent="0.3">
      <c r="E165" s="12">
        <v>141</v>
      </c>
      <c r="F165" s="99">
        <v>14355.861451365301</v>
      </c>
      <c r="G165" s="13"/>
      <c r="H165" s="15"/>
    </row>
    <row r="166" spans="5:8" x14ac:dyDescent="0.3">
      <c r="E166" s="12">
        <v>142</v>
      </c>
      <c r="F166" s="99">
        <v>14514.958639270058</v>
      </c>
      <c r="G166" s="13"/>
      <c r="H166" s="15"/>
    </row>
    <row r="167" spans="5:8" x14ac:dyDescent="0.3">
      <c r="E167" s="12">
        <v>143</v>
      </c>
      <c r="F167" s="99">
        <v>22347.415566405907</v>
      </c>
      <c r="G167" s="13"/>
      <c r="H167" s="15"/>
    </row>
    <row r="168" spans="5:8" x14ac:dyDescent="0.3">
      <c r="E168" s="12">
        <v>144</v>
      </c>
      <c r="F168" s="99">
        <v>20900.820429308078</v>
      </c>
      <c r="G168" s="13"/>
      <c r="H168" s="15"/>
    </row>
    <row r="169" spans="5:8" x14ac:dyDescent="0.3">
      <c r="E169" s="12">
        <v>145</v>
      </c>
      <c r="F169" s="99">
        <v>12335.678628340989</v>
      </c>
      <c r="G169" s="13"/>
      <c r="H169" s="15"/>
    </row>
    <row r="170" spans="5:8" x14ac:dyDescent="0.3">
      <c r="E170" s="12">
        <v>146</v>
      </c>
      <c r="F170" s="99">
        <v>11121.175524734907</v>
      </c>
      <c r="G170" s="13"/>
      <c r="H170" s="15"/>
    </row>
    <row r="171" spans="5:8" x14ac:dyDescent="0.3">
      <c r="E171" s="12">
        <v>147</v>
      </c>
      <c r="F171" s="99">
        <v>8731.0821637195622</v>
      </c>
      <c r="G171" s="13"/>
      <c r="H171" s="15"/>
    </row>
    <row r="172" spans="5:8" x14ac:dyDescent="0.3">
      <c r="E172" s="12">
        <v>148</v>
      </c>
      <c r="F172" s="99">
        <v>8831.8704547557572</v>
      </c>
      <c r="G172" s="13"/>
      <c r="H172" s="15"/>
    </row>
    <row r="173" spans="5:8" x14ac:dyDescent="0.3">
      <c r="E173" s="12">
        <v>149</v>
      </c>
      <c r="F173" s="99">
        <v>15939.888658448457</v>
      </c>
      <c r="G173" s="13"/>
      <c r="H173" s="15"/>
    </row>
    <row r="174" spans="5:8" x14ac:dyDescent="0.3">
      <c r="E174" s="12">
        <v>150</v>
      </c>
      <c r="F174" s="99">
        <v>11425.254878629043</v>
      </c>
      <c r="G174" s="13"/>
      <c r="H174" s="15"/>
    </row>
    <row r="175" spans="5:8" x14ac:dyDescent="0.3">
      <c r="E175" s="12">
        <v>151</v>
      </c>
      <c r="F175" s="99">
        <v>20097.698978671237</v>
      </c>
      <c r="G175" s="13"/>
      <c r="H175" s="15"/>
    </row>
    <row r="176" spans="5:8" x14ac:dyDescent="0.3">
      <c r="E176" s="12">
        <v>152</v>
      </c>
      <c r="F176" s="99">
        <v>20708.345322494511</v>
      </c>
      <c r="G176" s="13"/>
      <c r="H176" s="15"/>
    </row>
    <row r="177" spans="5:8" x14ac:dyDescent="0.3">
      <c r="E177" s="12">
        <v>153</v>
      </c>
      <c r="F177" s="99">
        <v>10493.425113924459</v>
      </c>
      <c r="G177" s="13"/>
      <c r="H177" s="15"/>
    </row>
    <row r="178" spans="5:8" x14ac:dyDescent="0.3">
      <c r="E178" s="12">
        <v>154</v>
      </c>
      <c r="F178" s="99">
        <v>13665.704543657383</v>
      </c>
      <c r="G178" s="13"/>
      <c r="H178" s="15"/>
    </row>
    <row r="179" spans="5:8" x14ac:dyDescent="0.3">
      <c r="E179" s="12">
        <v>155</v>
      </c>
      <c r="F179" s="99">
        <v>15531.695017738064</v>
      </c>
      <c r="G179" s="13"/>
      <c r="H179" s="15"/>
    </row>
    <row r="180" spans="5:8" x14ac:dyDescent="0.3">
      <c r="E180" s="12">
        <v>156</v>
      </c>
      <c r="F180" s="99">
        <v>15265.834030821148</v>
      </c>
      <c r="G180" s="13"/>
      <c r="H180" s="15"/>
    </row>
    <row r="181" spans="5:8" x14ac:dyDescent="0.3">
      <c r="E181" s="12">
        <v>157</v>
      </c>
      <c r="F181" s="99">
        <v>21695.091705893254</v>
      </c>
      <c r="G181" s="13"/>
      <c r="H181" s="15"/>
    </row>
    <row r="182" spans="5:8" x14ac:dyDescent="0.3">
      <c r="E182" s="12">
        <v>158</v>
      </c>
      <c r="F182" s="99">
        <v>7568.8960835747857</v>
      </c>
      <c r="G182" s="13"/>
      <c r="H182" s="15"/>
    </row>
    <row r="183" spans="5:8" x14ac:dyDescent="0.3">
      <c r="E183" s="12">
        <v>159</v>
      </c>
      <c r="F183" s="99">
        <v>14743.685711651924</v>
      </c>
      <c r="G183" s="13"/>
      <c r="H183" s="15"/>
    </row>
    <row r="184" spans="5:8" x14ac:dyDescent="0.3">
      <c r="E184" s="12">
        <v>160</v>
      </c>
      <c r="F184" s="99">
        <v>8400.0748408112413</v>
      </c>
      <c r="G184" s="13"/>
      <c r="H184" s="15"/>
    </row>
    <row r="185" spans="5:8" x14ac:dyDescent="0.3">
      <c r="E185" s="12">
        <v>161</v>
      </c>
      <c r="F185" s="99">
        <v>16556.425406927068</v>
      </c>
      <c r="G185" s="13"/>
      <c r="H185" s="15"/>
    </row>
    <row r="186" spans="5:8" x14ac:dyDescent="0.3">
      <c r="E186" s="12">
        <v>162</v>
      </c>
      <c r="F186" s="99">
        <v>17712.19384472075</v>
      </c>
      <c r="G186" s="13"/>
      <c r="H186" s="15"/>
    </row>
    <row r="187" spans="5:8" x14ac:dyDescent="0.3">
      <c r="E187" s="12">
        <v>163</v>
      </c>
      <c r="F187" s="99">
        <v>7694.1851449250098</v>
      </c>
      <c r="G187" s="13"/>
      <c r="H187" s="15"/>
    </row>
    <row r="188" spans="5:8" x14ac:dyDescent="0.3">
      <c r="E188" s="12">
        <v>164</v>
      </c>
      <c r="F188" s="99">
        <v>18698.984466251743</v>
      </c>
      <c r="G188" s="13"/>
      <c r="H188" s="15"/>
    </row>
    <row r="189" spans="5:8" x14ac:dyDescent="0.3">
      <c r="E189" s="12">
        <v>165</v>
      </c>
      <c r="F189" s="99">
        <v>19522.869169910788</v>
      </c>
      <c r="G189" s="13"/>
      <c r="H189" s="15"/>
    </row>
    <row r="190" spans="5:8" x14ac:dyDescent="0.3">
      <c r="E190" s="12">
        <v>166</v>
      </c>
      <c r="F190" s="99">
        <v>16636.857659727568</v>
      </c>
      <c r="G190" s="13"/>
      <c r="H190" s="15"/>
    </row>
    <row r="191" spans="5:8" x14ac:dyDescent="0.3">
      <c r="E191" s="12">
        <v>167</v>
      </c>
      <c r="F191" s="99">
        <v>17085.175157042162</v>
      </c>
      <c r="G191" s="13"/>
      <c r="H191" s="15"/>
    </row>
    <row r="192" spans="5:8" x14ac:dyDescent="0.3">
      <c r="E192" s="12">
        <v>168</v>
      </c>
      <c r="F192" s="99">
        <v>16607.280813813893</v>
      </c>
      <c r="G192" s="13"/>
      <c r="H192" s="15"/>
    </row>
    <row r="193" spans="5:8" x14ac:dyDescent="0.3">
      <c r="E193" s="12">
        <v>169</v>
      </c>
      <c r="F193" s="99">
        <v>18321.645295278853</v>
      </c>
      <c r="G193" s="13"/>
      <c r="H193" s="15"/>
    </row>
    <row r="194" spans="5:8" x14ac:dyDescent="0.3">
      <c r="E194" s="12">
        <v>170</v>
      </c>
      <c r="F194" s="99">
        <v>13556.397190995151</v>
      </c>
      <c r="G194" s="13"/>
      <c r="H194" s="15"/>
    </row>
    <row r="195" spans="5:8" x14ac:dyDescent="0.3">
      <c r="E195" s="12">
        <v>171</v>
      </c>
      <c r="F195" s="99">
        <v>13439.592392910476</v>
      </c>
      <c r="G195" s="13"/>
      <c r="H195" s="15"/>
    </row>
    <row r="196" spans="5:8" x14ac:dyDescent="0.3">
      <c r="E196" s="12">
        <v>172</v>
      </c>
      <c r="F196" s="99">
        <v>16149.157419589421</v>
      </c>
      <c r="G196" s="13"/>
      <c r="H196" s="15"/>
    </row>
    <row r="197" spans="5:8" x14ac:dyDescent="0.3">
      <c r="E197" s="12">
        <v>173</v>
      </c>
      <c r="F197" s="99">
        <v>20568.506518681592</v>
      </c>
      <c r="G197" s="13"/>
      <c r="H197" s="15"/>
    </row>
    <row r="198" spans="5:8" x14ac:dyDescent="0.3">
      <c r="E198" s="12">
        <v>174</v>
      </c>
      <c r="F198" s="99">
        <v>12252.504447138737</v>
      </c>
      <c r="G198" s="13"/>
      <c r="H198" s="15"/>
    </row>
    <row r="199" spans="5:8" x14ac:dyDescent="0.3">
      <c r="E199" s="12">
        <v>175</v>
      </c>
      <c r="F199" s="99">
        <v>11573.629686597735</v>
      </c>
      <c r="G199" s="13"/>
      <c r="H199" s="15"/>
    </row>
    <row r="200" spans="5:8" x14ac:dyDescent="0.3">
      <c r="E200" s="12">
        <v>176</v>
      </c>
      <c r="F200" s="99">
        <v>10509.438087018032</v>
      </c>
      <c r="G200" s="13"/>
      <c r="H200" s="15"/>
    </row>
    <row r="201" spans="5:8" x14ac:dyDescent="0.3">
      <c r="E201" s="12">
        <v>177</v>
      </c>
      <c r="F201" s="99">
        <v>10342.068020499093</v>
      </c>
      <c r="G201" s="13"/>
      <c r="H201" s="15"/>
    </row>
    <row r="202" spans="5:8" x14ac:dyDescent="0.3">
      <c r="E202" s="12">
        <v>178</v>
      </c>
      <c r="F202" s="99">
        <v>8307.7432495115791</v>
      </c>
      <c r="G202" s="13"/>
      <c r="H202" s="15"/>
    </row>
    <row r="203" spans="5:8" x14ac:dyDescent="0.3">
      <c r="E203" s="12">
        <v>179</v>
      </c>
      <c r="F203" s="99">
        <v>16593.856724585188</v>
      </c>
      <c r="G203" s="13"/>
      <c r="H203" s="15"/>
    </row>
    <row r="204" spans="5:8" x14ac:dyDescent="0.3">
      <c r="E204" s="12">
        <v>180</v>
      </c>
      <c r="F204" s="99">
        <v>9312.9617887561326</v>
      </c>
      <c r="G204" s="13"/>
      <c r="H204" s="15"/>
    </row>
    <row r="205" spans="5:8" x14ac:dyDescent="0.3">
      <c r="E205" s="12">
        <v>181</v>
      </c>
      <c r="F205" s="99">
        <v>13492.83006306614</v>
      </c>
      <c r="G205" s="13"/>
      <c r="H205" s="15"/>
    </row>
    <row r="206" spans="5:8" x14ac:dyDescent="0.3">
      <c r="E206" s="12">
        <v>182</v>
      </c>
      <c r="F206" s="99">
        <v>15560.684850719379</v>
      </c>
      <c r="G206" s="13"/>
      <c r="H206" s="15"/>
    </row>
    <row r="207" spans="5:8" x14ac:dyDescent="0.3">
      <c r="E207" s="12">
        <v>183</v>
      </c>
      <c r="F207" s="99">
        <v>19108.167745969797</v>
      </c>
      <c r="G207" s="13"/>
      <c r="H207" s="15"/>
    </row>
    <row r="208" spans="5:8" x14ac:dyDescent="0.3">
      <c r="E208" s="12">
        <v>184</v>
      </c>
      <c r="F208" s="99">
        <v>17088.053900031678</v>
      </c>
      <c r="G208" s="13"/>
      <c r="H208" s="15"/>
    </row>
    <row r="209" spans="5:8" x14ac:dyDescent="0.3">
      <c r="E209" s="12">
        <v>185</v>
      </c>
      <c r="F209" s="99">
        <v>22033.801851441836</v>
      </c>
      <c r="G209" s="13"/>
      <c r="H209" s="15"/>
    </row>
    <row r="210" spans="5:8" x14ac:dyDescent="0.3">
      <c r="E210" s="12">
        <v>186</v>
      </c>
      <c r="F210" s="99">
        <v>12586.720593080259</v>
      </c>
      <c r="G210" s="13"/>
      <c r="H210" s="15"/>
    </row>
    <row r="211" spans="5:8" x14ac:dyDescent="0.3">
      <c r="E211" s="12">
        <v>187</v>
      </c>
      <c r="F211" s="99">
        <v>17182.65917409191</v>
      </c>
      <c r="G211" s="13"/>
      <c r="H211" s="15"/>
    </row>
    <row r="212" spans="5:8" x14ac:dyDescent="0.3">
      <c r="E212" s="12">
        <v>188</v>
      </c>
      <c r="F212" s="99">
        <v>8661.4021119639219</v>
      </c>
      <c r="G212" s="13"/>
      <c r="H212" s="15"/>
    </row>
    <row r="213" spans="5:8" x14ac:dyDescent="0.3">
      <c r="E213" s="12">
        <v>189</v>
      </c>
      <c r="F213" s="99">
        <v>9143.1058869012631</v>
      </c>
      <c r="G213" s="13"/>
      <c r="H213" s="15"/>
    </row>
    <row r="214" spans="5:8" x14ac:dyDescent="0.3">
      <c r="E214" s="12">
        <v>190</v>
      </c>
      <c r="F214" s="99">
        <v>10128.130727287964</v>
      </c>
      <c r="G214" s="13"/>
      <c r="H214" s="15"/>
    </row>
    <row r="215" spans="5:8" x14ac:dyDescent="0.3">
      <c r="E215" s="12">
        <v>191</v>
      </c>
      <c r="F215" s="99">
        <v>13356.725396481474</v>
      </c>
      <c r="G215" s="13"/>
      <c r="H215" s="15"/>
    </row>
    <row r="216" spans="5:8" x14ac:dyDescent="0.3">
      <c r="E216" s="12">
        <v>192</v>
      </c>
      <c r="F216" s="99">
        <v>17092.276178492029</v>
      </c>
      <c r="G216" s="13"/>
      <c r="H216" s="15"/>
    </row>
    <row r="217" spans="5:8" x14ac:dyDescent="0.3">
      <c r="E217" s="12">
        <v>193</v>
      </c>
      <c r="F217" s="99">
        <v>16901.812511699813</v>
      </c>
      <c r="G217" s="13"/>
      <c r="H217" s="15"/>
    </row>
    <row r="218" spans="5:8" x14ac:dyDescent="0.3">
      <c r="E218" s="12">
        <v>194</v>
      </c>
      <c r="F218" s="99">
        <v>17853.833962318022</v>
      </c>
      <c r="G218" s="13"/>
      <c r="H218" s="15"/>
    </row>
    <row r="219" spans="5:8" x14ac:dyDescent="0.3">
      <c r="E219" s="12">
        <v>195</v>
      </c>
      <c r="F219" s="99">
        <v>17688.603828635401</v>
      </c>
      <c r="G219" s="13"/>
      <c r="H219" s="15"/>
    </row>
    <row r="220" spans="5:8" x14ac:dyDescent="0.3">
      <c r="E220" s="12">
        <v>196</v>
      </c>
      <c r="F220" s="99">
        <v>10590.462428402941</v>
      </c>
      <c r="G220" s="13"/>
      <c r="H220" s="15"/>
    </row>
    <row r="221" spans="5:8" x14ac:dyDescent="0.3">
      <c r="E221" s="12">
        <v>197</v>
      </c>
      <c r="F221" s="99">
        <v>18496.139346510769</v>
      </c>
      <c r="G221" s="13"/>
      <c r="H221" s="15"/>
    </row>
    <row r="222" spans="5:8" x14ac:dyDescent="0.3">
      <c r="E222" s="12">
        <v>198</v>
      </c>
      <c r="F222" s="99">
        <v>15961.715246661406</v>
      </c>
      <c r="G222" s="13"/>
      <c r="H222" s="15"/>
    </row>
    <row r="223" spans="5:8" x14ac:dyDescent="0.3">
      <c r="E223" s="12">
        <v>199</v>
      </c>
      <c r="F223" s="99">
        <v>9745.7413715974544</v>
      </c>
      <c r="G223" s="13"/>
      <c r="H223" s="15"/>
    </row>
    <row r="224" spans="5:8" x14ac:dyDescent="0.3">
      <c r="E224" s="12">
        <v>200</v>
      </c>
      <c r="F224" s="99">
        <v>15474.086952611542</v>
      </c>
      <c r="G224" s="13"/>
      <c r="H224" s="15"/>
    </row>
    <row r="225" spans="5:8" x14ac:dyDescent="0.3">
      <c r="E225" s="12">
        <v>201</v>
      </c>
      <c r="F225" s="99">
        <v>19533.208572250762</v>
      </c>
      <c r="G225" s="13"/>
      <c r="H225" s="15"/>
    </row>
    <row r="226" spans="5:8" x14ac:dyDescent="0.3">
      <c r="E226" s="12">
        <v>202</v>
      </c>
      <c r="F226" s="99">
        <v>7761.7797788687458</v>
      </c>
      <c r="G226" s="13"/>
      <c r="H226" s="15"/>
    </row>
    <row r="227" spans="5:8" x14ac:dyDescent="0.3">
      <c r="E227" s="12">
        <v>203</v>
      </c>
      <c r="F227" s="99">
        <v>7861.1229099072953</v>
      </c>
      <c r="G227" s="13"/>
      <c r="H227" s="15"/>
    </row>
    <row r="228" spans="5:8" x14ac:dyDescent="0.3">
      <c r="E228" s="12">
        <v>204</v>
      </c>
      <c r="F228" s="99">
        <v>16804.036434782247</v>
      </c>
      <c r="G228" s="13"/>
      <c r="H228" s="15"/>
    </row>
    <row r="229" spans="5:8" x14ac:dyDescent="0.3">
      <c r="E229" s="12">
        <v>205</v>
      </c>
      <c r="F229" s="99">
        <v>15153.804133796133</v>
      </c>
      <c r="G229" s="13"/>
      <c r="H229" s="15"/>
    </row>
    <row r="230" spans="5:8" x14ac:dyDescent="0.3">
      <c r="E230" s="12">
        <v>206</v>
      </c>
      <c r="F230" s="99">
        <v>21706.771375648706</v>
      </c>
      <c r="G230" s="13"/>
      <c r="H230" s="15"/>
    </row>
    <row r="231" spans="5:8" x14ac:dyDescent="0.3">
      <c r="E231" s="12">
        <v>207</v>
      </c>
      <c r="F231" s="99">
        <v>17312.972843293988</v>
      </c>
      <c r="G231" s="13"/>
      <c r="H231" s="15"/>
    </row>
    <row r="232" spans="5:8" x14ac:dyDescent="0.3">
      <c r="E232" s="12">
        <v>208</v>
      </c>
      <c r="F232" s="99">
        <v>12273.193801624744</v>
      </c>
      <c r="G232" s="13"/>
      <c r="H232" s="15"/>
    </row>
    <row r="233" spans="5:8" x14ac:dyDescent="0.3">
      <c r="E233" s="12">
        <v>209</v>
      </c>
      <c r="F233" s="99">
        <v>18051.589196649889</v>
      </c>
      <c r="G233" s="13"/>
      <c r="H233" s="15"/>
    </row>
    <row r="234" spans="5:8" x14ac:dyDescent="0.3">
      <c r="E234" s="12">
        <v>210</v>
      </c>
      <c r="F234" s="99">
        <v>13969.663188288367</v>
      </c>
      <c r="G234" s="13"/>
      <c r="H234" s="15"/>
    </row>
    <row r="235" spans="5:8" x14ac:dyDescent="0.3">
      <c r="E235" s="12">
        <v>211</v>
      </c>
      <c r="F235" s="99">
        <v>14286.964283638285</v>
      </c>
      <c r="G235" s="13"/>
      <c r="H235" s="15"/>
    </row>
    <row r="236" spans="5:8" x14ac:dyDescent="0.3">
      <c r="E236" s="12">
        <v>212</v>
      </c>
      <c r="F236" s="99">
        <v>15940.352468084704</v>
      </c>
      <c r="G236" s="13"/>
      <c r="H236" s="15"/>
    </row>
    <row r="237" spans="5:8" x14ac:dyDescent="0.3">
      <c r="E237" s="12">
        <v>213</v>
      </c>
      <c r="F237" s="99">
        <v>10574.314585754604</v>
      </c>
      <c r="G237" s="13"/>
      <c r="H237" s="15"/>
    </row>
    <row r="238" spans="5:8" x14ac:dyDescent="0.3">
      <c r="E238" s="12">
        <v>214</v>
      </c>
      <c r="F238" s="99">
        <v>16616.797484997383</v>
      </c>
      <c r="G238" s="13"/>
      <c r="H238" s="15"/>
    </row>
    <row r="239" spans="5:8" x14ac:dyDescent="0.3">
      <c r="E239" s="12">
        <v>215</v>
      </c>
      <c r="F239" s="99">
        <v>21108.103054515945</v>
      </c>
      <c r="G239" s="13"/>
      <c r="H239" s="15"/>
    </row>
    <row r="240" spans="5:8" x14ac:dyDescent="0.3">
      <c r="E240" s="12">
        <v>216</v>
      </c>
      <c r="F240" s="99">
        <v>19498.596750878743</v>
      </c>
      <c r="G240" s="13"/>
      <c r="H240" s="15"/>
    </row>
    <row r="241" spans="5:8" x14ac:dyDescent="0.3">
      <c r="E241" s="12">
        <v>217</v>
      </c>
      <c r="F241" s="99">
        <v>19595.153027814406</v>
      </c>
      <c r="G241" s="13"/>
      <c r="H241" s="15"/>
    </row>
    <row r="242" spans="5:8" x14ac:dyDescent="0.3">
      <c r="E242" s="12">
        <v>218</v>
      </c>
      <c r="F242" s="99">
        <v>11226.254359303479</v>
      </c>
      <c r="G242" s="13"/>
      <c r="H242" s="15"/>
    </row>
    <row r="243" spans="5:8" x14ac:dyDescent="0.3">
      <c r="E243" s="12">
        <v>219</v>
      </c>
      <c r="F243" s="99">
        <v>21725.849407480244</v>
      </c>
      <c r="G243" s="13"/>
      <c r="H243" s="15"/>
    </row>
    <row r="244" spans="5:8" x14ac:dyDescent="0.3">
      <c r="E244" s="12">
        <v>220</v>
      </c>
      <c r="F244" s="99">
        <v>8229.6618827174243</v>
      </c>
      <c r="G244" s="13"/>
      <c r="H244" s="15"/>
    </row>
    <row r="245" spans="5:8" x14ac:dyDescent="0.3">
      <c r="E245" s="12">
        <v>221</v>
      </c>
      <c r="F245" s="99">
        <v>14876.803127212814</v>
      </c>
      <c r="G245" s="13"/>
      <c r="H245" s="15"/>
    </row>
    <row r="246" spans="5:8" x14ac:dyDescent="0.3">
      <c r="E246" s="12">
        <v>222</v>
      </c>
      <c r="F246" s="99">
        <v>21903.516945589246</v>
      </c>
      <c r="G246" s="13"/>
      <c r="H246" s="15"/>
    </row>
    <row r="247" spans="5:8" x14ac:dyDescent="0.3">
      <c r="E247" s="12">
        <v>223</v>
      </c>
      <c r="F247" s="99">
        <v>17372.525833504507</v>
      </c>
      <c r="G247" s="13"/>
      <c r="H247" s="15"/>
    </row>
    <row r="248" spans="5:8" x14ac:dyDescent="0.3">
      <c r="E248" s="12">
        <v>224</v>
      </c>
      <c r="F248" s="99">
        <v>13657.359819157675</v>
      </c>
      <c r="G248" s="13"/>
      <c r="H248" s="15"/>
    </row>
    <row r="249" spans="5:8" x14ac:dyDescent="0.3">
      <c r="E249" s="12">
        <v>225</v>
      </c>
      <c r="F249" s="99">
        <v>14510.141098438384</v>
      </c>
      <c r="G249" s="13"/>
      <c r="H249" s="15"/>
    </row>
    <row r="250" spans="5:8" x14ac:dyDescent="0.3">
      <c r="E250" s="12">
        <v>226</v>
      </c>
      <c r="F250" s="99">
        <v>8752.082121145344</v>
      </c>
      <c r="G250" s="13"/>
      <c r="H250" s="15"/>
    </row>
    <row r="251" spans="5:8" x14ac:dyDescent="0.3">
      <c r="E251" s="12">
        <v>227</v>
      </c>
      <c r="F251" s="99">
        <v>10333.362590876466</v>
      </c>
      <c r="G251" s="13"/>
      <c r="H251" s="15"/>
    </row>
    <row r="252" spans="5:8" x14ac:dyDescent="0.3">
      <c r="E252" s="12">
        <v>228</v>
      </c>
      <c r="F252" s="99">
        <v>19630.244979711686</v>
      </c>
      <c r="G252" s="13"/>
      <c r="H252" s="15"/>
    </row>
    <row r="253" spans="5:8" x14ac:dyDescent="0.3">
      <c r="E253" s="12">
        <v>229</v>
      </c>
      <c r="F253" s="99">
        <v>10649.437934174202</v>
      </c>
      <c r="G253" s="13"/>
      <c r="H253" s="15"/>
    </row>
    <row r="254" spans="5:8" x14ac:dyDescent="0.3">
      <c r="E254" s="12">
        <v>230</v>
      </c>
      <c r="F254" s="99">
        <v>20549.220310852921</v>
      </c>
      <c r="G254" s="13"/>
      <c r="H254" s="15"/>
    </row>
    <row r="255" spans="5:8" x14ac:dyDescent="0.3">
      <c r="E255" s="12">
        <v>231</v>
      </c>
      <c r="F255" s="99">
        <v>9887.368658470863</v>
      </c>
      <c r="G255" s="13"/>
      <c r="H255" s="15"/>
    </row>
    <row r="256" spans="5:8" x14ac:dyDescent="0.3">
      <c r="E256" s="12">
        <v>232</v>
      </c>
      <c r="F256" s="99">
        <v>19623.278613073649</v>
      </c>
      <c r="G256" s="13"/>
      <c r="H256" s="15"/>
    </row>
    <row r="257" spans="5:8" x14ac:dyDescent="0.3">
      <c r="E257" s="12">
        <v>233</v>
      </c>
      <c r="F257" s="99">
        <v>19882.451583229602</v>
      </c>
      <c r="G257" s="13"/>
      <c r="H257" s="15"/>
    </row>
    <row r="258" spans="5:8" x14ac:dyDescent="0.3">
      <c r="E258" s="12">
        <v>234</v>
      </c>
      <c r="F258" s="99">
        <v>13676.844719046087</v>
      </c>
      <c r="G258" s="13"/>
      <c r="H258" s="15"/>
    </row>
    <row r="259" spans="5:8" x14ac:dyDescent="0.3">
      <c r="E259" s="12">
        <v>235</v>
      </c>
      <c r="F259" s="99">
        <v>17403.043897143085</v>
      </c>
      <c r="G259" s="13"/>
      <c r="H259" s="15"/>
    </row>
    <row r="260" spans="5:8" x14ac:dyDescent="0.3">
      <c r="E260" s="12">
        <v>236</v>
      </c>
      <c r="F260" s="99">
        <v>21943.846177760104</v>
      </c>
      <c r="G260" s="13"/>
      <c r="H260" s="15"/>
    </row>
    <row r="261" spans="5:8" x14ac:dyDescent="0.3">
      <c r="E261" s="12">
        <v>237</v>
      </c>
      <c r="F261" s="99">
        <v>11873.845058558916</v>
      </c>
      <c r="G261" s="13"/>
      <c r="H261" s="15"/>
    </row>
    <row r="262" spans="5:8" x14ac:dyDescent="0.3">
      <c r="E262" s="12">
        <v>238</v>
      </c>
      <c r="F262" s="99">
        <v>19137.455716186247</v>
      </c>
      <c r="G262" s="13"/>
      <c r="H262" s="15"/>
    </row>
    <row r="263" spans="5:8" x14ac:dyDescent="0.3">
      <c r="E263" s="12">
        <v>239</v>
      </c>
      <c r="F263" s="99">
        <v>20975.550296268528</v>
      </c>
      <c r="G263" s="13"/>
      <c r="H263" s="15"/>
    </row>
    <row r="264" spans="5:8" x14ac:dyDescent="0.3">
      <c r="E264" s="12">
        <v>240</v>
      </c>
      <c r="F264" s="99">
        <v>14372.627546449366</v>
      </c>
      <c r="G264" s="13"/>
      <c r="H264" s="15"/>
    </row>
    <row r="265" spans="5:8" x14ac:dyDescent="0.3">
      <c r="E265" s="12">
        <v>241</v>
      </c>
      <c r="F265" s="99">
        <v>17788.794655066653</v>
      </c>
      <c r="G265" s="13"/>
      <c r="H265" s="15"/>
    </row>
    <row r="266" spans="5:8" x14ac:dyDescent="0.3">
      <c r="E266" s="12">
        <v>242</v>
      </c>
      <c r="F266" s="99">
        <v>18863.392927212335</v>
      </c>
      <c r="G266" s="13"/>
      <c r="H266" s="15"/>
    </row>
    <row r="267" spans="5:8" x14ac:dyDescent="0.3">
      <c r="E267" s="12">
        <v>243</v>
      </c>
      <c r="F267" s="99">
        <v>16150.047113800247</v>
      </c>
      <c r="G267" s="13"/>
      <c r="H267" s="15"/>
    </row>
    <row r="268" spans="5:8" x14ac:dyDescent="0.3">
      <c r="E268" s="12">
        <v>244</v>
      </c>
      <c r="F268" s="99">
        <v>16397.908694961676</v>
      </c>
      <c r="G268" s="13"/>
      <c r="H268" s="15"/>
    </row>
    <row r="269" spans="5:8" x14ac:dyDescent="0.3">
      <c r="E269" s="12">
        <v>245</v>
      </c>
      <c r="F269" s="99">
        <v>12962.667991545139</v>
      </c>
      <c r="G269" s="13"/>
      <c r="H269" s="15"/>
    </row>
    <row r="270" spans="5:8" x14ac:dyDescent="0.3">
      <c r="E270" s="12">
        <v>246</v>
      </c>
      <c r="F270" s="99">
        <v>16002.274085322206</v>
      </c>
      <c r="G270" s="13"/>
      <c r="H270" s="15"/>
    </row>
    <row r="271" spans="5:8" x14ac:dyDescent="0.3">
      <c r="E271" s="12">
        <v>247</v>
      </c>
      <c r="F271" s="99">
        <v>8126.7561667512346</v>
      </c>
      <c r="G271" s="13"/>
      <c r="H271" s="15"/>
    </row>
    <row r="272" spans="5:8" x14ac:dyDescent="0.3">
      <c r="E272" s="12">
        <v>248</v>
      </c>
      <c r="F272" s="99">
        <v>16052.944141637607</v>
      </c>
      <c r="G272" s="13"/>
      <c r="H272" s="15"/>
    </row>
    <row r="273" spans="5:8" x14ac:dyDescent="0.3">
      <c r="E273" s="12">
        <v>249</v>
      </c>
      <c r="F273" s="99">
        <v>10258.099794446272</v>
      </c>
      <c r="G273" s="13"/>
      <c r="H273" s="15"/>
    </row>
    <row r="274" spans="5:8" x14ac:dyDescent="0.3">
      <c r="E274" s="12">
        <v>250</v>
      </c>
      <c r="F274" s="99">
        <v>10136.350210744509</v>
      </c>
      <c r="G274" s="13"/>
      <c r="H274" s="15"/>
    </row>
    <row r="275" spans="5:8" x14ac:dyDescent="0.3">
      <c r="E275" s="12">
        <v>251</v>
      </c>
      <c r="F275" s="99">
        <v>14418.809960541388</v>
      </c>
      <c r="G275" s="13"/>
      <c r="H275" s="15"/>
    </row>
    <row r="276" spans="5:8" x14ac:dyDescent="0.3">
      <c r="E276" s="12">
        <v>252</v>
      </c>
      <c r="F276" s="99">
        <v>12822.117622815218</v>
      </c>
      <c r="G276" s="13"/>
      <c r="H276" s="15"/>
    </row>
    <row r="277" spans="5:8" x14ac:dyDescent="0.3">
      <c r="E277" s="12">
        <v>253</v>
      </c>
      <c r="F277" s="99">
        <v>14320.215243744096</v>
      </c>
      <c r="G277" s="13"/>
      <c r="H277" s="15"/>
    </row>
    <row r="278" spans="5:8" x14ac:dyDescent="0.3">
      <c r="E278" s="12">
        <v>254</v>
      </c>
      <c r="F278" s="99">
        <v>15337.176026626141</v>
      </c>
      <c r="G278" s="13"/>
      <c r="H278" s="15"/>
    </row>
    <row r="279" spans="5:8" x14ac:dyDescent="0.3">
      <c r="E279" s="12">
        <v>255</v>
      </c>
      <c r="F279" s="99">
        <v>9610.4869203571143</v>
      </c>
      <c r="G279" s="13"/>
      <c r="H279" s="15"/>
    </row>
    <row r="280" spans="5:8" x14ac:dyDescent="0.3">
      <c r="E280" s="12">
        <v>256</v>
      </c>
      <c r="F280" s="99">
        <v>15019.733111912763</v>
      </c>
      <c r="G280" s="13"/>
      <c r="H280" s="15"/>
    </row>
    <row r="281" spans="5:8" x14ac:dyDescent="0.3">
      <c r="E281" s="12">
        <v>257</v>
      </c>
      <c r="F281" s="99">
        <v>18519.025564147902</v>
      </c>
      <c r="G281" s="13"/>
      <c r="H281" s="15"/>
    </row>
    <row r="282" spans="5:8" x14ac:dyDescent="0.3">
      <c r="E282" s="12">
        <v>258</v>
      </c>
      <c r="F282" s="99">
        <v>19131.34122078061</v>
      </c>
      <c r="G282" s="13"/>
      <c r="H282" s="15"/>
    </row>
    <row r="283" spans="5:8" x14ac:dyDescent="0.3">
      <c r="E283" s="12">
        <v>259</v>
      </c>
      <c r="F283" s="99">
        <v>7538.6696991210483</v>
      </c>
      <c r="G283" s="13"/>
      <c r="H283" s="15"/>
    </row>
    <row r="284" spans="5:8" x14ac:dyDescent="0.3">
      <c r="E284" s="12">
        <v>260</v>
      </c>
      <c r="F284" s="99">
        <v>21254.05874429761</v>
      </c>
      <c r="G284" s="13"/>
      <c r="H284" s="15"/>
    </row>
    <row r="285" spans="5:8" x14ac:dyDescent="0.3">
      <c r="E285" s="12">
        <v>261</v>
      </c>
      <c r="F285" s="99">
        <v>13000.825670362872</v>
      </c>
      <c r="G285" s="13"/>
      <c r="H285" s="15"/>
    </row>
    <row r="286" spans="5:8" x14ac:dyDescent="0.3">
      <c r="E286" s="12">
        <v>262</v>
      </c>
      <c r="F286" s="99">
        <v>18080.50915356708</v>
      </c>
      <c r="G286" s="13"/>
      <c r="H286" s="15"/>
    </row>
    <row r="287" spans="5:8" x14ac:dyDescent="0.3">
      <c r="E287" s="12">
        <v>263</v>
      </c>
      <c r="F287" s="99">
        <v>19412.009783358342</v>
      </c>
      <c r="G287" s="13"/>
      <c r="H287" s="15"/>
    </row>
    <row r="288" spans="5:8" x14ac:dyDescent="0.3">
      <c r="E288" s="12">
        <v>264</v>
      </c>
      <c r="F288" s="99">
        <v>15288.24078448434</v>
      </c>
      <c r="G288" s="13"/>
      <c r="H288" s="15"/>
    </row>
    <row r="289" spans="5:8" x14ac:dyDescent="0.3">
      <c r="E289" s="12">
        <v>265</v>
      </c>
      <c r="F289" s="99">
        <v>9307.7964457121707</v>
      </c>
      <c r="G289" s="13"/>
      <c r="H289" s="15"/>
    </row>
    <row r="290" spans="5:8" x14ac:dyDescent="0.3">
      <c r="E290" s="12">
        <v>266</v>
      </c>
      <c r="F290" s="99">
        <v>14071.283508118271</v>
      </c>
      <c r="G290" s="13"/>
      <c r="H290" s="15"/>
    </row>
    <row r="291" spans="5:8" x14ac:dyDescent="0.3">
      <c r="E291" s="12">
        <v>267</v>
      </c>
      <c r="F291" s="99">
        <v>21550.200992734535</v>
      </c>
      <c r="G291" s="13"/>
      <c r="H291" s="15"/>
    </row>
    <row r="292" spans="5:8" x14ac:dyDescent="0.3">
      <c r="E292" s="12">
        <v>268</v>
      </c>
      <c r="F292" s="99">
        <v>17148.187707382007</v>
      </c>
      <c r="G292" s="13"/>
      <c r="H292" s="15"/>
    </row>
    <row r="293" spans="5:8" x14ac:dyDescent="0.3">
      <c r="E293" s="12">
        <v>269</v>
      </c>
      <c r="F293" s="99">
        <v>12289.183055818983</v>
      </c>
      <c r="G293" s="13"/>
      <c r="H293" s="15"/>
    </row>
    <row r="294" spans="5:8" x14ac:dyDescent="0.3">
      <c r="E294" s="12">
        <v>270</v>
      </c>
      <c r="F294" s="99">
        <v>22225.012473814437</v>
      </c>
      <c r="G294" s="13"/>
      <c r="H294" s="15"/>
    </row>
    <row r="295" spans="5:8" x14ac:dyDescent="0.3">
      <c r="E295" s="12">
        <v>271</v>
      </c>
      <c r="F295" s="99">
        <v>22071.788668905341</v>
      </c>
      <c r="G295" s="13"/>
      <c r="H295" s="15"/>
    </row>
    <row r="296" spans="5:8" x14ac:dyDescent="0.3">
      <c r="E296" s="12">
        <v>272</v>
      </c>
      <c r="F296" s="99">
        <v>19040.190171928771</v>
      </c>
      <c r="G296" s="13"/>
      <c r="H296" s="15"/>
    </row>
    <row r="297" spans="5:8" x14ac:dyDescent="0.3">
      <c r="E297" s="12">
        <v>273</v>
      </c>
      <c r="F297" s="99">
        <v>7872.9399117180292</v>
      </c>
      <c r="G297" s="13"/>
      <c r="H297" s="15"/>
    </row>
    <row r="298" spans="5:8" x14ac:dyDescent="0.3">
      <c r="E298" s="12">
        <v>274</v>
      </c>
      <c r="F298" s="99">
        <v>19595.315283337288</v>
      </c>
      <c r="G298" s="13"/>
      <c r="H298" s="15"/>
    </row>
    <row r="299" spans="5:8" x14ac:dyDescent="0.3">
      <c r="E299" s="12">
        <v>275</v>
      </c>
      <c r="F299" s="99">
        <v>18463.79354335292</v>
      </c>
      <c r="G299" s="13"/>
      <c r="H299" s="15"/>
    </row>
    <row r="300" spans="5:8" x14ac:dyDescent="0.3">
      <c r="E300" s="12">
        <v>276</v>
      </c>
      <c r="F300" s="99">
        <v>14968.876112038648</v>
      </c>
      <c r="G300" s="13"/>
      <c r="H300" s="15"/>
    </row>
    <row r="301" spans="5:8" x14ac:dyDescent="0.3">
      <c r="E301" s="12">
        <v>277</v>
      </c>
      <c r="F301" s="99">
        <v>13329.959388556046</v>
      </c>
      <c r="G301" s="13"/>
      <c r="H301" s="15"/>
    </row>
    <row r="302" spans="5:8" x14ac:dyDescent="0.3">
      <c r="E302" s="12">
        <v>278</v>
      </c>
      <c r="F302" s="99">
        <v>21546.171889128032</v>
      </c>
      <c r="G302" s="13"/>
      <c r="H302" s="15"/>
    </row>
    <row r="303" spans="5:8" x14ac:dyDescent="0.3">
      <c r="E303" s="12">
        <v>279</v>
      </c>
      <c r="F303" s="99">
        <v>15757.357046023608</v>
      </c>
      <c r="G303" s="13"/>
      <c r="H303" s="15"/>
    </row>
    <row r="304" spans="5:8" x14ac:dyDescent="0.3">
      <c r="E304" s="12">
        <v>280</v>
      </c>
      <c r="F304" s="99">
        <v>18701.08183333317</v>
      </c>
      <c r="G304" s="13"/>
      <c r="H304" s="15"/>
    </row>
    <row r="305" spans="5:8" x14ac:dyDescent="0.3">
      <c r="E305" s="12">
        <v>281</v>
      </c>
      <c r="F305" s="99">
        <v>13076.068623223531</v>
      </c>
      <c r="G305" s="13"/>
      <c r="H305" s="15"/>
    </row>
    <row r="306" spans="5:8" x14ac:dyDescent="0.3">
      <c r="E306" s="12">
        <v>282</v>
      </c>
      <c r="F306" s="99">
        <v>17086.708677646326</v>
      </c>
      <c r="G306" s="13"/>
      <c r="H306" s="15"/>
    </row>
    <row r="307" spans="5:8" x14ac:dyDescent="0.3">
      <c r="E307" s="12">
        <v>283</v>
      </c>
      <c r="F307" s="99">
        <v>12697.66720245342</v>
      </c>
      <c r="G307" s="13"/>
      <c r="H307" s="15"/>
    </row>
    <row r="308" spans="5:8" x14ac:dyDescent="0.3">
      <c r="E308" s="12">
        <v>284</v>
      </c>
      <c r="F308" s="99">
        <v>22182.117291551389</v>
      </c>
      <c r="G308" s="13"/>
      <c r="H308" s="15"/>
    </row>
    <row r="309" spans="5:8" x14ac:dyDescent="0.3">
      <c r="E309" s="12">
        <v>285</v>
      </c>
      <c r="F309" s="99">
        <v>14888.092767512528</v>
      </c>
      <c r="G309" s="13"/>
      <c r="H309" s="15"/>
    </row>
    <row r="310" spans="5:8" x14ac:dyDescent="0.3">
      <c r="E310" s="12">
        <v>286</v>
      </c>
      <c r="F310" s="99">
        <v>17282.413223561962</v>
      </c>
      <c r="G310" s="13"/>
      <c r="H310" s="15"/>
    </row>
    <row r="311" spans="5:8" x14ac:dyDescent="0.3">
      <c r="E311" s="12">
        <v>287</v>
      </c>
      <c r="F311" s="99">
        <v>17192.39438485862</v>
      </c>
      <c r="G311" s="13"/>
      <c r="H311" s="15"/>
    </row>
    <row r="312" spans="5:8" x14ac:dyDescent="0.3">
      <c r="E312" s="12">
        <v>288</v>
      </c>
      <c r="F312" s="99">
        <v>16047.662231224647</v>
      </c>
      <c r="G312" s="13"/>
      <c r="H312" s="15"/>
    </row>
    <row r="313" spans="5:8" x14ac:dyDescent="0.3">
      <c r="E313" s="12">
        <v>289</v>
      </c>
      <c r="F313" s="99">
        <v>18446.673383632049</v>
      </c>
      <c r="G313" s="13"/>
      <c r="H313" s="15"/>
    </row>
    <row r="314" spans="5:8" x14ac:dyDescent="0.3">
      <c r="E314" s="12">
        <v>290</v>
      </c>
      <c r="F314" s="99">
        <v>8537.1956983819109</v>
      </c>
      <c r="G314" s="13"/>
      <c r="H314" s="15"/>
    </row>
    <row r="315" spans="5:8" x14ac:dyDescent="0.3">
      <c r="E315" s="12">
        <v>291</v>
      </c>
      <c r="F315" s="99">
        <v>21594.775967402195</v>
      </c>
      <c r="G315" s="13"/>
      <c r="H315" s="15"/>
    </row>
    <row r="316" spans="5:8" x14ac:dyDescent="0.3">
      <c r="E316" s="12">
        <v>292</v>
      </c>
      <c r="F316" s="99">
        <v>10279.163372568481</v>
      </c>
      <c r="G316" s="13"/>
      <c r="H316" s="15"/>
    </row>
    <row r="317" spans="5:8" x14ac:dyDescent="0.3">
      <c r="E317" s="12">
        <v>293</v>
      </c>
      <c r="F317" s="99">
        <v>13206.422931205263</v>
      </c>
      <c r="G317" s="13"/>
      <c r="H317" s="15"/>
    </row>
    <row r="318" spans="5:8" x14ac:dyDescent="0.3">
      <c r="E318" s="12">
        <v>294</v>
      </c>
      <c r="F318" s="99">
        <v>11969.667404887019</v>
      </c>
      <c r="G318" s="13"/>
      <c r="H318" s="15"/>
    </row>
    <row r="319" spans="5:8" x14ac:dyDescent="0.3">
      <c r="E319" s="12">
        <v>295</v>
      </c>
      <c r="F319" s="99">
        <v>20121.949173679954</v>
      </c>
      <c r="G319" s="13"/>
      <c r="H319" s="15"/>
    </row>
    <row r="320" spans="5:8" x14ac:dyDescent="0.3">
      <c r="E320" s="12">
        <v>296</v>
      </c>
      <c r="F320" s="99">
        <v>22462.635197218726</v>
      </c>
      <c r="G320" s="13"/>
      <c r="H320" s="15"/>
    </row>
    <row r="321" spans="5:8" x14ac:dyDescent="0.3">
      <c r="E321" s="12">
        <v>297</v>
      </c>
      <c r="F321" s="99">
        <v>14353.022712828839</v>
      </c>
      <c r="G321" s="13"/>
      <c r="H321" s="15"/>
    </row>
    <row r="322" spans="5:8" x14ac:dyDescent="0.3">
      <c r="E322" s="12">
        <v>298</v>
      </c>
      <c r="F322" s="99">
        <v>12665.03017243628</v>
      </c>
      <c r="G322" s="13"/>
      <c r="H322" s="15"/>
    </row>
    <row r="323" spans="5:8" x14ac:dyDescent="0.3">
      <c r="E323" s="12">
        <v>299</v>
      </c>
      <c r="F323" s="99">
        <v>8499.0156902293384</v>
      </c>
      <c r="G323" s="13"/>
      <c r="H323" s="15"/>
    </row>
    <row r="324" spans="5:8" x14ac:dyDescent="0.3">
      <c r="E324" s="12">
        <v>300</v>
      </c>
      <c r="F324" s="99">
        <v>9574.7567191979615</v>
      </c>
      <c r="G324" s="13"/>
      <c r="H324" s="15"/>
    </row>
    <row r="325" spans="5:8" x14ac:dyDescent="0.3">
      <c r="E325" s="12">
        <v>301</v>
      </c>
      <c r="F325" s="99">
        <v>12447.43185244393</v>
      </c>
      <c r="G325" s="13"/>
      <c r="H325" s="15"/>
    </row>
    <row r="326" spans="5:8" x14ac:dyDescent="0.3">
      <c r="E326" s="12">
        <v>302</v>
      </c>
      <c r="F326" s="99">
        <v>18962.69491098015</v>
      </c>
      <c r="G326" s="13"/>
      <c r="H326" s="15"/>
    </row>
    <row r="327" spans="5:8" x14ac:dyDescent="0.3">
      <c r="E327" s="12">
        <v>303</v>
      </c>
      <c r="F327" s="99">
        <v>7690.856351110182</v>
      </c>
      <c r="G327" s="13"/>
      <c r="H327" s="15"/>
    </row>
    <row r="328" spans="5:8" x14ac:dyDescent="0.3">
      <c r="E328" s="12">
        <v>304</v>
      </c>
      <c r="F328" s="99">
        <v>19580.797792794343</v>
      </c>
      <c r="G328" s="13"/>
      <c r="H328" s="15"/>
    </row>
    <row r="329" spans="5:8" x14ac:dyDescent="0.3">
      <c r="E329" s="12">
        <v>305</v>
      </c>
      <c r="F329" s="99">
        <v>8513.0394744186342</v>
      </c>
      <c r="G329" s="13"/>
      <c r="H329" s="15"/>
    </row>
    <row r="330" spans="5:8" x14ac:dyDescent="0.3">
      <c r="E330" s="12">
        <v>306</v>
      </c>
      <c r="F330" s="99">
        <v>13594.5202513119</v>
      </c>
      <c r="G330" s="13"/>
      <c r="H330" s="15"/>
    </row>
    <row r="331" spans="5:8" x14ac:dyDescent="0.3">
      <c r="E331" s="12">
        <v>307</v>
      </c>
      <c r="F331" s="99">
        <v>18530.512309310958</v>
      </c>
      <c r="G331" s="13"/>
      <c r="H331" s="15"/>
    </row>
    <row r="332" spans="5:8" x14ac:dyDescent="0.3">
      <c r="E332" s="12">
        <v>308</v>
      </c>
      <c r="F332" s="99">
        <v>18067.076609498152</v>
      </c>
      <c r="G332" s="13"/>
      <c r="H332" s="15"/>
    </row>
    <row r="333" spans="5:8" x14ac:dyDescent="0.3">
      <c r="E333" s="12">
        <v>309</v>
      </c>
      <c r="F333" s="99">
        <v>21911.509275685559</v>
      </c>
      <c r="G333" s="13"/>
      <c r="H333" s="15"/>
    </row>
    <row r="334" spans="5:8" x14ac:dyDescent="0.3">
      <c r="E334" s="12">
        <v>310</v>
      </c>
      <c r="F334" s="99">
        <v>9481.0704296362092</v>
      </c>
      <c r="G334" s="13"/>
      <c r="H334" s="15"/>
    </row>
    <row r="335" spans="5:8" x14ac:dyDescent="0.3">
      <c r="E335" s="12">
        <v>311</v>
      </c>
      <c r="F335" s="99">
        <v>20747.800072874961</v>
      </c>
      <c r="G335" s="13"/>
      <c r="H335" s="15"/>
    </row>
    <row r="336" spans="5:8" x14ac:dyDescent="0.3">
      <c r="E336" s="12">
        <v>312</v>
      </c>
      <c r="F336" s="99">
        <v>12546.235548371449</v>
      </c>
      <c r="G336" s="13"/>
      <c r="H336" s="15"/>
    </row>
    <row r="337" spans="5:8" x14ac:dyDescent="0.3">
      <c r="E337" s="12">
        <v>313</v>
      </c>
      <c r="F337" s="99">
        <v>18419.888096793715</v>
      </c>
      <c r="G337" s="13"/>
      <c r="H337" s="15"/>
    </row>
    <row r="338" spans="5:8" x14ac:dyDescent="0.3">
      <c r="E338" s="12">
        <v>314</v>
      </c>
      <c r="F338" s="99">
        <v>13288.006786021491</v>
      </c>
      <c r="G338" s="13"/>
      <c r="H338" s="15"/>
    </row>
    <row r="339" spans="5:8" x14ac:dyDescent="0.3">
      <c r="E339" s="12">
        <v>315</v>
      </c>
      <c r="F339" s="99">
        <v>16980.315922874419</v>
      </c>
      <c r="G339" s="13"/>
      <c r="H339" s="15"/>
    </row>
    <row r="340" spans="5:8" x14ac:dyDescent="0.3">
      <c r="E340" s="12">
        <v>316</v>
      </c>
      <c r="F340" s="99">
        <v>20028.978548130079</v>
      </c>
      <c r="G340" s="13"/>
      <c r="H340" s="15"/>
    </row>
    <row r="341" spans="5:8" x14ac:dyDescent="0.3">
      <c r="E341" s="12">
        <v>317</v>
      </c>
      <c r="F341" s="99">
        <v>8172.3969561059494</v>
      </c>
      <c r="G341" s="13"/>
      <c r="H341" s="15"/>
    </row>
    <row r="342" spans="5:8" x14ac:dyDescent="0.3">
      <c r="E342" s="12">
        <v>318</v>
      </c>
      <c r="F342" s="99">
        <v>15221.552095825158</v>
      </c>
      <c r="G342" s="13"/>
      <c r="H342" s="15"/>
    </row>
    <row r="343" spans="5:8" x14ac:dyDescent="0.3">
      <c r="E343" s="12">
        <v>319</v>
      </c>
      <c r="F343" s="99">
        <v>8839.3533667183947</v>
      </c>
      <c r="G343" s="13"/>
      <c r="H343" s="15"/>
    </row>
    <row r="344" spans="5:8" x14ac:dyDescent="0.3">
      <c r="E344" s="12">
        <v>320</v>
      </c>
      <c r="F344" s="99">
        <v>16765.330347878029</v>
      </c>
      <c r="G344" s="13"/>
      <c r="H344" s="15"/>
    </row>
    <row r="345" spans="5:8" x14ac:dyDescent="0.3">
      <c r="E345" s="12">
        <v>321</v>
      </c>
      <c r="F345" s="99">
        <v>18369.980529252774</v>
      </c>
      <c r="G345" s="13"/>
      <c r="H345" s="15"/>
    </row>
    <row r="346" spans="5:8" x14ac:dyDescent="0.3">
      <c r="E346" s="12">
        <v>322</v>
      </c>
      <c r="F346" s="99">
        <v>12167.474082789849</v>
      </c>
      <c r="G346" s="13"/>
      <c r="H346" s="15"/>
    </row>
    <row r="347" spans="5:8" x14ac:dyDescent="0.3">
      <c r="E347" s="12">
        <v>323</v>
      </c>
      <c r="F347" s="99">
        <v>14446.483034422883</v>
      </c>
      <c r="G347" s="13"/>
      <c r="H347" s="15"/>
    </row>
    <row r="348" spans="5:8" x14ac:dyDescent="0.3">
      <c r="E348" s="12">
        <v>324</v>
      </c>
      <c r="F348" s="99">
        <v>22168.220951411888</v>
      </c>
      <c r="G348" s="13"/>
      <c r="H348" s="15"/>
    </row>
    <row r="349" spans="5:8" x14ac:dyDescent="0.3">
      <c r="E349" s="12">
        <v>325</v>
      </c>
      <c r="F349" s="99">
        <v>16029.064796886654</v>
      </c>
      <c r="G349" s="13"/>
      <c r="H349" s="15"/>
    </row>
    <row r="350" spans="5:8" x14ac:dyDescent="0.3">
      <c r="E350" s="12">
        <v>326</v>
      </c>
      <c r="F350" s="99">
        <v>20949.495874843153</v>
      </c>
      <c r="G350" s="13"/>
      <c r="H350" s="15"/>
    </row>
    <row r="351" spans="5:8" x14ac:dyDescent="0.3">
      <c r="E351" s="12">
        <v>327</v>
      </c>
      <c r="F351" s="99">
        <v>14010.595712674651</v>
      </c>
      <c r="G351" s="13"/>
      <c r="H351" s="15"/>
    </row>
    <row r="352" spans="5:8" x14ac:dyDescent="0.3">
      <c r="E352" s="12">
        <v>328</v>
      </c>
      <c r="F352" s="99">
        <v>19220.391434204153</v>
      </c>
      <c r="G352" s="13"/>
      <c r="H352" s="15"/>
    </row>
    <row r="353" spans="5:8" x14ac:dyDescent="0.3">
      <c r="E353" s="12">
        <v>329</v>
      </c>
      <c r="F353" s="99">
        <v>19024.896849328055</v>
      </c>
      <c r="G353" s="13"/>
      <c r="H353" s="15"/>
    </row>
    <row r="354" spans="5:8" x14ac:dyDescent="0.3">
      <c r="E354" s="12">
        <v>330</v>
      </c>
      <c r="F354" s="99">
        <v>14219.60721041754</v>
      </c>
      <c r="G354" s="13"/>
      <c r="H354" s="15"/>
    </row>
    <row r="355" spans="5:8" x14ac:dyDescent="0.3">
      <c r="E355" s="12">
        <v>331</v>
      </c>
      <c r="F355" s="99">
        <v>12408.921429275317</v>
      </c>
      <c r="G355" s="13"/>
      <c r="H355" s="15"/>
    </row>
    <row r="356" spans="5:8" x14ac:dyDescent="0.3">
      <c r="E356" s="12">
        <v>332</v>
      </c>
      <c r="F356" s="99">
        <v>15087.070287100636</v>
      </c>
      <c r="G356" s="13"/>
      <c r="H356" s="15"/>
    </row>
    <row r="357" spans="5:8" x14ac:dyDescent="0.3">
      <c r="E357" s="12">
        <v>333</v>
      </c>
      <c r="F357" s="99">
        <v>15533.337120117008</v>
      </c>
      <c r="G357" s="13"/>
      <c r="H357" s="15"/>
    </row>
    <row r="358" spans="5:8" x14ac:dyDescent="0.3">
      <c r="E358" s="12">
        <v>334</v>
      </c>
      <c r="F358" s="99">
        <v>14234.788068705122</v>
      </c>
      <c r="G358" s="13"/>
      <c r="H358" s="15"/>
    </row>
    <row r="359" spans="5:8" x14ac:dyDescent="0.3">
      <c r="E359" s="12">
        <v>335</v>
      </c>
      <c r="F359" s="99">
        <v>18683.327567495944</v>
      </c>
      <c r="G359" s="13"/>
      <c r="H359" s="15"/>
    </row>
    <row r="360" spans="5:8" x14ac:dyDescent="0.3">
      <c r="E360" s="12">
        <v>336</v>
      </c>
      <c r="F360" s="99">
        <v>18470.032635220734</v>
      </c>
      <c r="G360" s="13"/>
      <c r="H360" s="15"/>
    </row>
    <row r="361" spans="5:8" x14ac:dyDescent="0.3">
      <c r="E361" s="12">
        <v>337</v>
      </c>
      <c r="F361" s="99">
        <v>16497.759145801727</v>
      </c>
      <c r="G361" s="13"/>
      <c r="H361" s="15"/>
    </row>
    <row r="362" spans="5:8" x14ac:dyDescent="0.3">
      <c r="E362" s="12">
        <v>338</v>
      </c>
      <c r="F362" s="99">
        <v>11579.192779472985</v>
      </c>
      <c r="G362" s="13"/>
      <c r="H362" s="15"/>
    </row>
    <row r="363" spans="5:8" x14ac:dyDescent="0.3">
      <c r="E363" s="12">
        <v>339</v>
      </c>
      <c r="F363" s="99">
        <v>8353.8381920008833</v>
      </c>
      <c r="G363" s="13"/>
      <c r="H363" s="15"/>
    </row>
    <row r="364" spans="5:8" x14ac:dyDescent="0.3">
      <c r="E364" s="12">
        <v>340</v>
      </c>
      <c r="F364" s="99">
        <v>20086.741531976921</v>
      </c>
      <c r="G364" s="13"/>
      <c r="H364" s="15"/>
    </row>
    <row r="365" spans="5:8" x14ac:dyDescent="0.3">
      <c r="E365" s="12">
        <v>341</v>
      </c>
      <c r="F365" s="99">
        <v>18217.555758551593</v>
      </c>
      <c r="G365" s="13"/>
      <c r="H365" s="15"/>
    </row>
    <row r="366" spans="5:8" x14ac:dyDescent="0.3">
      <c r="E366" s="12">
        <v>342</v>
      </c>
      <c r="F366" s="99">
        <v>10104.301373889481</v>
      </c>
      <c r="G366" s="13"/>
      <c r="H366" s="15"/>
    </row>
    <row r="367" spans="5:8" x14ac:dyDescent="0.3">
      <c r="E367" s="12">
        <v>343</v>
      </c>
      <c r="F367" s="99">
        <v>12581.578711962851</v>
      </c>
      <c r="G367" s="13"/>
      <c r="H367" s="15"/>
    </row>
    <row r="368" spans="5:8" x14ac:dyDescent="0.3">
      <c r="E368" s="12">
        <v>344</v>
      </c>
      <c r="F368" s="99">
        <v>17897.190384602363</v>
      </c>
      <c r="G368" s="13"/>
      <c r="H368" s="15"/>
    </row>
    <row r="369" spans="5:8" x14ac:dyDescent="0.3">
      <c r="E369" s="12">
        <v>345</v>
      </c>
      <c r="F369" s="99">
        <v>11062.834788426029</v>
      </c>
      <c r="G369" s="13"/>
      <c r="H369" s="15"/>
    </row>
    <row r="370" spans="5:8" x14ac:dyDescent="0.3">
      <c r="E370" s="12">
        <v>346</v>
      </c>
      <c r="F370" s="99">
        <v>17413.057247302946</v>
      </c>
      <c r="G370" s="13"/>
      <c r="H370" s="15"/>
    </row>
    <row r="371" spans="5:8" x14ac:dyDescent="0.3">
      <c r="E371" s="12">
        <v>347</v>
      </c>
      <c r="F371" s="99">
        <v>14425.245803254977</v>
      </c>
      <c r="G371" s="13"/>
      <c r="H371" s="15"/>
    </row>
    <row r="372" spans="5:8" x14ac:dyDescent="0.3">
      <c r="E372" s="12">
        <v>348</v>
      </c>
      <c r="F372" s="99">
        <v>11598.202097733578</v>
      </c>
      <c r="G372" s="13"/>
      <c r="H372" s="15"/>
    </row>
    <row r="373" spans="5:8" x14ac:dyDescent="0.3">
      <c r="E373" s="12">
        <v>349</v>
      </c>
      <c r="F373" s="99">
        <v>9390.6476080392167</v>
      </c>
      <c r="G373" s="13"/>
      <c r="H373" s="15"/>
    </row>
    <row r="374" spans="5:8" x14ac:dyDescent="0.3">
      <c r="E374" s="12">
        <v>350</v>
      </c>
      <c r="F374" s="99">
        <v>18896.630638280156</v>
      </c>
      <c r="G374" s="13"/>
      <c r="H374" s="15"/>
    </row>
    <row r="375" spans="5:8" x14ac:dyDescent="0.3">
      <c r="E375" s="12">
        <v>351</v>
      </c>
      <c r="F375" s="99">
        <v>10584.534155113084</v>
      </c>
      <c r="G375" s="13"/>
      <c r="H375" s="15"/>
    </row>
    <row r="376" spans="5:8" x14ac:dyDescent="0.3">
      <c r="E376" s="12">
        <v>352</v>
      </c>
      <c r="F376" s="99">
        <v>10730.989656897116</v>
      </c>
      <c r="G376" s="13"/>
      <c r="H376" s="15"/>
    </row>
    <row r="377" spans="5:8" x14ac:dyDescent="0.3">
      <c r="E377" s="12">
        <v>353</v>
      </c>
      <c r="F377" s="99">
        <v>20968.727425266188</v>
      </c>
      <c r="G377" s="13"/>
      <c r="H377" s="15"/>
    </row>
    <row r="378" spans="5:8" x14ac:dyDescent="0.3">
      <c r="E378" s="12">
        <v>354</v>
      </c>
      <c r="F378" s="99">
        <v>20282.633081400549</v>
      </c>
      <c r="G378" s="13"/>
      <c r="H378" s="15"/>
    </row>
    <row r="379" spans="5:8" x14ac:dyDescent="0.3">
      <c r="E379" s="12">
        <v>355</v>
      </c>
      <c r="F379" s="99">
        <v>17639.98845197857</v>
      </c>
      <c r="G379" s="13"/>
      <c r="H379" s="15"/>
    </row>
    <row r="380" spans="5:8" x14ac:dyDescent="0.3">
      <c r="E380" s="12">
        <v>356</v>
      </c>
      <c r="F380" s="99">
        <v>22233.540274725863</v>
      </c>
      <c r="G380" s="13"/>
      <c r="H380" s="15"/>
    </row>
    <row r="381" spans="5:8" x14ac:dyDescent="0.3">
      <c r="E381" s="12">
        <v>357</v>
      </c>
      <c r="F381" s="99">
        <v>22265.851908965065</v>
      </c>
      <c r="G381" s="13"/>
      <c r="H381" s="15"/>
    </row>
    <row r="382" spans="5:8" x14ac:dyDescent="0.3">
      <c r="E382" s="12">
        <v>358</v>
      </c>
      <c r="F382" s="99">
        <v>16925.539843504695</v>
      </c>
      <c r="G382" s="13"/>
      <c r="H382" s="15"/>
    </row>
    <row r="383" spans="5:8" x14ac:dyDescent="0.3">
      <c r="E383" s="12">
        <v>359</v>
      </c>
      <c r="F383" s="99">
        <v>22355.868746465567</v>
      </c>
      <c r="G383" s="13"/>
      <c r="H383" s="15"/>
    </row>
    <row r="384" spans="5:8" x14ac:dyDescent="0.3">
      <c r="E384" s="12">
        <v>360</v>
      </c>
      <c r="F384" s="99">
        <v>12009.418083429555</v>
      </c>
      <c r="G384" s="13"/>
      <c r="H384" s="15"/>
    </row>
    <row r="385" spans="5:8" x14ac:dyDescent="0.3">
      <c r="E385" s="12">
        <v>361</v>
      </c>
      <c r="F385" s="99">
        <v>14690.432147620042</v>
      </c>
      <c r="G385" s="13"/>
      <c r="H385" s="15"/>
    </row>
    <row r="386" spans="5:8" x14ac:dyDescent="0.3">
      <c r="E386" s="12">
        <v>362</v>
      </c>
      <c r="F386" s="99">
        <v>8152.7668976322166</v>
      </c>
      <c r="G386" s="13"/>
      <c r="H386" s="15"/>
    </row>
    <row r="387" spans="5:8" x14ac:dyDescent="0.3">
      <c r="E387" s="12">
        <v>363</v>
      </c>
      <c r="F387" s="99">
        <v>15542.502151662833</v>
      </c>
      <c r="G387" s="13"/>
      <c r="H387" s="15"/>
    </row>
    <row r="388" spans="5:8" x14ac:dyDescent="0.3">
      <c r="E388" s="12">
        <v>364</v>
      </c>
      <c r="F388" s="99">
        <v>20885.057046077418</v>
      </c>
      <c r="G388" s="13"/>
      <c r="H388" s="15"/>
    </row>
    <row r="389" spans="5:8" x14ac:dyDescent="0.3">
      <c r="E389" s="12">
        <v>365</v>
      </c>
      <c r="F389" s="99">
        <v>17732.260674723235</v>
      </c>
      <c r="G389" s="13"/>
      <c r="H389" s="15"/>
    </row>
    <row r="390" spans="5:8" x14ac:dyDescent="0.3">
      <c r="E390" s="12">
        <v>366</v>
      </c>
      <c r="F390" s="99">
        <v>20432.972601520305</v>
      </c>
      <c r="G390" s="13"/>
      <c r="H390" s="15"/>
    </row>
    <row r="391" spans="5:8" x14ac:dyDescent="0.3">
      <c r="E391" s="12">
        <v>367</v>
      </c>
      <c r="F391" s="99">
        <v>13121.215777187856</v>
      </c>
      <c r="G391" s="13"/>
      <c r="H391" s="15"/>
    </row>
    <row r="392" spans="5:8" x14ac:dyDescent="0.3">
      <c r="E392" s="12">
        <v>368</v>
      </c>
      <c r="F392" s="99">
        <v>21401.045341631718</v>
      </c>
      <c r="G392" s="13"/>
      <c r="H392" s="15"/>
    </row>
    <row r="393" spans="5:8" x14ac:dyDescent="0.3">
      <c r="E393" s="12">
        <v>369</v>
      </c>
      <c r="F393" s="99">
        <v>16052.029113629382</v>
      </c>
      <c r="G393" s="13"/>
      <c r="H393" s="15"/>
    </row>
    <row r="394" spans="5:8" x14ac:dyDescent="0.3">
      <c r="E394" s="12">
        <v>370</v>
      </c>
      <c r="F394" s="99">
        <v>11224.814598041834</v>
      </c>
      <c r="G394" s="13"/>
      <c r="H394" s="15"/>
    </row>
    <row r="395" spans="5:8" x14ac:dyDescent="0.3">
      <c r="E395" s="12">
        <v>371</v>
      </c>
      <c r="F395" s="99">
        <v>14063.927355041407</v>
      </c>
      <c r="G395" s="13"/>
      <c r="H395" s="15"/>
    </row>
    <row r="396" spans="5:8" x14ac:dyDescent="0.3">
      <c r="E396" s="12">
        <v>372</v>
      </c>
      <c r="F396" s="99">
        <v>13190.571386931944</v>
      </c>
      <c r="G396" s="13"/>
      <c r="H396" s="15"/>
    </row>
    <row r="397" spans="5:8" x14ac:dyDescent="0.3">
      <c r="E397" s="12">
        <v>373</v>
      </c>
      <c r="F397" s="99">
        <v>20104.835210484831</v>
      </c>
      <c r="G397" s="13"/>
      <c r="H397" s="15"/>
    </row>
    <row r="398" spans="5:8" x14ac:dyDescent="0.3">
      <c r="E398" s="12">
        <v>374</v>
      </c>
      <c r="F398" s="99">
        <v>16692.353357349566</v>
      </c>
      <c r="G398" s="13"/>
      <c r="H398" s="15"/>
    </row>
    <row r="399" spans="5:8" x14ac:dyDescent="0.3">
      <c r="E399" s="12">
        <v>375</v>
      </c>
      <c r="F399" s="99">
        <v>18625.096499557651</v>
      </c>
      <c r="G399" s="13"/>
      <c r="H399" s="15"/>
    </row>
    <row r="400" spans="5:8" x14ac:dyDescent="0.3">
      <c r="E400" s="12">
        <v>376</v>
      </c>
      <c r="F400" s="99">
        <v>14471.79666142333</v>
      </c>
      <c r="G400" s="13"/>
      <c r="H400" s="15"/>
    </row>
    <row r="401" spans="5:8" x14ac:dyDescent="0.3">
      <c r="E401" s="12">
        <v>377</v>
      </c>
      <c r="F401" s="99">
        <v>21659.331276165671</v>
      </c>
      <c r="G401" s="13"/>
      <c r="H401" s="15"/>
    </row>
    <row r="402" spans="5:8" x14ac:dyDescent="0.3">
      <c r="E402" s="12">
        <v>378</v>
      </c>
      <c r="F402" s="99">
        <v>18821.203349369476</v>
      </c>
      <c r="G402" s="13"/>
      <c r="H402" s="15"/>
    </row>
    <row r="403" spans="5:8" x14ac:dyDescent="0.3">
      <c r="E403" s="12">
        <v>379</v>
      </c>
      <c r="F403" s="99">
        <v>9318.3722245623503</v>
      </c>
      <c r="G403" s="13"/>
      <c r="H403" s="15"/>
    </row>
    <row r="404" spans="5:8" x14ac:dyDescent="0.3">
      <c r="E404" s="12">
        <v>380</v>
      </c>
      <c r="F404" s="99">
        <v>11346.089870593176</v>
      </c>
      <c r="G404" s="13"/>
      <c r="H404" s="15"/>
    </row>
    <row r="405" spans="5:8" x14ac:dyDescent="0.3">
      <c r="E405" s="12">
        <v>381</v>
      </c>
      <c r="F405" s="99">
        <v>19998.930671879032</v>
      </c>
      <c r="G405" s="13"/>
      <c r="H405" s="15"/>
    </row>
    <row r="406" spans="5:8" x14ac:dyDescent="0.3">
      <c r="E406" s="12">
        <v>382</v>
      </c>
      <c r="F406" s="99">
        <v>7528.6028833461314</v>
      </c>
      <c r="G406" s="13"/>
      <c r="H406" s="15"/>
    </row>
    <row r="407" spans="5:8" x14ac:dyDescent="0.3">
      <c r="E407" s="12">
        <v>383</v>
      </c>
      <c r="F407" s="99">
        <v>12916.151414823413</v>
      </c>
      <c r="G407" s="13"/>
      <c r="H407" s="15"/>
    </row>
    <row r="408" spans="5:8" x14ac:dyDescent="0.3">
      <c r="E408" s="12">
        <v>384</v>
      </c>
      <c r="F408" s="99">
        <v>12391.351362440677</v>
      </c>
      <c r="G408" s="13"/>
      <c r="H408" s="15"/>
    </row>
    <row r="409" spans="5:8" x14ac:dyDescent="0.3">
      <c r="E409" s="12">
        <v>385</v>
      </c>
      <c r="F409" s="99">
        <v>13311.214726032471</v>
      </c>
      <c r="G409" s="13"/>
      <c r="H409" s="15"/>
    </row>
    <row r="410" spans="5:8" x14ac:dyDescent="0.3">
      <c r="E410" s="12">
        <v>386</v>
      </c>
      <c r="F410" s="99">
        <v>10004.715365349883</v>
      </c>
      <c r="G410" s="13"/>
      <c r="H410" s="15"/>
    </row>
    <row r="411" spans="5:8" x14ac:dyDescent="0.3">
      <c r="E411" s="12">
        <v>387</v>
      </c>
      <c r="F411" s="99">
        <v>15936.838925716613</v>
      </c>
      <c r="G411" s="13"/>
      <c r="H411" s="15"/>
    </row>
    <row r="412" spans="5:8" x14ac:dyDescent="0.3">
      <c r="E412" s="12">
        <v>388</v>
      </c>
      <c r="F412" s="99">
        <v>14489.448930750688</v>
      </c>
      <c r="G412" s="13"/>
      <c r="H412" s="15"/>
    </row>
    <row r="413" spans="5:8" x14ac:dyDescent="0.3">
      <c r="E413" s="12">
        <v>389</v>
      </c>
      <c r="F413" s="99">
        <v>17857.023490381966</v>
      </c>
      <c r="G413" s="13"/>
      <c r="H413" s="15"/>
    </row>
    <row r="414" spans="5:8" x14ac:dyDescent="0.3">
      <c r="E414" s="12">
        <v>390</v>
      </c>
      <c r="F414" s="99">
        <v>8739.147775202262</v>
      </c>
      <c r="G414" s="13"/>
      <c r="H414" s="15"/>
    </row>
    <row r="415" spans="5:8" x14ac:dyDescent="0.3">
      <c r="E415" s="12">
        <v>391</v>
      </c>
      <c r="F415" s="99">
        <v>12848.830158424869</v>
      </c>
      <c r="G415" s="13"/>
      <c r="H415" s="15"/>
    </row>
    <row r="416" spans="5:8" x14ac:dyDescent="0.3">
      <c r="E416" s="12">
        <v>392</v>
      </c>
      <c r="F416" s="99">
        <v>21744.298336925567</v>
      </c>
      <c r="G416" s="13"/>
      <c r="H416" s="15"/>
    </row>
    <row r="417" spans="5:8" x14ac:dyDescent="0.3">
      <c r="E417" s="12">
        <v>393</v>
      </c>
      <c r="F417" s="99">
        <v>17454.814836772683</v>
      </c>
      <c r="G417" s="13"/>
      <c r="H417" s="15"/>
    </row>
    <row r="418" spans="5:8" x14ac:dyDescent="0.3">
      <c r="E418" s="12">
        <v>394</v>
      </c>
      <c r="F418" s="99">
        <v>20354.716515341366</v>
      </c>
      <c r="G418" s="13"/>
      <c r="H418" s="15"/>
    </row>
    <row r="419" spans="5:8" x14ac:dyDescent="0.3">
      <c r="E419" s="12">
        <v>395</v>
      </c>
      <c r="F419" s="99">
        <v>18537.601412391348</v>
      </c>
      <c r="G419" s="13"/>
      <c r="H419" s="15"/>
    </row>
    <row r="420" spans="5:8" x14ac:dyDescent="0.3">
      <c r="E420" s="12">
        <v>396</v>
      </c>
      <c r="F420" s="99">
        <v>15333.090713467129</v>
      </c>
      <c r="G420" s="13"/>
      <c r="H420" s="15"/>
    </row>
    <row r="421" spans="5:8" x14ac:dyDescent="0.3">
      <c r="E421" s="12">
        <v>397</v>
      </c>
      <c r="F421" s="99">
        <v>16134.362132825539</v>
      </c>
      <c r="G421" s="13"/>
      <c r="H421" s="15"/>
    </row>
    <row r="422" spans="5:8" x14ac:dyDescent="0.3">
      <c r="E422" s="12">
        <v>398</v>
      </c>
      <c r="F422" s="99">
        <v>17707.692138777624</v>
      </c>
      <c r="G422" s="13"/>
      <c r="H422" s="15"/>
    </row>
    <row r="423" spans="5:8" x14ac:dyDescent="0.3">
      <c r="E423" s="12">
        <v>399</v>
      </c>
      <c r="F423" s="99">
        <v>10604.287600709198</v>
      </c>
      <c r="G423" s="13"/>
      <c r="H423" s="15"/>
    </row>
    <row r="424" spans="5:8" x14ac:dyDescent="0.3">
      <c r="E424" s="12">
        <v>400</v>
      </c>
      <c r="F424" s="99">
        <v>14659.547785510105</v>
      </c>
      <c r="G424" s="13"/>
      <c r="H424" s="15"/>
    </row>
    <row r="425" spans="5:8" x14ac:dyDescent="0.3">
      <c r="E425" s="12">
        <v>401</v>
      </c>
      <c r="F425" s="99">
        <v>14706.352585257715</v>
      </c>
      <c r="G425" s="13"/>
      <c r="H425" s="15"/>
    </row>
    <row r="426" spans="5:8" x14ac:dyDescent="0.3">
      <c r="E426" s="12">
        <v>402</v>
      </c>
      <c r="F426" s="99">
        <v>7581.6174720567797</v>
      </c>
      <c r="G426" s="13"/>
      <c r="H426" s="15"/>
    </row>
    <row r="427" spans="5:8" x14ac:dyDescent="0.3">
      <c r="E427" s="12">
        <v>403</v>
      </c>
      <c r="F427" s="99">
        <v>9364.4590307280741</v>
      </c>
      <c r="G427" s="13"/>
      <c r="H427" s="15"/>
    </row>
    <row r="428" spans="5:8" x14ac:dyDescent="0.3">
      <c r="E428" s="12">
        <v>404</v>
      </c>
      <c r="F428" s="99">
        <v>8036.6397742050176</v>
      </c>
      <c r="G428" s="13"/>
      <c r="H428" s="15"/>
    </row>
    <row r="429" spans="5:8" x14ac:dyDescent="0.3">
      <c r="E429" s="12">
        <v>405</v>
      </c>
      <c r="F429" s="99">
        <v>14535.982516256525</v>
      </c>
      <c r="G429" s="13"/>
      <c r="H429" s="15"/>
    </row>
    <row r="430" spans="5:8" x14ac:dyDescent="0.3">
      <c r="E430" s="12">
        <v>406</v>
      </c>
      <c r="F430" s="99">
        <v>16516.604343148865</v>
      </c>
      <c r="G430" s="13"/>
      <c r="H430" s="15"/>
    </row>
    <row r="431" spans="5:8" x14ac:dyDescent="0.3">
      <c r="E431" s="12">
        <v>407</v>
      </c>
      <c r="F431" s="99">
        <v>10257.704442131115</v>
      </c>
      <c r="G431" s="13"/>
      <c r="H431" s="15"/>
    </row>
    <row r="432" spans="5:8" x14ac:dyDescent="0.3">
      <c r="E432" s="12">
        <v>408</v>
      </c>
      <c r="F432" s="99">
        <v>20369.262225336075</v>
      </c>
      <c r="G432" s="13"/>
      <c r="H432" s="15"/>
    </row>
    <row r="433" spans="5:8" x14ac:dyDescent="0.3">
      <c r="E433" s="12">
        <v>409</v>
      </c>
      <c r="F433" s="99">
        <v>8550.5518789148482</v>
      </c>
      <c r="G433" s="13"/>
      <c r="H433" s="15"/>
    </row>
    <row r="434" spans="5:8" x14ac:dyDescent="0.3">
      <c r="E434" s="12">
        <v>410</v>
      </c>
      <c r="F434" s="99">
        <v>10261.389509194123</v>
      </c>
      <c r="G434" s="13"/>
      <c r="H434" s="15"/>
    </row>
    <row r="435" spans="5:8" x14ac:dyDescent="0.3">
      <c r="E435" s="12">
        <v>411</v>
      </c>
      <c r="F435" s="99">
        <v>10321.736173253594</v>
      </c>
      <c r="G435" s="13"/>
      <c r="H435" s="15"/>
    </row>
    <row r="436" spans="5:8" x14ac:dyDescent="0.3">
      <c r="E436" s="12">
        <v>412</v>
      </c>
      <c r="F436" s="99">
        <v>9809.7855536096176</v>
      </c>
      <c r="G436" s="13"/>
      <c r="H436" s="15"/>
    </row>
    <row r="437" spans="5:8" x14ac:dyDescent="0.3">
      <c r="E437" s="12">
        <v>413</v>
      </c>
      <c r="F437" s="99">
        <v>15752.372077258246</v>
      </c>
      <c r="G437" s="13"/>
      <c r="H437" s="15"/>
    </row>
    <row r="438" spans="5:8" x14ac:dyDescent="0.3">
      <c r="E438" s="12">
        <v>414</v>
      </c>
      <c r="F438" s="99">
        <v>10430.459673731646</v>
      </c>
      <c r="G438" s="13"/>
      <c r="H438" s="15"/>
    </row>
    <row r="439" spans="5:8" x14ac:dyDescent="0.3">
      <c r="E439" s="12">
        <v>415</v>
      </c>
      <c r="F439" s="99">
        <v>12041.023587847114</v>
      </c>
      <c r="G439" s="13"/>
      <c r="H439" s="15"/>
    </row>
    <row r="440" spans="5:8" x14ac:dyDescent="0.3">
      <c r="E440" s="12">
        <v>416</v>
      </c>
      <c r="F440" s="99">
        <v>12853.075607895502</v>
      </c>
      <c r="G440" s="13"/>
      <c r="H440" s="15"/>
    </row>
    <row r="441" spans="5:8" x14ac:dyDescent="0.3">
      <c r="E441" s="12">
        <v>417</v>
      </c>
      <c r="F441" s="99">
        <v>21607.135956463942</v>
      </c>
      <c r="G441" s="13"/>
      <c r="H441" s="15"/>
    </row>
    <row r="442" spans="5:8" x14ac:dyDescent="0.3">
      <c r="E442" s="12">
        <v>418</v>
      </c>
      <c r="F442" s="99">
        <v>17679.073616776528</v>
      </c>
      <c r="G442" s="13"/>
      <c r="H442" s="15"/>
    </row>
    <row r="443" spans="5:8" x14ac:dyDescent="0.3">
      <c r="E443" s="12">
        <v>419</v>
      </c>
      <c r="F443" s="99">
        <v>8764.1749881422875</v>
      </c>
      <c r="G443" s="13"/>
      <c r="H443" s="15"/>
    </row>
    <row r="444" spans="5:8" x14ac:dyDescent="0.3">
      <c r="E444" s="12">
        <v>420</v>
      </c>
      <c r="F444" s="99">
        <v>22058.477507890799</v>
      </c>
      <c r="G444" s="13"/>
      <c r="H444" s="15"/>
    </row>
    <row r="445" spans="5:8" x14ac:dyDescent="0.3">
      <c r="E445" s="12">
        <v>421</v>
      </c>
      <c r="F445" s="99">
        <v>18066.951093588155</v>
      </c>
      <c r="G445" s="13"/>
      <c r="H445" s="15"/>
    </row>
    <row r="446" spans="5:8" x14ac:dyDescent="0.3">
      <c r="E446" s="12">
        <v>422</v>
      </c>
      <c r="F446" s="99">
        <v>11104.63600280603</v>
      </c>
      <c r="G446" s="13"/>
      <c r="H446" s="15"/>
    </row>
    <row r="447" spans="5:8" x14ac:dyDescent="0.3">
      <c r="E447" s="12">
        <v>423</v>
      </c>
      <c r="F447" s="99">
        <v>22376.480664183138</v>
      </c>
      <c r="G447" s="13"/>
      <c r="H447" s="15"/>
    </row>
    <row r="448" spans="5:8" x14ac:dyDescent="0.3">
      <c r="E448" s="12">
        <v>424</v>
      </c>
      <c r="F448" s="99">
        <v>12060.300206078668</v>
      </c>
      <c r="G448" s="13"/>
      <c r="H448" s="15"/>
    </row>
    <row r="449" spans="5:8" x14ac:dyDescent="0.3">
      <c r="E449" s="12">
        <v>425</v>
      </c>
      <c r="F449" s="99">
        <v>20746.572639140693</v>
      </c>
      <c r="G449" s="13"/>
      <c r="H449" s="15"/>
    </row>
    <row r="450" spans="5:8" x14ac:dyDescent="0.3">
      <c r="E450" s="12">
        <v>426</v>
      </c>
      <c r="F450" s="99">
        <v>7701.9535091660655</v>
      </c>
      <c r="G450" s="13"/>
      <c r="H450" s="15"/>
    </row>
    <row r="451" spans="5:8" x14ac:dyDescent="0.3">
      <c r="E451" s="12">
        <v>427</v>
      </c>
      <c r="F451" s="99">
        <v>21921.824745421371</v>
      </c>
      <c r="G451" s="13"/>
      <c r="H451" s="15"/>
    </row>
    <row r="452" spans="5:8" x14ac:dyDescent="0.3">
      <c r="E452" s="12">
        <v>428</v>
      </c>
      <c r="F452" s="99">
        <v>16266.138122300355</v>
      </c>
      <c r="G452" s="13"/>
      <c r="H452" s="15"/>
    </row>
    <row r="453" spans="5:8" x14ac:dyDescent="0.3">
      <c r="E453" s="12">
        <v>429</v>
      </c>
      <c r="F453" s="99">
        <v>18748.349222296165</v>
      </c>
      <c r="G453" s="13"/>
      <c r="H453" s="15"/>
    </row>
    <row r="454" spans="5:8" x14ac:dyDescent="0.3">
      <c r="E454" s="12">
        <v>430</v>
      </c>
      <c r="F454" s="99">
        <v>20288.138576361875</v>
      </c>
      <c r="G454" s="13"/>
      <c r="H454" s="15"/>
    </row>
    <row r="455" spans="5:8" x14ac:dyDescent="0.3">
      <c r="E455" s="12">
        <v>431</v>
      </c>
      <c r="F455" s="99">
        <v>15555.962576618651</v>
      </c>
      <c r="G455" s="13"/>
      <c r="H455" s="15"/>
    </row>
    <row r="456" spans="5:8" x14ac:dyDescent="0.3">
      <c r="E456" s="12">
        <v>432</v>
      </c>
      <c r="F456" s="99">
        <v>16355.134722882111</v>
      </c>
      <c r="G456" s="13"/>
      <c r="H456" s="15"/>
    </row>
    <row r="457" spans="5:8" x14ac:dyDescent="0.3">
      <c r="E457" s="12">
        <v>433</v>
      </c>
      <c r="F457" s="99">
        <v>12959.748652290073</v>
      </c>
      <c r="G457" s="13"/>
      <c r="H457" s="15"/>
    </row>
    <row r="458" spans="5:8" x14ac:dyDescent="0.3">
      <c r="E458" s="12">
        <v>434</v>
      </c>
      <c r="F458" s="99">
        <v>13962.209430829156</v>
      </c>
      <c r="G458" s="13"/>
      <c r="H458" s="15"/>
    </row>
    <row r="459" spans="5:8" x14ac:dyDescent="0.3">
      <c r="E459" s="12">
        <v>435</v>
      </c>
      <c r="F459" s="99">
        <v>9740.578098318525</v>
      </c>
      <c r="G459" s="13"/>
      <c r="H459" s="15"/>
    </row>
    <row r="460" spans="5:8" x14ac:dyDescent="0.3">
      <c r="E460" s="12">
        <v>436</v>
      </c>
      <c r="F460" s="99">
        <v>12526.267557943196</v>
      </c>
      <c r="G460" s="13"/>
      <c r="H460" s="15"/>
    </row>
    <row r="461" spans="5:8" x14ac:dyDescent="0.3">
      <c r="E461" s="12">
        <v>437</v>
      </c>
      <c r="F461" s="99">
        <v>7918.0313007398217</v>
      </c>
      <c r="G461" s="13"/>
      <c r="H461" s="15"/>
    </row>
    <row r="462" spans="5:8" x14ac:dyDescent="0.3">
      <c r="E462" s="12">
        <v>438</v>
      </c>
      <c r="F462" s="99">
        <v>20952.299630615613</v>
      </c>
      <c r="G462" s="13"/>
      <c r="H462" s="15"/>
    </row>
    <row r="463" spans="5:8" x14ac:dyDescent="0.3">
      <c r="E463" s="12">
        <v>439</v>
      </c>
      <c r="F463" s="99">
        <v>19076.070104053331</v>
      </c>
      <c r="G463" s="13"/>
      <c r="H463" s="15"/>
    </row>
    <row r="464" spans="5:8" x14ac:dyDescent="0.3">
      <c r="E464" s="12">
        <v>440</v>
      </c>
      <c r="F464" s="99">
        <v>11033.090600191485</v>
      </c>
      <c r="G464" s="13"/>
      <c r="H464" s="15"/>
    </row>
    <row r="465" spans="5:8" x14ac:dyDescent="0.3">
      <c r="E465" s="12">
        <v>441</v>
      </c>
      <c r="F465" s="99">
        <v>12992.027697853162</v>
      </c>
      <c r="G465" s="13"/>
      <c r="H465" s="15"/>
    </row>
    <row r="466" spans="5:8" x14ac:dyDescent="0.3">
      <c r="E466" s="12">
        <v>442</v>
      </c>
      <c r="F466" s="99">
        <v>7908.5747794397466</v>
      </c>
      <c r="G466" s="13"/>
      <c r="H466" s="15"/>
    </row>
    <row r="467" spans="5:8" x14ac:dyDescent="0.3">
      <c r="E467" s="12">
        <v>443</v>
      </c>
      <c r="F467" s="99">
        <v>16601.567474505777</v>
      </c>
      <c r="G467" s="13"/>
      <c r="H467" s="15"/>
    </row>
    <row r="468" spans="5:8" x14ac:dyDescent="0.3">
      <c r="E468" s="12">
        <v>444</v>
      </c>
      <c r="F468" s="99">
        <v>7614.0699121520011</v>
      </c>
      <c r="G468" s="13"/>
      <c r="H468" s="15"/>
    </row>
    <row r="469" spans="5:8" x14ac:dyDescent="0.3">
      <c r="E469" s="12">
        <v>445</v>
      </c>
      <c r="F469" s="99">
        <v>16971.053919233585</v>
      </c>
      <c r="G469" s="13"/>
      <c r="H469" s="15"/>
    </row>
    <row r="470" spans="5:8" x14ac:dyDescent="0.3">
      <c r="E470" s="12">
        <v>446</v>
      </c>
      <c r="F470" s="99">
        <v>15207.459216667135</v>
      </c>
      <c r="G470" s="13"/>
      <c r="H470" s="15"/>
    </row>
    <row r="471" spans="5:8" x14ac:dyDescent="0.3">
      <c r="E471" s="12">
        <v>447</v>
      </c>
      <c r="F471" s="99">
        <v>22382.049824888221</v>
      </c>
      <c r="G471" s="13"/>
      <c r="H471" s="15"/>
    </row>
    <row r="472" spans="5:8" x14ac:dyDescent="0.3">
      <c r="E472" s="12">
        <v>448</v>
      </c>
      <c r="F472" s="99">
        <v>12852.337621820014</v>
      </c>
      <c r="G472" s="13"/>
      <c r="H472" s="15"/>
    </row>
    <row r="473" spans="5:8" x14ac:dyDescent="0.3">
      <c r="E473" s="12">
        <v>449</v>
      </c>
      <c r="F473" s="99">
        <v>12877.049528724136</v>
      </c>
      <c r="G473" s="13"/>
      <c r="H473" s="15"/>
    </row>
    <row r="474" spans="5:8" x14ac:dyDescent="0.3">
      <c r="E474" s="12">
        <v>450</v>
      </c>
      <c r="F474" s="99">
        <v>15483.338839099175</v>
      </c>
      <c r="G474" s="13"/>
      <c r="H474" s="15"/>
    </row>
    <row r="475" spans="5:8" x14ac:dyDescent="0.3">
      <c r="E475" s="12">
        <v>451</v>
      </c>
      <c r="F475" s="99">
        <v>17551.090753947807</v>
      </c>
      <c r="G475" s="13"/>
      <c r="H475" s="15"/>
    </row>
    <row r="476" spans="5:8" x14ac:dyDescent="0.3">
      <c r="E476" s="12">
        <v>452</v>
      </c>
      <c r="F476" s="99">
        <v>13997.676002915774</v>
      </c>
      <c r="G476" s="13"/>
      <c r="H476" s="15"/>
    </row>
    <row r="477" spans="5:8" x14ac:dyDescent="0.3">
      <c r="E477" s="12">
        <v>453</v>
      </c>
      <c r="F477" s="99">
        <v>16080.798742873041</v>
      </c>
      <c r="G477" s="13"/>
      <c r="H477" s="15"/>
    </row>
    <row r="478" spans="5:8" x14ac:dyDescent="0.3">
      <c r="E478" s="12">
        <v>454</v>
      </c>
      <c r="F478" s="99">
        <v>21900.120259885778</v>
      </c>
      <c r="G478" s="13"/>
      <c r="H478" s="15"/>
    </row>
    <row r="479" spans="5:8" x14ac:dyDescent="0.3">
      <c r="E479" s="12">
        <v>455</v>
      </c>
      <c r="F479" s="99">
        <v>10255.258708031164</v>
      </c>
      <c r="G479" s="13"/>
      <c r="H479" s="15"/>
    </row>
    <row r="480" spans="5:8" x14ac:dyDescent="0.3">
      <c r="E480" s="12">
        <v>456</v>
      </c>
      <c r="F480" s="99">
        <v>10483.879956255652</v>
      </c>
      <c r="G480" s="13"/>
      <c r="H480" s="15"/>
    </row>
    <row r="481" spans="5:8" x14ac:dyDescent="0.3">
      <c r="E481" s="12">
        <v>457</v>
      </c>
      <c r="F481" s="99">
        <v>15505.347468485401</v>
      </c>
      <c r="G481" s="13"/>
      <c r="H481" s="15"/>
    </row>
    <row r="482" spans="5:8" x14ac:dyDescent="0.3">
      <c r="E482" s="12">
        <v>458</v>
      </c>
      <c r="F482" s="99">
        <v>15411.570745373014</v>
      </c>
      <c r="G482" s="13"/>
      <c r="H482" s="15"/>
    </row>
    <row r="483" spans="5:8" x14ac:dyDescent="0.3">
      <c r="E483" s="12">
        <v>459</v>
      </c>
      <c r="F483" s="99">
        <v>17761.519455856062</v>
      </c>
      <c r="G483" s="13"/>
      <c r="H483" s="15"/>
    </row>
    <row r="484" spans="5:8" x14ac:dyDescent="0.3">
      <c r="E484" s="12">
        <v>460</v>
      </c>
      <c r="F484" s="99">
        <v>16425.711858014649</v>
      </c>
      <c r="G484" s="13"/>
      <c r="H484" s="15"/>
    </row>
    <row r="485" spans="5:8" x14ac:dyDescent="0.3">
      <c r="E485" s="12">
        <v>461</v>
      </c>
      <c r="F485" s="99">
        <v>10957.051533532416</v>
      </c>
      <c r="G485" s="13"/>
      <c r="H485" s="15"/>
    </row>
    <row r="486" spans="5:8" x14ac:dyDescent="0.3">
      <c r="E486" s="12">
        <v>462</v>
      </c>
      <c r="F486" s="99">
        <v>17556.743721766514</v>
      </c>
      <c r="G486" s="13"/>
      <c r="H486" s="15"/>
    </row>
    <row r="487" spans="5:8" x14ac:dyDescent="0.3">
      <c r="E487" s="12">
        <v>463</v>
      </c>
      <c r="F487" s="99">
        <v>10660.047778729626</v>
      </c>
      <c r="G487" s="13"/>
      <c r="H487" s="15"/>
    </row>
    <row r="488" spans="5:8" x14ac:dyDescent="0.3">
      <c r="E488" s="12">
        <v>464</v>
      </c>
      <c r="F488" s="99">
        <v>11918.529246522579</v>
      </c>
      <c r="G488" s="13"/>
      <c r="H488" s="15"/>
    </row>
    <row r="489" spans="5:8" x14ac:dyDescent="0.3">
      <c r="E489" s="12">
        <v>465</v>
      </c>
      <c r="F489" s="99">
        <v>7916.7801920587808</v>
      </c>
      <c r="G489" s="13"/>
      <c r="H489" s="15"/>
    </row>
    <row r="490" spans="5:8" x14ac:dyDescent="0.3">
      <c r="E490" s="12">
        <v>466</v>
      </c>
      <c r="F490" s="99">
        <v>19448.861221949293</v>
      </c>
      <c r="G490" s="13"/>
      <c r="H490" s="15"/>
    </row>
    <row r="491" spans="5:8" x14ac:dyDescent="0.3">
      <c r="E491" s="12">
        <v>467</v>
      </c>
      <c r="F491" s="99">
        <v>16915.958218042957</v>
      </c>
      <c r="G491" s="13"/>
      <c r="H491" s="15"/>
    </row>
    <row r="492" spans="5:8" x14ac:dyDescent="0.3">
      <c r="E492" s="12">
        <v>468</v>
      </c>
      <c r="F492" s="99">
        <v>13493.590277285402</v>
      </c>
      <c r="G492" s="13"/>
      <c r="H492" s="15"/>
    </row>
    <row r="493" spans="5:8" x14ac:dyDescent="0.3">
      <c r="E493" s="12">
        <v>469</v>
      </c>
      <c r="F493" s="99">
        <v>21510.320955767966</v>
      </c>
      <c r="G493" s="13"/>
      <c r="H493" s="15"/>
    </row>
    <row r="494" spans="5:8" x14ac:dyDescent="0.3">
      <c r="E494" s="12">
        <v>470</v>
      </c>
      <c r="F494" s="99">
        <v>8461.833313456882</v>
      </c>
      <c r="G494" s="13"/>
      <c r="H494" s="15"/>
    </row>
    <row r="495" spans="5:8" x14ac:dyDescent="0.3">
      <c r="E495" s="12">
        <v>471</v>
      </c>
      <c r="F495" s="99">
        <v>7617.0077587505366</v>
      </c>
      <c r="G495" s="13"/>
      <c r="H495" s="15"/>
    </row>
    <row r="496" spans="5:8" x14ac:dyDescent="0.3">
      <c r="E496" s="12">
        <v>472</v>
      </c>
      <c r="F496" s="99">
        <v>16164.012187676708</v>
      </c>
      <c r="G496" s="13"/>
      <c r="H496" s="15"/>
    </row>
    <row r="497" spans="5:8" x14ac:dyDescent="0.3">
      <c r="E497" s="12">
        <v>473</v>
      </c>
      <c r="F497" s="99">
        <v>19902.721063494755</v>
      </c>
      <c r="G497" s="13"/>
      <c r="H497" s="15"/>
    </row>
    <row r="498" spans="5:8" x14ac:dyDescent="0.3">
      <c r="E498" s="12">
        <v>474</v>
      </c>
      <c r="F498" s="99">
        <v>9893.3786957130651</v>
      </c>
      <c r="G498" s="13"/>
      <c r="H498" s="15"/>
    </row>
    <row r="499" spans="5:8" x14ac:dyDescent="0.3">
      <c r="E499" s="12">
        <v>475</v>
      </c>
      <c r="F499" s="99">
        <v>21575.346295562922</v>
      </c>
      <c r="G499" s="13"/>
      <c r="H499" s="15"/>
    </row>
    <row r="500" spans="5:8" x14ac:dyDescent="0.3">
      <c r="E500" s="12">
        <v>476</v>
      </c>
      <c r="F500" s="99">
        <v>15559.50908021201</v>
      </c>
      <c r="G500" s="13"/>
      <c r="H500" s="15"/>
    </row>
    <row r="501" spans="5:8" x14ac:dyDescent="0.3">
      <c r="E501" s="12">
        <v>477</v>
      </c>
      <c r="F501" s="99">
        <v>17400.745063472292</v>
      </c>
      <c r="G501" s="13"/>
      <c r="H501" s="15"/>
    </row>
    <row r="502" spans="5:8" x14ac:dyDescent="0.3">
      <c r="E502" s="12">
        <v>478</v>
      </c>
      <c r="F502" s="99">
        <v>18912.982040855626</v>
      </c>
      <c r="G502" s="13"/>
      <c r="H502" s="15"/>
    </row>
    <row r="503" spans="5:8" x14ac:dyDescent="0.3">
      <c r="E503" s="12">
        <v>479</v>
      </c>
      <c r="F503" s="99">
        <v>12410.715930151506</v>
      </c>
      <c r="G503" s="13"/>
      <c r="H503" s="15"/>
    </row>
    <row r="504" spans="5:8" x14ac:dyDescent="0.3">
      <c r="E504" s="12">
        <v>480</v>
      </c>
      <c r="F504" s="99">
        <v>21897.062358015421</v>
      </c>
      <c r="G504" s="13"/>
      <c r="H504" s="15"/>
    </row>
    <row r="505" spans="5:8" x14ac:dyDescent="0.3">
      <c r="E505" s="12">
        <v>481</v>
      </c>
      <c r="F505" s="99">
        <v>10060.039553658513</v>
      </c>
      <c r="G505" s="13"/>
      <c r="H505" s="15"/>
    </row>
    <row r="506" spans="5:8" x14ac:dyDescent="0.3">
      <c r="E506" s="12">
        <v>482</v>
      </c>
      <c r="F506" s="99">
        <v>21029.712391628826</v>
      </c>
      <c r="G506" s="13"/>
      <c r="H506" s="15"/>
    </row>
    <row r="507" spans="5:8" x14ac:dyDescent="0.3">
      <c r="E507" s="12">
        <v>483</v>
      </c>
      <c r="F507" s="99">
        <v>19876.282206219214</v>
      </c>
      <c r="G507" s="13"/>
      <c r="H507" s="15"/>
    </row>
    <row r="508" spans="5:8" x14ac:dyDescent="0.3">
      <c r="E508" s="12">
        <v>484</v>
      </c>
      <c r="F508" s="99">
        <v>12881.056190455143</v>
      </c>
      <c r="G508" s="13"/>
      <c r="H508" s="15"/>
    </row>
    <row r="509" spans="5:8" x14ac:dyDescent="0.3">
      <c r="E509" s="12">
        <v>485</v>
      </c>
      <c r="F509" s="99">
        <v>21466.465366575241</v>
      </c>
      <c r="G509" s="13"/>
      <c r="H509" s="15"/>
    </row>
    <row r="510" spans="5:8" x14ac:dyDescent="0.3">
      <c r="E510" s="12">
        <v>486</v>
      </c>
      <c r="F510" s="99">
        <v>19604.598189664612</v>
      </c>
      <c r="G510" s="13"/>
      <c r="H510" s="15"/>
    </row>
    <row r="511" spans="5:8" x14ac:dyDescent="0.3">
      <c r="E511" s="12">
        <v>487</v>
      </c>
      <c r="F511" s="99">
        <v>20361.38899509015</v>
      </c>
      <c r="G511" s="13"/>
      <c r="H511" s="15"/>
    </row>
    <row r="512" spans="5:8" x14ac:dyDescent="0.3">
      <c r="E512" s="12">
        <v>488</v>
      </c>
      <c r="F512" s="99">
        <v>15988.45881234332</v>
      </c>
      <c r="G512" s="13"/>
      <c r="H512" s="15"/>
    </row>
    <row r="513" spans="5:8" x14ac:dyDescent="0.3">
      <c r="E513" s="12">
        <v>489</v>
      </c>
      <c r="F513" s="99">
        <v>14513.969797383877</v>
      </c>
      <c r="G513" s="13"/>
      <c r="H513" s="15"/>
    </row>
    <row r="514" spans="5:8" x14ac:dyDescent="0.3">
      <c r="E514" s="12">
        <v>490</v>
      </c>
      <c r="F514" s="99">
        <v>18224.07231924044</v>
      </c>
      <c r="G514" s="13"/>
      <c r="H514" s="15"/>
    </row>
    <row r="515" spans="5:8" x14ac:dyDescent="0.3">
      <c r="E515" s="12">
        <v>491</v>
      </c>
      <c r="F515" s="99">
        <v>22380.662076973924</v>
      </c>
      <c r="G515" s="13"/>
      <c r="H515" s="15"/>
    </row>
    <row r="516" spans="5:8" x14ac:dyDescent="0.3">
      <c r="E516" s="12">
        <v>492</v>
      </c>
      <c r="F516" s="99">
        <v>22153.451703407249</v>
      </c>
      <c r="G516" s="13"/>
      <c r="H516" s="15"/>
    </row>
    <row r="517" spans="5:8" x14ac:dyDescent="0.3">
      <c r="E517" s="12">
        <v>493</v>
      </c>
      <c r="F517" s="99">
        <v>13276.217603882717</v>
      </c>
      <c r="G517" s="13"/>
      <c r="H517" s="15"/>
    </row>
    <row r="518" spans="5:8" x14ac:dyDescent="0.3">
      <c r="E518" s="12">
        <v>494</v>
      </c>
      <c r="F518" s="99">
        <v>10980.188348845826</v>
      </c>
      <c r="G518" s="13"/>
      <c r="H518" s="15"/>
    </row>
    <row r="519" spans="5:8" x14ac:dyDescent="0.3">
      <c r="E519" s="12">
        <v>495</v>
      </c>
      <c r="F519" s="99">
        <v>19121.939736981454</v>
      </c>
      <c r="G519" s="13"/>
      <c r="H519" s="15"/>
    </row>
    <row r="520" spans="5:8" x14ac:dyDescent="0.3">
      <c r="E520" s="12">
        <v>496</v>
      </c>
      <c r="F520" s="99">
        <v>13957.950898287425</v>
      </c>
      <c r="G520" s="13"/>
      <c r="H520" s="15"/>
    </row>
    <row r="521" spans="5:8" x14ac:dyDescent="0.3">
      <c r="E521" s="12">
        <v>497</v>
      </c>
      <c r="F521" s="99">
        <v>19410.361169059644</v>
      </c>
      <c r="G521" s="13"/>
      <c r="H521" s="15"/>
    </row>
    <row r="522" spans="5:8" x14ac:dyDescent="0.3">
      <c r="E522" s="12">
        <v>498</v>
      </c>
      <c r="F522" s="99">
        <v>18551.076673618227</v>
      </c>
      <c r="G522" s="13"/>
      <c r="H522" s="15"/>
    </row>
    <row r="523" spans="5:8" x14ac:dyDescent="0.3">
      <c r="E523" s="12">
        <v>499</v>
      </c>
      <c r="F523" s="99">
        <v>15538.115984203017</v>
      </c>
      <c r="G523" s="13"/>
      <c r="H523" s="15"/>
    </row>
    <row r="524" spans="5:8" x14ac:dyDescent="0.3">
      <c r="E524" s="12">
        <v>500</v>
      </c>
      <c r="F524" s="99">
        <v>8726.2094011431036</v>
      </c>
      <c r="G524" s="13"/>
      <c r="H524" s="15"/>
    </row>
    <row r="525" spans="5:8" x14ac:dyDescent="0.3">
      <c r="E525" s="12">
        <v>501</v>
      </c>
      <c r="F525" s="99">
        <v>20279.047308897512</v>
      </c>
      <c r="G525" s="13"/>
      <c r="H525" s="15"/>
    </row>
    <row r="526" spans="5:8" x14ac:dyDescent="0.3">
      <c r="E526" s="12">
        <v>502</v>
      </c>
      <c r="F526" s="99">
        <v>11429.044627448253</v>
      </c>
      <c r="G526" s="13"/>
      <c r="H526" s="15"/>
    </row>
    <row r="527" spans="5:8" x14ac:dyDescent="0.3">
      <c r="E527" s="12">
        <v>503</v>
      </c>
      <c r="F527" s="99">
        <v>18892.753825628693</v>
      </c>
      <c r="G527" s="13"/>
      <c r="H527" s="15"/>
    </row>
    <row r="528" spans="5:8" x14ac:dyDescent="0.3">
      <c r="E528" s="12">
        <v>504</v>
      </c>
      <c r="F528" s="99">
        <v>16640.385814926834</v>
      </c>
      <c r="G528" s="13"/>
      <c r="H528" s="15"/>
    </row>
    <row r="529" spans="5:8" x14ac:dyDescent="0.3">
      <c r="E529" s="12">
        <v>505</v>
      </c>
      <c r="F529" s="99">
        <v>11653.940073414502</v>
      </c>
      <c r="G529" s="13"/>
      <c r="H529" s="15"/>
    </row>
    <row r="530" spans="5:8" x14ac:dyDescent="0.3">
      <c r="E530" s="12">
        <v>506</v>
      </c>
      <c r="F530" s="99">
        <v>8518.0899710107915</v>
      </c>
      <c r="G530" s="13"/>
      <c r="H530" s="15"/>
    </row>
    <row r="531" spans="5:8" x14ac:dyDescent="0.3">
      <c r="E531" s="12">
        <v>507</v>
      </c>
      <c r="F531" s="99">
        <v>13515.966205806049</v>
      </c>
      <c r="G531" s="13"/>
      <c r="H531" s="15"/>
    </row>
    <row r="532" spans="5:8" x14ac:dyDescent="0.3">
      <c r="E532" s="12">
        <v>508</v>
      </c>
      <c r="F532" s="99">
        <v>9289.8042724605766</v>
      </c>
      <c r="G532" s="13"/>
      <c r="H532" s="15"/>
    </row>
    <row r="533" spans="5:8" x14ac:dyDescent="0.3">
      <c r="E533" s="12">
        <v>509</v>
      </c>
      <c r="F533" s="99">
        <v>15176.100135078756</v>
      </c>
      <c r="G533" s="13"/>
      <c r="H533" s="15"/>
    </row>
    <row r="534" spans="5:8" x14ac:dyDescent="0.3">
      <c r="E534" s="12">
        <v>510</v>
      </c>
      <c r="F534" s="99">
        <v>16829.013463983894</v>
      </c>
      <c r="G534" s="13"/>
      <c r="H534" s="15"/>
    </row>
    <row r="535" spans="5:8" x14ac:dyDescent="0.3">
      <c r="E535" s="12">
        <v>511</v>
      </c>
      <c r="F535" s="99">
        <v>15338.557560052315</v>
      </c>
      <c r="G535" s="13"/>
      <c r="H535" s="15"/>
    </row>
    <row r="536" spans="5:8" x14ac:dyDescent="0.3">
      <c r="E536" s="12">
        <v>512</v>
      </c>
      <c r="F536" s="99">
        <v>11421.36011252059</v>
      </c>
      <c r="G536" s="13"/>
      <c r="H536" s="15"/>
    </row>
    <row r="537" spans="5:8" x14ac:dyDescent="0.3">
      <c r="E537" s="12">
        <v>513</v>
      </c>
      <c r="F537" s="99">
        <v>11252.775889451601</v>
      </c>
      <c r="G537" s="13"/>
      <c r="H537" s="15"/>
    </row>
    <row r="538" spans="5:8" x14ac:dyDescent="0.3">
      <c r="E538" s="12">
        <v>514</v>
      </c>
      <c r="F538" s="99">
        <v>22186.916347502236</v>
      </c>
      <c r="G538" s="13"/>
      <c r="H538" s="15"/>
    </row>
    <row r="539" spans="5:8" x14ac:dyDescent="0.3">
      <c r="E539" s="12">
        <v>515</v>
      </c>
      <c r="F539" s="99">
        <v>8215.5671815199748</v>
      </c>
      <c r="G539" s="13"/>
      <c r="H539" s="15"/>
    </row>
    <row r="540" spans="5:8" x14ac:dyDescent="0.3">
      <c r="E540" s="12">
        <v>516</v>
      </c>
      <c r="F540" s="99">
        <v>16783.270256164542</v>
      </c>
      <c r="G540" s="13"/>
      <c r="H540" s="15"/>
    </row>
    <row r="541" spans="5:8" x14ac:dyDescent="0.3">
      <c r="E541" s="12">
        <v>517</v>
      </c>
      <c r="F541" s="99">
        <v>20236.063312237107</v>
      </c>
      <c r="G541" s="13"/>
      <c r="H541" s="15"/>
    </row>
    <row r="542" spans="5:8" x14ac:dyDescent="0.3">
      <c r="E542" s="12">
        <v>518</v>
      </c>
      <c r="F542" s="99">
        <v>10268.995409042182</v>
      </c>
      <c r="G542" s="13"/>
      <c r="H542" s="15"/>
    </row>
    <row r="543" spans="5:8" x14ac:dyDescent="0.3">
      <c r="E543" s="12">
        <v>519</v>
      </c>
      <c r="F543" s="99">
        <v>19314.315725631415</v>
      </c>
      <c r="G543" s="13"/>
      <c r="H543" s="15"/>
    </row>
    <row r="544" spans="5:8" x14ac:dyDescent="0.3">
      <c r="E544" s="12">
        <v>520</v>
      </c>
      <c r="F544" s="99">
        <v>18064.636820201791</v>
      </c>
      <c r="G544" s="13"/>
      <c r="H544" s="15"/>
    </row>
    <row r="545" spans="5:8" x14ac:dyDescent="0.3">
      <c r="E545" s="12">
        <v>521</v>
      </c>
      <c r="F545" s="99">
        <v>11961.643376476786</v>
      </c>
      <c r="G545" s="13"/>
      <c r="H545" s="15"/>
    </row>
    <row r="546" spans="5:8" x14ac:dyDescent="0.3">
      <c r="E546" s="12">
        <v>522</v>
      </c>
      <c r="F546" s="99">
        <v>22285.603336402055</v>
      </c>
      <c r="G546" s="13"/>
      <c r="H546" s="15"/>
    </row>
    <row r="547" spans="5:8" x14ac:dyDescent="0.3">
      <c r="E547" s="12">
        <v>523</v>
      </c>
      <c r="F547" s="99">
        <v>9799.2952081877738</v>
      </c>
      <c r="G547" s="13"/>
      <c r="H547" s="15"/>
    </row>
    <row r="548" spans="5:8" x14ac:dyDescent="0.3">
      <c r="E548" s="12">
        <v>524</v>
      </c>
      <c r="F548" s="99">
        <v>14291.894815081119</v>
      </c>
      <c r="G548" s="13"/>
      <c r="H548" s="15"/>
    </row>
    <row r="549" spans="5:8" x14ac:dyDescent="0.3">
      <c r="E549" s="12">
        <v>525</v>
      </c>
      <c r="F549" s="99">
        <v>19367.115456128158</v>
      </c>
      <c r="G549" s="13"/>
      <c r="H549" s="15"/>
    </row>
    <row r="550" spans="5:8" x14ac:dyDescent="0.3">
      <c r="E550" s="12">
        <v>526</v>
      </c>
      <c r="F550" s="99">
        <v>9799.9574728942098</v>
      </c>
      <c r="G550" s="13"/>
      <c r="H550" s="15"/>
    </row>
    <row r="551" spans="5:8" x14ac:dyDescent="0.3">
      <c r="E551" s="12">
        <v>527</v>
      </c>
      <c r="F551" s="99">
        <v>21096.875099888886</v>
      </c>
      <c r="G551" s="13"/>
      <c r="H551" s="15"/>
    </row>
    <row r="552" spans="5:8" x14ac:dyDescent="0.3">
      <c r="E552" s="12">
        <v>528</v>
      </c>
      <c r="F552" s="99">
        <v>16561.616353803125</v>
      </c>
      <c r="G552" s="13"/>
      <c r="H552" s="15"/>
    </row>
    <row r="553" spans="5:8" x14ac:dyDescent="0.3">
      <c r="E553" s="12">
        <v>529</v>
      </c>
      <c r="F553" s="99">
        <v>18209.443275262965</v>
      </c>
      <c r="G553" s="13"/>
      <c r="H553" s="15"/>
    </row>
    <row r="554" spans="5:8" x14ac:dyDescent="0.3">
      <c r="E554" s="12">
        <v>530</v>
      </c>
      <c r="F554" s="99">
        <v>13740.564798526539</v>
      </c>
      <c r="G554" s="13"/>
      <c r="H554" s="15"/>
    </row>
    <row r="555" spans="5:8" x14ac:dyDescent="0.3">
      <c r="E555" s="12">
        <v>531</v>
      </c>
      <c r="F555" s="99">
        <v>20322.781715038102</v>
      </c>
      <c r="G555" s="13"/>
      <c r="H555" s="15"/>
    </row>
    <row r="556" spans="5:8" x14ac:dyDescent="0.3">
      <c r="E556" s="12">
        <v>532</v>
      </c>
      <c r="F556" s="99">
        <v>15093.956318025972</v>
      </c>
      <c r="G556" s="13"/>
      <c r="H556" s="15"/>
    </row>
    <row r="557" spans="5:8" x14ac:dyDescent="0.3">
      <c r="E557" s="12">
        <v>533</v>
      </c>
      <c r="F557" s="99">
        <v>16236.575370650971</v>
      </c>
      <c r="G557" s="13"/>
      <c r="H557" s="15"/>
    </row>
    <row r="558" spans="5:8" x14ac:dyDescent="0.3">
      <c r="E558" s="12">
        <v>534</v>
      </c>
      <c r="F558" s="99">
        <v>16842.331713370892</v>
      </c>
      <c r="G558" s="13"/>
      <c r="H558" s="15"/>
    </row>
    <row r="559" spans="5:8" x14ac:dyDescent="0.3">
      <c r="E559" s="12">
        <v>535</v>
      </c>
      <c r="F559" s="99">
        <v>20161.146286488423</v>
      </c>
      <c r="G559" s="13"/>
      <c r="H559" s="15"/>
    </row>
    <row r="560" spans="5:8" x14ac:dyDescent="0.3">
      <c r="E560" s="12">
        <v>536</v>
      </c>
      <c r="F560" s="99">
        <v>20675.101350833589</v>
      </c>
      <c r="G560" s="13"/>
      <c r="H560" s="15"/>
    </row>
    <row r="561" spans="5:8" x14ac:dyDescent="0.3">
      <c r="E561" s="12">
        <v>537</v>
      </c>
      <c r="F561" s="99">
        <v>12870.852015589946</v>
      </c>
      <c r="G561" s="13"/>
      <c r="H561" s="15"/>
    </row>
    <row r="562" spans="5:8" x14ac:dyDescent="0.3">
      <c r="E562" s="12">
        <v>538</v>
      </c>
      <c r="F562" s="99">
        <v>17973.665336028105</v>
      </c>
      <c r="G562" s="13"/>
      <c r="H562" s="15"/>
    </row>
    <row r="563" spans="5:8" x14ac:dyDescent="0.3">
      <c r="E563" s="12">
        <v>539</v>
      </c>
      <c r="F563" s="99">
        <v>18310.509647338811</v>
      </c>
      <c r="G563" s="13"/>
      <c r="H563" s="15"/>
    </row>
    <row r="564" spans="5:8" x14ac:dyDescent="0.3">
      <c r="E564" s="12">
        <v>540</v>
      </c>
      <c r="F564" s="99">
        <v>16005.874072262173</v>
      </c>
      <c r="G564" s="13"/>
      <c r="H564" s="15"/>
    </row>
    <row r="565" spans="5:8" x14ac:dyDescent="0.3">
      <c r="E565" s="12">
        <v>541</v>
      </c>
      <c r="F565" s="99">
        <v>14037.84847767961</v>
      </c>
      <c r="G565" s="13"/>
      <c r="H565" s="15"/>
    </row>
    <row r="566" spans="5:8" x14ac:dyDescent="0.3">
      <c r="E566" s="12">
        <v>542</v>
      </c>
      <c r="F566" s="99">
        <v>21588.103096838735</v>
      </c>
      <c r="G566" s="13"/>
      <c r="H566" s="15"/>
    </row>
    <row r="567" spans="5:8" x14ac:dyDescent="0.3">
      <c r="E567" s="12">
        <v>543</v>
      </c>
      <c r="F567" s="99">
        <v>9018.644116826079</v>
      </c>
      <c r="G567" s="13"/>
      <c r="H567" s="15"/>
    </row>
    <row r="568" spans="5:8" x14ac:dyDescent="0.3">
      <c r="E568" s="12">
        <v>544</v>
      </c>
      <c r="F568" s="99">
        <v>10092.190996327394</v>
      </c>
      <c r="G568" s="13"/>
      <c r="H568" s="15"/>
    </row>
    <row r="569" spans="5:8" x14ac:dyDescent="0.3">
      <c r="E569" s="12">
        <v>545</v>
      </c>
      <c r="F569" s="99">
        <v>17507.767609540271</v>
      </c>
      <c r="G569" s="13"/>
      <c r="H569" s="15"/>
    </row>
    <row r="570" spans="5:8" x14ac:dyDescent="0.3">
      <c r="E570" s="12">
        <v>546</v>
      </c>
      <c r="F570" s="99">
        <v>20015.065725331733</v>
      </c>
      <c r="G570" s="13"/>
      <c r="H570" s="15"/>
    </row>
    <row r="571" spans="5:8" x14ac:dyDescent="0.3">
      <c r="E571" s="12">
        <v>547</v>
      </c>
      <c r="F571" s="99">
        <v>8056.3425678224885</v>
      </c>
      <c r="G571" s="13"/>
      <c r="H571" s="15"/>
    </row>
    <row r="572" spans="5:8" x14ac:dyDescent="0.3">
      <c r="E572" s="12">
        <v>548</v>
      </c>
      <c r="F572" s="99">
        <v>9029.633576271357</v>
      </c>
      <c r="G572" s="13"/>
      <c r="H572" s="15"/>
    </row>
    <row r="573" spans="5:8" x14ac:dyDescent="0.3">
      <c r="E573" s="12">
        <v>549</v>
      </c>
      <c r="F573" s="99">
        <v>10381.650075303522</v>
      </c>
      <c r="G573" s="13"/>
      <c r="H573" s="15"/>
    </row>
    <row r="574" spans="5:8" x14ac:dyDescent="0.3">
      <c r="E574" s="12">
        <v>550</v>
      </c>
      <c r="F574" s="99">
        <v>11371.823344315912</v>
      </c>
      <c r="G574" s="13"/>
      <c r="H574" s="15"/>
    </row>
    <row r="575" spans="5:8" x14ac:dyDescent="0.3">
      <c r="E575" s="12">
        <v>551</v>
      </c>
      <c r="F575" s="99">
        <v>17682.736992566774</v>
      </c>
      <c r="G575" s="13"/>
      <c r="H575" s="15"/>
    </row>
    <row r="576" spans="5:8" x14ac:dyDescent="0.3">
      <c r="E576" s="12">
        <v>552</v>
      </c>
      <c r="F576" s="99">
        <v>18954.421471987254</v>
      </c>
      <c r="G576" s="13"/>
      <c r="H576" s="15"/>
    </row>
    <row r="577" spans="5:8" x14ac:dyDescent="0.3">
      <c r="E577" s="12">
        <v>553</v>
      </c>
      <c r="F577" s="99">
        <v>7597.4823219420505</v>
      </c>
      <c r="G577" s="13"/>
      <c r="H577" s="15"/>
    </row>
    <row r="578" spans="5:8" x14ac:dyDescent="0.3">
      <c r="E578" s="12">
        <v>554</v>
      </c>
      <c r="F578" s="99">
        <v>9544.1353936908854</v>
      </c>
      <c r="G578" s="13"/>
      <c r="H578" s="15"/>
    </row>
    <row r="579" spans="5:8" x14ac:dyDescent="0.3">
      <c r="E579" s="12">
        <v>555</v>
      </c>
      <c r="F579" s="99">
        <v>13213.399544932516</v>
      </c>
      <c r="G579" s="13"/>
      <c r="H579" s="15"/>
    </row>
    <row r="580" spans="5:8" x14ac:dyDescent="0.3">
      <c r="E580" s="12">
        <v>556</v>
      </c>
      <c r="F580" s="99">
        <v>9659.4983952771145</v>
      </c>
      <c r="G580" s="13"/>
      <c r="H580" s="15"/>
    </row>
    <row r="581" spans="5:8" x14ac:dyDescent="0.3">
      <c r="E581" s="12">
        <v>557</v>
      </c>
      <c r="F581" s="99">
        <v>17481.26609661711</v>
      </c>
      <c r="G581" s="13"/>
      <c r="H581" s="15"/>
    </row>
    <row r="582" spans="5:8" x14ac:dyDescent="0.3">
      <c r="E582" s="12">
        <v>558</v>
      </c>
      <c r="F582" s="99">
        <v>8737.8455654391437</v>
      </c>
      <c r="G582" s="13"/>
      <c r="H582" s="15"/>
    </row>
    <row r="583" spans="5:8" x14ac:dyDescent="0.3">
      <c r="E583" s="12">
        <v>559</v>
      </c>
      <c r="F583" s="99">
        <v>17663.493984257148</v>
      </c>
      <c r="G583" s="13"/>
      <c r="H583" s="15"/>
    </row>
    <row r="584" spans="5:8" x14ac:dyDescent="0.3">
      <c r="E584" s="12">
        <v>560</v>
      </c>
      <c r="F584" s="99">
        <v>22120.161156090617</v>
      </c>
      <c r="G584" s="13"/>
      <c r="H584" s="15"/>
    </row>
    <row r="585" spans="5:8" x14ac:dyDescent="0.3">
      <c r="E585" s="12">
        <v>561</v>
      </c>
      <c r="F585" s="99">
        <v>13031.304141050845</v>
      </c>
      <c r="G585" s="13"/>
      <c r="H585" s="15"/>
    </row>
    <row r="586" spans="5:8" x14ac:dyDescent="0.3">
      <c r="E586" s="12">
        <v>562</v>
      </c>
      <c r="F586" s="99">
        <v>9715.5828369581723</v>
      </c>
      <c r="G586" s="13"/>
      <c r="H586" s="15"/>
    </row>
    <row r="587" spans="5:8" x14ac:dyDescent="0.3">
      <c r="E587" s="12">
        <v>563</v>
      </c>
      <c r="F587" s="99">
        <v>9055.8632980024122</v>
      </c>
      <c r="G587" s="13"/>
      <c r="H587" s="15"/>
    </row>
    <row r="588" spans="5:8" x14ac:dyDescent="0.3">
      <c r="E588" s="12">
        <v>564</v>
      </c>
      <c r="F588" s="99">
        <v>15912.851344885625</v>
      </c>
      <c r="G588" s="13"/>
      <c r="H588" s="15"/>
    </row>
    <row r="589" spans="5:8" x14ac:dyDescent="0.3">
      <c r="E589" s="12">
        <v>565</v>
      </c>
      <c r="F589" s="99">
        <v>21681.191042243547</v>
      </c>
      <c r="G589" s="13"/>
      <c r="H589" s="15"/>
    </row>
    <row r="590" spans="5:8" x14ac:dyDescent="0.3">
      <c r="E590" s="12">
        <v>566</v>
      </c>
      <c r="F590" s="99">
        <v>21651.827105551492</v>
      </c>
      <c r="G590" s="13"/>
      <c r="H590" s="15"/>
    </row>
    <row r="591" spans="5:8" x14ac:dyDescent="0.3">
      <c r="E591" s="12">
        <v>567</v>
      </c>
      <c r="F591" s="99">
        <v>18153.705858336398</v>
      </c>
      <c r="G591" s="13"/>
      <c r="H591" s="15"/>
    </row>
    <row r="592" spans="5:8" x14ac:dyDescent="0.3">
      <c r="E592" s="12">
        <v>568</v>
      </c>
      <c r="F592" s="99">
        <v>16856.333241373039</v>
      </c>
      <c r="G592" s="13"/>
      <c r="H592" s="15"/>
    </row>
    <row r="593" spans="5:8" x14ac:dyDescent="0.3">
      <c r="E593" s="12">
        <v>569</v>
      </c>
      <c r="F593" s="99">
        <v>11612.520024117402</v>
      </c>
      <c r="G593" s="13"/>
      <c r="H593" s="15"/>
    </row>
    <row r="594" spans="5:8" x14ac:dyDescent="0.3">
      <c r="E594" s="12">
        <v>570</v>
      </c>
      <c r="F594" s="99">
        <v>15096.35381923028</v>
      </c>
      <c r="G594" s="13"/>
      <c r="H594" s="15"/>
    </row>
    <row r="595" spans="5:8" x14ac:dyDescent="0.3">
      <c r="E595" s="12">
        <v>571</v>
      </c>
      <c r="F595" s="99">
        <v>12439.541095878332</v>
      </c>
      <c r="G595" s="13"/>
      <c r="H595" s="15"/>
    </row>
    <row r="596" spans="5:8" x14ac:dyDescent="0.3">
      <c r="E596" s="12">
        <v>572</v>
      </c>
      <c r="F596" s="99">
        <v>14066.241578471221</v>
      </c>
      <c r="G596" s="13"/>
      <c r="H596" s="15"/>
    </row>
    <row r="597" spans="5:8" x14ac:dyDescent="0.3">
      <c r="E597" s="12">
        <v>573</v>
      </c>
      <c r="F597" s="99">
        <v>10303.321427260162</v>
      </c>
      <c r="G597" s="13"/>
      <c r="H597" s="15"/>
    </row>
    <row r="598" spans="5:8" x14ac:dyDescent="0.3">
      <c r="E598" s="12">
        <v>574</v>
      </c>
      <c r="F598" s="99">
        <v>15126.414727572148</v>
      </c>
      <c r="G598" s="13"/>
      <c r="H598" s="15"/>
    </row>
    <row r="599" spans="5:8" x14ac:dyDescent="0.3">
      <c r="E599" s="12">
        <v>575</v>
      </c>
      <c r="F599" s="99">
        <v>19882.532196285421</v>
      </c>
      <c r="G599" s="13"/>
      <c r="H599" s="15"/>
    </row>
    <row r="600" spans="5:8" x14ac:dyDescent="0.3">
      <c r="E600" s="12">
        <v>576</v>
      </c>
      <c r="F600" s="99">
        <v>19423.44845130574</v>
      </c>
      <c r="G600" s="13"/>
      <c r="H600" s="15"/>
    </row>
    <row r="601" spans="5:8" x14ac:dyDescent="0.3">
      <c r="E601" s="12">
        <v>577</v>
      </c>
      <c r="F601" s="99">
        <v>11967.155710990046</v>
      </c>
      <c r="G601" s="13"/>
      <c r="H601" s="15"/>
    </row>
    <row r="602" spans="5:8" x14ac:dyDescent="0.3">
      <c r="E602" s="12">
        <v>578</v>
      </c>
      <c r="F602" s="99">
        <v>18127.446517298871</v>
      </c>
      <c r="G602" s="13"/>
      <c r="H602" s="15"/>
    </row>
    <row r="603" spans="5:8" x14ac:dyDescent="0.3">
      <c r="E603" s="12">
        <v>579</v>
      </c>
      <c r="F603" s="99">
        <v>10419.465238641758</v>
      </c>
      <c r="G603" s="13"/>
      <c r="H603" s="15"/>
    </row>
    <row r="604" spans="5:8" x14ac:dyDescent="0.3">
      <c r="E604" s="12">
        <v>580</v>
      </c>
      <c r="F604" s="99">
        <v>8145.711265971855</v>
      </c>
      <c r="G604" s="13"/>
      <c r="H604" s="15"/>
    </row>
    <row r="605" spans="5:8" x14ac:dyDescent="0.3">
      <c r="E605" s="12">
        <v>581</v>
      </c>
      <c r="F605" s="99">
        <v>8803.310696546192</v>
      </c>
      <c r="G605" s="13"/>
      <c r="H605" s="15"/>
    </row>
    <row r="606" spans="5:8" x14ac:dyDescent="0.3">
      <c r="E606" s="12">
        <v>582</v>
      </c>
      <c r="F606" s="99">
        <v>21213.649021591293</v>
      </c>
      <c r="G606" s="13"/>
      <c r="H606" s="15"/>
    </row>
    <row r="607" spans="5:8" x14ac:dyDescent="0.3">
      <c r="E607" s="12">
        <v>583</v>
      </c>
      <c r="F607" s="99">
        <v>18549.352720551629</v>
      </c>
      <c r="G607" s="13"/>
      <c r="H607" s="15"/>
    </row>
    <row r="608" spans="5:8" x14ac:dyDescent="0.3">
      <c r="E608" s="12">
        <v>584</v>
      </c>
      <c r="F608" s="99">
        <v>13441.069778551158</v>
      </c>
      <c r="G608" s="13"/>
      <c r="H608" s="15"/>
    </row>
    <row r="609" spans="5:8" x14ac:dyDescent="0.3">
      <c r="E609" s="12">
        <v>585</v>
      </c>
      <c r="F609" s="99">
        <v>14263.949320974425</v>
      </c>
      <c r="G609" s="13"/>
      <c r="H609" s="15"/>
    </row>
    <row r="610" spans="5:8" x14ac:dyDescent="0.3">
      <c r="E610" s="12">
        <v>586</v>
      </c>
      <c r="F610" s="99">
        <v>8644.0063540584088</v>
      </c>
      <c r="G610" s="13"/>
      <c r="H610" s="15"/>
    </row>
    <row r="611" spans="5:8" x14ac:dyDescent="0.3">
      <c r="E611" s="12">
        <v>587</v>
      </c>
      <c r="F611" s="99">
        <v>9231.5346925782505</v>
      </c>
      <c r="G611" s="13"/>
      <c r="H611" s="15"/>
    </row>
    <row r="612" spans="5:8" x14ac:dyDescent="0.3">
      <c r="E612" s="12">
        <v>588</v>
      </c>
      <c r="F612" s="99">
        <v>20045.850861238578</v>
      </c>
      <c r="G612" s="13"/>
      <c r="H612" s="15"/>
    </row>
    <row r="613" spans="5:8" x14ac:dyDescent="0.3">
      <c r="E613" s="12">
        <v>589</v>
      </c>
      <c r="F613" s="99">
        <v>20947.386914830422</v>
      </c>
      <c r="G613" s="13"/>
      <c r="H613" s="15"/>
    </row>
    <row r="614" spans="5:8" x14ac:dyDescent="0.3">
      <c r="E614" s="12">
        <v>590</v>
      </c>
      <c r="F614" s="99">
        <v>20634.891742274529</v>
      </c>
      <c r="G614" s="13"/>
      <c r="H614" s="15"/>
    </row>
    <row r="615" spans="5:8" x14ac:dyDescent="0.3">
      <c r="E615" s="12">
        <v>591</v>
      </c>
      <c r="F615" s="99">
        <v>19134.328940728446</v>
      </c>
      <c r="G615" s="13"/>
      <c r="H615" s="15"/>
    </row>
    <row r="616" spans="5:8" x14ac:dyDescent="0.3">
      <c r="E616" s="12">
        <v>592</v>
      </c>
      <c r="F616" s="99">
        <v>14450.05920264429</v>
      </c>
      <c r="G616" s="13"/>
      <c r="H616" s="15"/>
    </row>
    <row r="617" spans="5:8" x14ac:dyDescent="0.3">
      <c r="E617" s="12">
        <v>593</v>
      </c>
      <c r="F617" s="99">
        <v>17824.776656891758</v>
      </c>
      <c r="G617" s="13"/>
      <c r="H617" s="15"/>
    </row>
    <row r="618" spans="5:8" x14ac:dyDescent="0.3">
      <c r="E618" s="12">
        <v>594</v>
      </c>
      <c r="F618" s="99">
        <v>15317.134437888468</v>
      </c>
      <c r="G618" s="13"/>
      <c r="H618" s="15"/>
    </row>
    <row r="619" spans="5:8" x14ac:dyDescent="0.3">
      <c r="E619" s="12">
        <v>595</v>
      </c>
      <c r="F619" s="99">
        <v>21072.594981614064</v>
      </c>
      <c r="G619" s="13"/>
      <c r="H619" s="15"/>
    </row>
    <row r="620" spans="5:8" x14ac:dyDescent="0.3">
      <c r="E620" s="12">
        <v>596</v>
      </c>
      <c r="F620" s="99">
        <v>21592.858650043228</v>
      </c>
      <c r="G620" s="13"/>
      <c r="H620" s="15"/>
    </row>
    <row r="621" spans="5:8" x14ac:dyDescent="0.3">
      <c r="E621" s="12">
        <v>597</v>
      </c>
      <c r="F621" s="99">
        <v>11713.988581412748</v>
      </c>
      <c r="G621" s="13"/>
      <c r="H621" s="15"/>
    </row>
    <row r="622" spans="5:8" x14ac:dyDescent="0.3">
      <c r="E622" s="12">
        <v>598</v>
      </c>
      <c r="F622" s="99">
        <v>15344.270068536891</v>
      </c>
      <c r="G622" s="13"/>
      <c r="H622" s="15"/>
    </row>
    <row r="623" spans="5:8" x14ac:dyDescent="0.3">
      <c r="E623" s="12">
        <v>599</v>
      </c>
      <c r="F623" s="99">
        <v>9679.7885141216102</v>
      </c>
      <c r="G623" s="13"/>
      <c r="H623" s="15"/>
    </row>
    <row r="624" spans="5:8" x14ac:dyDescent="0.3">
      <c r="E624" s="12">
        <v>600</v>
      </c>
      <c r="F624" s="99">
        <v>14686.019728994841</v>
      </c>
      <c r="G624" s="13"/>
      <c r="H624" s="15"/>
    </row>
    <row r="625" spans="5:8" x14ac:dyDescent="0.3">
      <c r="E625" s="12">
        <v>601</v>
      </c>
      <c r="F625" s="99">
        <v>22281.313287455618</v>
      </c>
      <c r="G625" s="13"/>
      <c r="H625" s="15"/>
    </row>
    <row r="626" spans="5:8" x14ac:dyDescent="0.3">
      <c r="E626" s="12">
        <v>602</v>
      </c>
      <c r="F626" s="99">
        <v>11731.534364248771</v>
      </c>
      <c r="G626" s="13"/>
      <c r="H626" s="15"/>
    </row>
    <row r="627" spans="5:8" x14ac:dyDescent="0.3">
      <c r="E627" s="12">
        <v>603</v>
      </c>
      <c r="F627" s="99">
        <v>14480.348092544955</v>
      </c>
      <c r="G627" s="13"/>
      <c r="H627" s="15"/>
    </row>
    <row r="628" spans="5:8" x14ac:dyDescent="0.3">
      <c r="E628" s="12">
        <v>604</v>
      </c>
      <c r="F628" s="99">
        <v>20967.835229375662</v>
      </c>
      <c r="G628" s="13"/>
      <c r="H628" s="15"/>
    </row>
    <row r="629" spans="5:8" x14ac:dyDescent="0.3">
      <c r="E629" s="12">
        <v>605</v>
      </c>
      <c r="F629" s="99">
        <v>14652.428563978334</v>
      </c>
      <c r="G629" s="13"/>
      <c r="H629" s="15"/>
    </row>
    <row r="630" spans="5:8" x14ac:dyDescent="0.3">
      <c r="E630" s="12">
        <v>606</v>
      </c>
      <c r="F630" s="99">
        <v>14760.965320497911</v>
      </c>
      <c r="G630" s="13"/>
      <c r="H630" s="15"/>
    </row>
    <row r="631" spans="5:8" x14ac:dyDescent="0.3">
      <c r="E631" s="12">
        <v>607</v>
      </c>
      <c r="F631" s="99">
        <v>18578.037872139597</v>
      </c>
      <c r="G631" s="13"/>
      <c r="H631" s="15"/>
    </row>
    <row r="632" spans="5:8" x14ac:dyDescent="0.3">
      <c r="E632" s="12">
        <v>608</v>
      </c>
      <c r="F632" s="99">
        <v>12159.435742405985</v>
      </c>
      <c r="G632" s="13"/>
      <c r="H632" s="15"/>
    </row>
    <row r="633" spans="5:8" x14ac:dyDescent="0.3">
      <c r="E633" s="12">
        <v>609</v>
      </c>
      <c r="F633" s="99">
        <v>10681.21994353272</v>
      </c>
      <c r="G633" s="13"/>
      <c r="H633" s="15"/>
    </row>
    <row r="634" spans="5:8" x14ac:dyDescent="0.3">
      <c r="E634" s="12">
        <v>610</v>
      </c>
      <c r="F634" s="99">
        <v>15666.140983054502</v>
      </c>
      <c r="G634" s="13"/>
      <c r="H634" s="15"/>
    </row>
    <row r="635" spans="5:8" x14ac:dyDescent="0.3">
      <c r="E635" s="12">
        <v>611</v>
      </c>
      <c r="F635" s="99">
        <v>9235.0915800725925</v>
      </c>
      <c r="G635" s="13"/>
      <c r="H635" s="15"/>
    </row>
    <row r="636" spans="5:8" x14ac:dyDescent="0.3">
      <c r="E636" s="12">
        <v>612</v>
      </c>
      <c r="F636" s="99">
        <v>18559.811681753505</v>
      </c>
      <c r="G636" s="13"/>
      <c r="H636" s="15"/>
    </row>
    <row r="637" spans="5:8" x14ac:dyDescent="0.3">
      <c r="E637" s="12">
        <v>613</v>
      </c>
      <c r="F637" s="99">
        <v>15990.712587384449</v>
      </c>
      <c r="G637" s="13"/>
      <c r="H637" s="15"/>
    </row>
    <row r="638" spans="5:8" x14ac:dyDescent="0.3">
      <c r="E638" s="12">
        <v>614</v>
      </c>
      <c r="F638" s="99">
        <v>8710.0464254108811</v>
      </c>
      <c r="G638" s="13"/>
      <c r="H638" s="15"/>
    </row>
    <row r="639" spans="5:8" x14ac:dyDescent="0.3">
      <c r="E639" s="12">
        <v>615</v>
      </c>
      <c r="F639" s="99">
        <v>16219.835696263661</v>
      </c>
      <c r="G639" s="13"/>
      <c r="H639" s="15"/>
    </row>
    <row r="640" spans="5:8" x14ac:dyDescent="0.3">
      <c r="E640" s="12">
        <v>616</v>
      </c>
      <c r="F640" s="99">
        <v>11430.824934932491</v>
      </c>
      <c r="G640" s="13"/>
      <c r="H640" s="15"/>
    </row>
    <row r="641" spans="5:8" x14ac:dyDescent="0.3">
      <c r="E641" s="12">
        <v>617</v>
      </c>
      <c r="F641" s="99">
        <v>16254.025320804547</v>
      </c>
      <c r="G641" s="13"/>
      <c r="H641" s="15"/>
    </row>
    <row r="642" spans="5:8" x14ac:dyDescent="0.3">
      <c r="E642" s="12">
        <v>618</v>
      </c>
      <c r="F642" s="99">
        <v>18924.504799811039</v>
      </c>
      <c r="G642" s="13"/>
      <c r="H642" s="15"/>
    </row>
    <row r="643" spans="5:8" x14ac:dyDescent="0.3">
      <c r="E643" s="12">
        <v>619</v>
      </c>
      <c r="F643" s="99">
        <v>14165.504538293957</v>
      </c>
      <c r="G643" s="13"/>
      <c r="H643" s="15"/>
    </row>
    <row r="644" spans="5:8" x14ac:dyDescent="0.3">
      <c r="E644" s="12">
        <v>620</v>
      </c>
      <c r="F644" s="99">
        <v>20533.546753083894</v>
      </c>
      <c r="G644" s="13"/>
      <c r="H644" s="15"/>
    </row>
    <row r="645" spans="5:8" x14ac:dyDescent="0.3">
      <c r="E645" s="12">
        <v>621</v>
      </c>
      <c r="F645" s="99">
        <v>10210.433287154461</v>
      </c>
      <c r="G645" s="13"/>
      <c r="H645" s="15"/>
    </row>
    <row r="646" spans="5:8" x14ac:dyDescent="0.3">
      <c r="E646" s="12">
        <v>622</v>
      </c>
      <c r="F646" s="99">
        <v>21604.035162847242</v>
      </c>
      <c r="G646" s="13"/>
      <c r="H646" s="15"/>
    </row>
    <row r="647" spans="5:8" x14ac:dyDescent="0.3">
      <c r="E647" s="12">
        <v>623</v>
      </c>
      <c r="F647" s="99">
        <v>12661.306130843732</v>
      </c>
      <c r="G647" s="13"/>
      <c r="H647" s="15"/>
    </row>
    <row r="648" spans="5:8" x14ac:dyDescent="0.3">
      <c r="E648" s="12">
        <v>624</v>
      </c>
      <c r="F648" s="99">
        <v>16289.092731290177</v>
      </c>
      <c r="G648" s="13"/>
      <c r="H648" s="15"/>
    </row>
    <row r="649" spans="5:8" x14ac:dyDescent="0.3">
      <c r="E649" s="12">
        <v>625</v>
      </c>
      <c r="F649" s="99">
        <v>19963.148273241706</v>
      </c>
      <c r="G649" s="13"/>
      <c r="H649" s="15"/>
    </row>
    <row r="650" spans="5:8" x14ac:dyDescent="0.3">
      <c r="E650" s="12">
        <v>626</v>
      </c>
      <c r="F650" s="99">
        <v>20207.808766459784</v>
      </c>
      <c r="G650" s="13"/>
      <c r="H650" s="15"/>
    </row>
    <row r="651" spans="5:8" x14ac:dyDescent="0.3">
      <c r="E651" s="12">
        <v>627</v>
      </c>
      <c r="F651" s="99">
        <v>7624.193857565333</v>
      </c>
      <c r="G651" s="13"/>
      <c r="H651" s="15"/>
    </row>
    <row r="652" spans="5:8" x14ac:dyDescent="0.3">
      <c r="E652" s="12">
        <v>628</v>
      </c>
      <c r="F652" s="99">
        <v>13636.841293318881</v>
      </c>
      <c r="G652" s="13"/>
      <c r="H652" s="15"/>
    </row>
    <row r="653" spans="5:8" x14ac:dyDescent="0.3">
      <c r="E653" s="12">
        <v>629</v>
      </c>
      <c r="F653" s="99">
        <v>20697.546849112201</v>
      </c>
      <c r="G653" s="13"/>
      <c r="H653" s="15"/>
    </row>
    <row r="654" spans="5:8" x14ac:dyDescent="0.3">
      <c r="E654" s="12">
        <v>630</v>
      </c>
      <c r="F654" s="99">
        <v>17517.752388465378</v>
      </c>
      <c r="G654" s="13"/>
      <c r="H654" s="15"/>
    </row>
    <row r="655" spans="5:8" x14ac:dyDescent="0.3">
      <c r="E655" s="12">
        <v>631</v>
      </c>
      <c r="F655" s="99">
        <v>18796.5354541985</v>
      </c>
      <c r="G655" s="13"/>
      <c r="H655" s="15"/>
    </row>
    <row r="656" spans="5:8" x14ac:dyDescent="0.3">
      <c r="E656" s="12">
        <v>632</v>
      </c>
      <c r="F656" s="99">
        <v>19889.784613876036</v>
      </c>
      <c r="G656" s="13"/>
      <c r="H656" s="15"/>
    </row>
    <row r="657" spans="5:8" x14ac:dyDescent="0.3">
      <c r="E657" s="12">
        <v>633</v>
      </c>
      <c r="F657" s="99">
        <v>11300.651596041498</v>
      </c>
      <c r="G657" s="13"/>
      <c r="H657" s="15"/>
    </row>
    <row r="658" spans="5:8" x14ac:dyDescent="0.3">
      <c r="E658" s="12">
        <v>634</v>
      </c>
      <c r="F658" s="99">
        <v>7989.5365682994307</v>
      </c>
      <c r="G658" s="13"/>
      <c r="H658" s="15"/>
    </row>
    <row r="659" spans="5:8" x14ac:dyDescent="0.3">
      <c r="E659" s="12">
        <v>635</v>
      </c>
      <c r="F659" s="99">
        <v>17583.284970416033</v>
      </c>
      <c r="G659" s="13"/>
      <c r="H659" s="15"/>
    </row>
    <row r="660" spans="5:8" x14ac:dyDescent="0.3">
      <c r="E660" s="12">
        <v>636</v>
      </c>
      <c r="F660" s="99">
        <v>13583.521103784835</v>
      </c>
      <c r="G660" s="13"/>
      <c r="H660" s="15"/>
    </row>
    <row r="661" spans="5:8" x14ac:dyDescent="0.3">
      <c r="E661" s="12">
        <v>637</v>
      </c>
      <c r="F661" s="99">
        <v>15782.139015140376</v>
      </c>
      <c r="G661" s="13"/>
      <c r="H661" s="15"/>
    </row>
    <row r="662" spans="5:8" x14ac:dyDescent="0.3">
      <c r="E662" s="12">
        <v>638</v>
      </c>
      <c r="F662" s="99">
        <v>16996.653981405572</v>
      </c>
      <c r="G662" s="13"/>
      <c r="H662" s="15"/>
    </row>
    <row r="663" spans="5:8" x14ac:dyDescent="0.3">
      <c r="E663" s="12">
        <v>639</v>
      </c>
      <c r="F663" s="99">
        <v>21592.981192799562</v>
      </c>
      <c r="G663" s="13"/>
      <c r="H663" s="15"/>
    </row>
    <row r="664" spans="5:8" x14ac:dyDescent="0.3">
      <c r="E664" s="12">
        <v>640</v>
      </c>
      <c r="F664" s="99">
        <v>14368.734144563132</v>
      </c>
      <c r="G664" s="13"/>
      <c r="H664" s="15"/>
    </row>
    <row r="665" spans="5:8" x14ac:dyDescent="0.3">
      <c r="E665" s="12">
        <v>641</v>
      </c>
      <c r="F665" s="99">
        <v>7591.6252866615105</v>
      </c>
      <c r="G665" s="13"/>
      <c r="H665" s="15"/>
    </row>
    <row r="666" spans="5:8" x14ac:dyDescent="0.3">
      <c r="E666" s="12">
        <v>642</v>
      </c>
      <c r="F666" s="99">
        <v>10766.161686116073</v>
      </c>
      <c r="G666" s="13"/>
      <c r="H666" s="15"/>
    </row>
    <row r="667" spans="5:8" x14ac:dyDescent="0.3">
      <c r="E667" s="12">
        <v>643</v>
      </c>
      <c r="F667" s="99">
        <v>19943.469602582991</v>
      </c>
      <c r="G667" s="13"/>
      <c r="H667" s="15"/>
    </row>
    <row r="668" spans="5:8" x14ac:dyDescent="0.3">
      <c r="E668" s="12">
        <v>644</v>
      </c>
      <c r="F668" s="99">
        <v>14046.619175702057</v>
      </c>
      <c r="G668" s="13"/>
      <c r="H668" s="15"/>
    </row>
    <row r="669" spans="5:8" x14ac:dyDescent="0.3">
      <c r="E669" s="12">
        <v>645</v>
      </c>
      <c r="F669" s="99">
        <v>19651.436819732466</v>
      </c>
      <c r="G669" s="13"/>
      <c r="H669" s="15"/>
    </row>
    <row r="670" spans="5:8" x14ac:dyDescent="0.3">
      <c r="E670" s="12">
        <v>646</v>
      </c>
      <c r="F670" s="99">
        <v>13530.539233936754</v>
      </c>
      <c r="G670" s="13"/>
      <c r="H670" s="15"/>
    </row>
    <row r="671" spans="5:8" x14ac:dyDescent="0.3">
      <c r="E671" s="12">
        <v>647</v>
      </c>
      <c r="F671" s="99">
        <v>12980.211178203637</v>
      </c>
      <c r="G671" s="13"/>
      <c r="H671" s="15"/>
    </row>
    <row r="672" spans="5:8" x14ac:dyDescent="0.3">
      <c r="E672" s="12">
        <v>648</v>
      </c>
      <c r="F672" s="99">
        <v>18671.605299556744</v>
      </c>
      <c r="G672" s="13"/>
      <c r="H672" s="15"/>
    </row>
    <row r="673" spans="5:8" x14ac:dyDescent="0.3">
      <c r="E673" s="12">
        <v>649</v>
      </c>
      <c r="F673" s="99">
        <v>8984.5618970712385</v>
      </c>
      <c r="G673" s="13"/>
      <c r="H673" s="15"/>
    </row>
    <row r="674" spans="5:8" x14ac:dyDescent="0.3">
      <c r="E674" s="12">
        <v>650</v>
      </c>
      <c r="F674" s="99">
        <v>16086.158981310975</v>
      </c>
      <c r="G674" s="13"/>
      <c r="H674" s="15"/>
    </row>
    <row r="675" spans="5:8" x14ac:dyDescent="0.3">
      <c r="E675" s="12">
        <v>651</v>
      </c>
      <c r="F675" s="99">
        <v>9389.984813144838</v>
      </c>
      <c r="G675" s="13"/>
      <c r="H675" s="15"/>
    </row>
    <row r="676" spans="5:8" x14ac:dyDescent="0.3">
      <c r="E676" s="12">
        <v>652</v>
      </c>
      <c r="F676" s="99">
        <v>9732.2888740044873</v>
      </c>
      <c r="G676" s="13"/>
      <c r="H676" s="15"/>
    </row>
    <row r="677" spans="5:8" x14ac:dyDescent="0.3">
      <c r="E677" s="12">
        <v>653</v>
      </c>
      <c r="F677" s="99">
        <v>21922.028996066423</v>
      </c>
      <c r="G677" s="13"/>
      <c r="H677" s="15"/>
    </row>
    <row r="678" spans="5:8" x14ac:dyDescent="0.3">
      <c r="E678" s="12">
        <v>654</v>
      </c>
      <c r="F678" s="99">
        <v>10704.575604696569</v>
      </c>
      <c r="G678" s="13"/>
      <c r="H678" s="15"/>
    </row>
    <row r="679" spans="5:8" x14ac:dyDescent="0.3">
      <c r="E679" s="12">
        <v>655</v>
      </c>
      <c r="F679" s="99">
        <v>14331.489653558761</v>
      </c>
      <c r="G679" s="13"/>
      <c r="H679" s="15"/>
    </row>
    <row r="680" spans="5:8" x14ac:dyDescent="0.3">
      <c r="E680" s="12">
        <v>656</v>
      </c>
      <c r="F680" s="99">
        <v>17994.116146710599</v>
      </c>
      <c r="G680" s="13"/>
      <c r="H680" s="15"/>
    </row>
    <row r="681" spans="5:8" x14ac:dyDescent="0.3">
      <c r="E681" s="12">
        <v>657</v>
      </c>
      <c r="F681" s="99">
        <v>19907.842878404874</v>
      </c>
      <c r="G681" s="13"/>
      <c r="H681" s="15"/>
    </row>
    <row r="682" spans="5:8" x14ac:dyDescent="0.3">
      <c r="E682" s="12">
        <v>658</v>
      </c>
      <c r="F682" s="99">
        <v>16804.431110673337</v>
      </c>
      <c r="G682" s="13"/>
      <c r="H682" s="15"/>
    </row>
    <row r="683" spans="5:8" x14ac:dyDescent="0.3">
      <c r="E683" s="12">
        <v>659</v>
      </c>
      <c r="F683" s="99">
        <v>11558.146210944338</v>
      </c>
      <c r="G683" s="13"/>
      <c r="H683" s="15"/>
    </row>
    <row r="684" spans="5:8" x14ac:dyDescent="0.3">
      <c r="E684" s="12">
        <v>660</v>
      </c>
      <c r="F684" s="99">
        <v>16738.040829176185</v>
      </c>
      <c r="G684" s="13"/>
      <c r="H684" s="15"/>
    </row>
    <row r="685" spans="5:8" x14ac:dyDescent="0.3">
      <c r="E685" s="12">
        <v>661</v>
      </c>
      <c r="F685" s="99">
        <v>21026.53743094916</v>
      </c>
      <c r="G685" s="13"/>
      <c r="H685" s="15"/>
    </row>
    <row r="686" spans="5:8" x14ac:dyDescent="0.3">
      <c r="E686" s="12">
        <v>662</v>
      </c>
      <c r="F686" s="99">
        <v>16050.312607280124</v>
      </c>
      <c r="G686" s="13"/>
      <c r="H686" s="15"/>
    </row>
    <row r="687" spans="5:8" x14ac:dyDescent="0.3">
      <c r="E687" s="12">
        <v>663</v>
      </c>
      <c r="F687" s="99">
        <v>10850.703870099722</v>
      </c>
      <c r="G687" s="13"/>
      <c r="H687" s="15"/>
    </row>
    <row r="688" spans="5:8" x14ac:dyDescent="0.3">
      <c r="E688" s="12">
        <v>664</v>
      </c>
      <c r="F688" s="99">
        <v>17702.807148721506</v>
      </c>
      <c r="G688" s="13"/>
      <c r="H688" s="15"/>
    </row>
    <row r="689" spans="5:8" x14ac:dyDescent="0.3">
      <c r="E689" s="12">
        <v>665</v>
      </c>
      <c r="F689" s="99">
        <v>7847.5998666180676</v>
      </c>
      <c r="G689" s="13"/>
      <c r="H689" s="15"/>
    </row>
    <row r="690" spans="5:8" x14ac:dyDescent="0.3">
      <c r="E690" s="12">
        <v>666</v>
      </c>
      <c r="F690" s="99">
        <v>14113.711954272963</v>
      </c>
      <c r="G690" s="13"/>
      <c r="H690" s="15"/>
    </row>
    <row r="691" spans="5:8" x14ac:dyDescent="0.3">
      <c r="E691" s="12">
        <v>667</v>
      </c>
      <c r="F691" s="99">
        <v>21916.481398132353</v>
      </c>
      <c r="G691" s="13"/>
      <c r="H691" s="15"/>
    </row>
    <row r="692" spans="5:8" x14ac:dyDescent="0.3">
      <c r="E692" s="12">
        <v>668</v>
      </c>
      <c r="F692" s="99">
        <v>19924.814099710609</v>
      </c>
      <c r="G692" s="13"/>
      <c r="H692" s="15"/>
    </row>
    <row r="693" spans="5:8" x14ac:dyDescent="0.3">
      <c r="E693" s="12">
        <v>669</v>
      </c>
      <c r="F693" s="99">
        <v>12630.325374696491</v>
      </c>
      <c r="G693" s="13"/>
      <c r="H693" s="15"/>
    </row>
    <row r="694" spans="5:8" x14ac:dyDescent="0.3">
      <c r="E694" s="12">
        <v>670</v>
      </c>
      <c r="F694" s="99">
        <v>16280.969565224586</v>
      </c>
      <c r="G694" s="13"/>
      <c r="H694" s="15"/>
    </row>
    <row r="695" spans="5:8" x14ac:dyDescent="0.3">
      <c r="E695" s="12">
        <v>671</v>
      </c>
      <c r="F695" s="99">
        <v>8232.2636248338531</v>
      </c>
      <c r="G695" s="13"/>
      <c r="H695" s="15"/>
    </row>
    <row r="696" spans="5:8" x14ac:dyDescent="0.3">
      <c r="E696" s="12">
        <v>672</v>
      </c>
      <c r="F696" s="99">
        <v>22055.367095296795</v>
      </c>
      <c r="G696" s="13"/>
      <c r="H696" s="15"/>
    </row>
    <row r="697" spans="5:8" x14ac:dyDescent="0.3">
      <c r="E697" s="12">
        <v>673</v>
      </c>
      <c r="F697" s="99">
        <v>21840.799669079759</v>
      </c>
      <c r="G697" s="13"/>
      <c r="H697" s="15"/>
    </row>
    <row r="698" spans="5:8" x14ac:dyDescent="0.3">
      <c r="E698" s="12">
        <v>674</v>
      </c>
      <c r="F698" s="99">
        <v>11099.357427650655</v>
      </c>
      <c r="G698" s="13"/>
      <c r="H698" s="15"/>
    </row>
    <row r="699" spans="5:8" x14ac:dyDescent="0.3">
      <c r="E699" s="12">
        <v>675</v>
      </c>
      <c r="F699" s="99">
        <v>20983.948959899237</v>
      </c>
      <c r="G699" s="13"/>
      <c r="H699" s="15"/>
    </row>
    <row r="700" spans="5:8" x14ac:dyDescent="0.3">
      <c r="E700" s="12">
        <v>676</v>
      </c>
      <c r="F700" s="99">
        <v>18544.580027782446</v>
      </c>
      <c r="G700" s="13"/>
      <c r="H700" s="15"/>
    </row>
    <row r="701" spans="5:8" x14ac:dyDescent="0.3">
      <c r="E701" s="12">
        <v>677</v>
      </c>
      <c r="F701" s="99">
        <v>16804.858413182999</v>
      </c>
      <c r="G701" s="13"/>
      <c r="H701" s="15"/>
    </row>
    <row r="702" spans="5:8" x14ac:dyDescent="0.3">
      <c r="E702" s="12">
        <v>678</v>
      </c>
      <c r="F702" s="99">
        <v>18201.148406859938</v>
      </c>
      <c r="G702" s="13"/>
      <c r="H702" s="15"/>
    </row>
    <row r="703" spans="5:8" x14ac:dyDescent="0.3">
      <c r="E703" s="12">
        <v>679</v>
      </c>
      <c r="F703" s="99">
        <v>10394.610083493826</v>
      </c>
      <c r="G703" s="13"/>
      <c r="H703" s="15"/>
    </row>
    <row r="704" spans="5:8" x14ac:dyDescent="0.3">
      <c r="E704" s="12">
        <v>680</v>
      </c>
      <c r="F704" s="99">
        <v>8938.1506208510255</v>
      </c>
      <c r="G704" s="13"/>
      <c r="H704" s="15"/>
    </row>
    <row r="705" spans="5:8" x14ac:dyDescent="0.3">
      <c r="E705" s="12">
        <v>681</v>
      </c>
      <c r="F705" s="99">
        <v>12401.309142735743</v>
      </c>
      <c r="G705" s="13"/>
      <c r="H705" s="15"/>
    </row>
    <row r="706" spans="5:8" x14ac:dyDescent="0.3">
      <c r="E706" s="12">
        <v>682</v>
      </c>
      <c r="F706" s="99">
        <v>11108.592812702118</v>
      </c>
      <c r="G706" s="13"/>
      <c r="H706" s="15"/>
    </row>
    <row r="707" spans="5:8" x14ac:dyDescent="0.3">
      <c r="E707" s="12">
        <v>683</v>
      </c>
      <c r="F707" s="99">
        <v>9999.0289997820946</v>
      </c>
      <c r="G707" s="13"/>
      <c r="H707" s="15"/>
    </row>
    <row r="708" spans="5:8" x14ac:dyDescent="0.3">
      <c r="E708" s="12">
        <v>684</v>
      </c>
      <c r="F708" s="99">
        <v>11845.63265749118</v>
      </c>
      <c r="G708" s="13"/>
      <c r="H708" s="15"/>
    </row>
    <row r="709" spans="5:8" x14ac:dyDescent="0.3">
      <c r="E709" s="12">
        <v>685</v>
      </c>
      <c r="F709" s="99">
        <v>16468.731498268215</v>
      </c>
      <c r="G709" s="13"/>
      <c r="H709" s="15"/>
    </row>
    <row r="710" spans="5:8" x14ac:dyDescent="0.3">
      <c r="E710" s="12">
        <v>686</v>
      </c>
      <c r="F710" s="99">
        <v>13552.685925803933</v>
      </c>
      <c r="G710" s="13"/>
      <c r="H710" s="15"/>
    </row>
    <row r="711" spans="5:8" x14ac:dyDescent="0.3">
      <c r="E711" s="12">
        <v>687</v>
      </c>
      <c r="F711" s="99">
        <v>8087.3452168947115</v>
      </c>
      <c r="G711" s="13"/>
      <c r="H711" s="15"/>
    </row>
    <row r="712" spans="5:8" x14ac:dyDescent="0.3">
      <c r="E712" s="12">
        <v>688</v>
      </c>
      <c r="F712" s="99">
        <v>9644.9878069267725</v>
      </c>
      <c r="G712" s="13"/>
      <c r="H712" s="15"/>
    </row>
    <row r="713" spans="5:8" x14ac:dyDescent="0.3">
      <c r="E713" s="12">
        <v>689</v>
      </c>
      <c r="F713" s="99">
        <v>7731.1980820314348</v>
      </c>
      <c r="G713" s="13"/>
      <c r="H713" s="15"/>
    </row>
    <row r="714" spans="5:8" x14ac:dyDescent="0.3">
      <c r="E714" s="12">
        <v>690</v>
      </c>
      <c r="F714" s="99">
        <v>11242.541412036677</v>
      </c>
      <c r="G714" s="13"/>
      <c r="H714" s="15"/>
    </row>
    <row r="715" spans="5:8" x14ac:dyDescent="0.3">
      <c r="E715" s="12">
        <v>691</v>
      </c>
      <c r="F715" s="99">
        <v>13017.888509076962</v>
      </c>
      <c r="G715" s="13"/>
      <c r="H715" s="15"/>
    </row>
    <row r="716" spans="5:8" x14ac:dyDescent="0.3">
      <c r="E716" s="12">
        <v>692</v>
      </c>
      <c r="F716" s="99">
        <v>13503.110362216656</v>
      </c>
      <c r="G716" s="13"/>
      <c r="H716" s="15"/>
    </row>
    <row r="717" spans="5:8" x14ac:dyDescent="0.3">
      <c r="E717" s="12">
        <v>693</v>
      </c>
      <c r="F717" s="99">
        <v>16095.080634887243</v>
      </c>
      <c r="G717" s="13"/>
      <c r="H717" s="15"/>
    </row>
    <row r="718" spans="5:8" x14ac:dyDescent="0.3">
      <c r="E718" s="12">
        <v>694</v>
      </c>
      <c r="F718" s="99">
        <v>11949.281251747889</v>
      </c>
      <c r="G718" s="13"/>
      <c r="H718" s="15"/>
    </row>
    <row r="719" spans="5:8" x14ac:dyDescent="0.3">
      <c r="E719" s="12">
        <v>695</v>
      </c>
      <c r="F719" s="99">
        <v>18777.744622017432</v>
      </c>
      <c r="G719" s="13"/>
      <c r="H719" s="15"/>
    </row>
    <row r="720" spans="5:8" x14ac:dyDescent="0.3">
      <c r="E720" s="12">
        <v>696</v>
      </c>
      <c r="F720" s="99">
        <v>18469.344829639289</v>
      </c>
      <c r="G720" s="13"/>
      <c r="H720" s="15"/>
    </row>
    <row r="721" spans="5:8" x14ac:dyDescent="0.3">
      <c r="E721" s="12">
        <v>697</v>
      </c>
      <c r="F721" s="99">
        <v>18847.664196111349</v>
      </c>
      <c r="G721" s="13"/>
      <c r="H721" s="15"/>
    </row>
    <row r="722" spans="5:8" x14ac:dyDescent="0.3">
      <c r="E722" s="12">
        <v>698</v>
      </c>
      <c r="F722" s="99">
        <v>16445.617950043219</v>
      </c>
      <c r="G722" s="13"/>
      <c r="H722" s="15"/>
    </row>
    <row r="723" spans="5:8" x14ac:dyDescent="0.3">
      <c r="E723" s="12">
        <v>699</v>
      </c>
      <c r="F723" s="99">
        <v>21307.452506798931</v>
      </c>
      <c r="G723" s="13"/>
      <c r="H723" s="15"/>
    </row>
    <row r="724" spans="5:8" x14ac:dyDescent="0.3">
      <c r="E724" s="12">
        <v>700</v>
      </c>
      <c r="F724" s="99">
        <v>13987.861184838868</v>
      </c>
      <c r="G724" s="13"/>
      <c r="H724" s="15"/>
    </row>
    <row r="725" spans="5:8" x14ac:dyDescent="0.3">
      <c r="E725" s="12">
        <v>701</v>
      </c>
      <c r="F725" s="99">
        <v>13625.063345112896</v>
      </c>
      <c r="G725" s="13"/>
      <c r="H725" s="15"/>
    </row>
    <row r="726" spans="5:8" x14ac:dyDescent="0.3">
      <c r="E726" s="12">
        <v>702</v>
      </c>
      <c r="F726" s="99">
        <v>16133.743516882983</v>
      </c>
      <c r="G726" s="13"/>
      <c r="H726" s="15"/>
    </row>
    <row r="727" spans="5:8" x14ac:dyDescent="0.3">
      <c r="E727" s="12">
        <v>703</v>
      </c>
      <c r="F727" s="99">
        <v>14899.923882199786</v>
      </c>
      <c r="G727" s="13"/>
      <c r="H727" s="15"/>
    </row>
    <row r="728" spans="5:8" x14ac:dyDescent="0.3">
      <c r="E728" s="12">
        <v>704</v>
      </c>
      <c r="F728" s="99">
        <v>18689.031845176243</v>
      </c>
      <c r="G728" s="13"/>
      <c r="H728" s="15"/>
    </row>
    <row r="729" spans="5:8" x14ac:dyDescent="0.3">
      <c r="E729" s="12">
        <v>705</v>
      </c>
      <c r="F729" s="99">
        <v>12830.038343933396</v>
      </c>
      <c r="G729" s="13"/>
      <c r="H729" s="15"/>
    </row>
    <row r="730" spans="5:8" x14ac:dyDescent="0.3">
      <c r="E730" s="12">
        <v>706</v>
      </c>
      <c r="F730" s="99">
        <v>8356.5098084085039</v>
      </c>
      <c r="G730" s="13"/>
      <c r="H730" s="15"/>
    </row>
    <row r="731" spans="5:8" x14ac:dyDescent="0.3">
      <c r="E731" s="12">
        <v>707</v>
      </c>
      <c r="F731" s="99">
        <v>15473.245664129179</v>
      </c>
      <c r="G731" s="13"/>
      <c r="H731" s="15"/>
    </row>
    <row r="732" spans="5:8" x14ac:dyDescent="0.3">
      <c r="E732" s="12">
        <v>708</v>
      </c>
      <c r="F732" s="99">
        <v>13833.8563077828</v>
      </c>
      <c r="G732" s="13"/>
      <c r="H732" s="15"/>
    </row>
    <row r="733" spans="5:8" x14ac:dyDescent="0.3">
      <c r="E733" s="12">
        <v>709</v>
      </c>
      <c r="F733" s="99">
        <v>8532.9556147688563</v>
      </c>
      <c r="G733" s="13"/>
      <c r="H733" s="15"/>
    </row>
    <row r="734" spans="5:8" x14ac:dyDescent="0.3">
      <c r="E734" s="12">
        <v>710</v>
      </c>
      <c r="F734" s="99">
        <v>18889.090929866623</v>
      </c>
      <c r="G734" s="13"/>
      <c r="H734" s="15"/>
    </row>
    <row r="735" spans="5:8" x14ac:dyDescent="0.3">
      <c r="E735" s="12">
        <v>711</v>
      </c>
      <c r="F735" s="99">
        <v>8880.1358310306387</v>
      </c>
      <c r="G735" s="13"/>
      <c r="H735" s="15"/>
    </row>
    <row r="736" spans="5:8" x14ac:dyDescent="0.3">
      <c r="E736" s="12">
        <v>712</v>
      </c>
      <c r="F736" s="99">
        <v>17282.952612538749</v>
      </c>
      <c r="G736" s="13"/>
      <c r="H736" s="15"/>
    </row>
    <row r="737" spans="5:8" x14ac:dyDescent="0.3">
      <c r="E737" s="12">
        <v>713</v>
      </c>
      <c r="F737" s="99">
        <v>10537.702664666489</v>
      </c>
      <c r="G737" s="13"/>
      <c r="H737" s="15"/>
    </row>
    <row r="738" spans="5:8" x14ac:dyDescent="0.3">
      <c r="E738" s="12">
        <v>714</v>
      </c>
      <c r="F738" s="99">
        <v>8764.6057847260963</v>
      </c>
      <c r="G738" s="13"/>
      <c r="H738" s="15"/>
    </row>
    <row r="739" spans="5:8" x14ac:dyDescent="0.3">
      <c r="E739" s="12">
        <v>715</v>
      </c>
      <c r="F739" s="99">
        <v>22294.710985213256</v>
      </c>
      <c r="G739" s="13"/>
      <c r="H739" s="15"/>
    </row>
    <row r="740" spans="5:8" x14ac:dyDescent="0.3">
      <c r="E740" s="12">
        <v>716</v>
      </c>
      <c r="F740" s="99">
        <v>11160.854777182452</v>
      </c>
      <c r="G740" s="13"/>
      <c r="H740" s="15"/>
    </row>
    <row r="741" spans="5:8" x14ac:dyDescent="0.3">
      <c r="E741" s="12">
        <v>717</v>
      </c>
      <c r="F741" s="99">
        <v>18124.689592452472</v>
      </c>
      <c r="G741" s="13"/>
      <c r="H741" s="15"/>
    </row>
    <row r="742" spans="5:8" x14ac:dyDescent="0.3">
      <c r="E742" s="12">
        <v>718</v>
      </c>
      <c r="F742" s="99">
        <v>15618.94757708277</v>
      </c>
      <c r="G742" s="13"/>
      <c r="H742" s="15"/>
    </row>
    <row r="743" spans="5:8" x14ac:dyDescent="0.3">
      <c r="E743" s="12">
        <v>719</v>
      </c>
      <c r="F743" s="99">
        <v>7603.8674687332095</v>
      </c>
      <c r="G743" s="13"/>
      <c r="H743" s="15"/>
    </row>
    <row r="744" spans="5:8" x14ac:dyDescent="0.3">
      <c r="E744" s="12">
        <v>720</v>
      </c>
      <c r="F744" s="99">
        <v>20745.878133131409</v>
      </c>
      <c r="G744" s="13"/>
      <c r="H744" s="15"/>
    </row>
    <row r="745" spans="5:8" x14ac:dyDescent="0.3">
      <c r="E745" s="12">
        <v>721</v>
      </c>
      <c r="F745" s="99">
        <v>12132.287087030432</v>
      </c>
      <c r="G745" s="13"/>
      <c r="H745" s="15"/>
    </row>
    <row r="746" spans="5:8" x14ac:dyDescent="0.3">
      <c r="E746" s="12">
        <v>722</v>
      </c>
      <c r="F746" s="99">
        <v>14038.383507591876</v>
      </c>
      <c r="G746" s="13"/>
      <c r="H746" s="15"/>
    </row>
    <row r="747" spans="5:8" x14ac:dyDescent="0.3">
      <c r="E747" s="12">
        <v>723</v>
      </c>
      <c r="F747" s="99">
        <v>14116.121520872257</v>
      </c>
      <c r="G747" s="13"/>
      <c r="H747" s="15"/>
    </row>
    <row r="748" spans="5:8" x14ac:dyDescent="0.3">
      <c r="E748" s="12">
        <v>724</v>
      </c>
      <c r="F748" s="99">
        <v>13590.760129726565</v>
      </c>
      <c r="G748" s="13"/>
      <c r="H748" s="15"/>
    </row>
    <row r="749" spans="5:8" x14ac:dyDescent="0.3">
      <c r="E749" s="12">
        <v>725</v>
      </c>
      <c r="F749" s="99">
        <v>19026.722992492258</v>
      </c>
      <c r="G749" s="13"/>
      <c r="H749" s="15"/>
    </row>
    <row r="750" spans="5:8" x14ac:dyDescent="0.3">
      <c r="E750" s="12">
        <v>726</v>
      </c>
      <c r="F750" s="99">
        <v>14774.434516726978</v>
      </c>
      <c r="G750" s="13"/>
      <c r="H750" s="15"/>
    </row>
    <row r="751" spans="5:8" x14ac:dyDescent="0.3">
      <c r="E751" s="12">
        <v>727</v>
      </c>
      <c r="F751" s="99">
        <v>18524.916851362053</v>
      </c>
      <c r="G751" s="13"/>
      <c r="H751" s="15"/>
    </row>
    <row r="752" spans="5:8" x14ac:dyDescent="0.3">
      <c r="E752" s="12">
        <v>728</v>
      </c>
      <c r="F752" s="99">
        <v>17835.530642386104</v>
      </c>
      <c r="G752" s="13"/>
      <c r="H752" s="15"/>
    </row>
    <row r="753" spans="5:8" x14ac:dyDescent="0.3">
      <c r="E753" s="12">
        <v>729</v>
      </c>
      <c r="F753" s="99">
        <v>9447.4453789770341</v>
      </c>
      <c r="G753" s="13"/>
      <c r="H753" s="15"/>
    </row>
    <row r="754" spans="5:8" x14ac:dyDescent="0.3">
      <c r="E754" s="12">
        <v>730</v>
      </c>
      <c r="F754" s="99">
        <v>21700.577630638276</v>
      </c>
      <c r="G754" s="13"/>
      <c r="H754" s="15"/>
    </row>
    <row r="755" spans="5:8" x14ac:dyDescent="0.3">
      <c r="E755" s="12">
        <v>731</v>
      </c>
      <c r="F755" s="99">
        <v>19746.700851330883</v>
      </c>
      <c r="G755" s="13"/>
      <c r="H755" s="15"/>
    </row>
    <row r="756" spans="5:8" x14ac:dyDescent="0.3">
      <c r="E756" s="12">
        <v>732</v>
      </c>
      <c r="F756" s="99">
        <v>12473.871761570001</v>
      </c>
      <c r="G756" s="13"/>
      <c r="H756" s="15"/>
    </row>
    <row r="757" spans="5:8" x14ac:dyDescent="0.3">
      <c r="E757" s="12">
        <v>733</v>
      </c>
      <c r="F757" s="99">
        <v>15651.942094493133</v>
      </c>
      <c r="G757" s="13"/>
      <c r="H757" s="15"/>
    </row>
    <row r="758" spans="5:8" x14ac:dyDescent="0.3">
      <c r="E758" s="12">
        <v>734</v>
      </c>
      <c r="F758" s="99">
        <v>15323.103621338087</v>
      </c>
      <c r="G758" s="13"/>
      <c r="H758" s="15"/>
    </row>
    <row r="759" spans="5:8" x14ac:dyDescent="0.3">
      <c r="E759" s="12">
        <v>735</v>
      </c>
      <c r="F759" s="99">
        <v>16713.045548034541</v>
      </c>
      <c r="G759" s="13"/>
      <c r="H759" s="15"/>
    </row>
    <row r="760" spans="5:8" x14ac:dyDescent="0.3">
      <c r="E760" s="12">
        <v>736</v>
      </c>
      <c r="F760" s="99">
        <v>19097.727947910666</v>
      </c>
      <c r="G760" s="13"/>
      <c r="H760" s="15"/>
    </row>
    <row r="761" spans="5:8" x14ac:dyDescent="0.3">
      <c r="E761" s="12">
        <v>737</v>
      </c>
      <c r="F761" s="99">
        <v>21599.141269999542</v>
      </c>
      <c r="G761" s="13"/>
      <c r="H761" s="15"/>
    </row>
    <row r="762" spans="5:8" x14ac:dyDescent="0.3">
      <c r="E762" s="12">
        <v>738</v>
      </c>
      <c r="F762" s="99">
        <v>21203.176601970335</v>
      </c>
      <c r="G762" s="13"/>
      <c r="H762" s="15"/>
    </row>
    <row r="763" spans="5:8" x14ac:dyDescent="0.3">
      <c r="E763" s="12">
        <v>739</v>
      </c>
      <c r="F763" s="99">
        <v>13481.063228696046</v>
      </c>
      <c r="G763" s="13"/>
      <c r="H763" s="15"/>
    </row>
    <row r="764" spans="5:8" x14ac:dyDescent="0.3">
      <c r="E764" s="12">
        <v>740</v>
      </c>
      <c r="F764" s="99">
        <v>9434.6261784491362</v>
      </c>
      <c r="G764" s="13"/>
      <c r="H764" s="15"/>
    </row>
    <row r="765" spans="5:8" x14ac:dyDescent="0.3">
      <c r="E765" s="12">
        <v>741</v>
      </c>
      <c r="F765" s="99">
        <v>11033.81307655813</v>
      </c>
      <c r="G765" s="13"/>
      <c r="H765" s="15"/>
    </row>
    <row r="766" spans="5:8" x14ac:dyDescent="0.3">
      <c r="E766" s="12">
        <v>742</v>
      </c>
      <c r="F766" s="99">
        <v>12838.172872830502</v>
      </c>
      <c r="G766" s="13"/>
      <c r="H766" s="15"/>
    </row>
    <row r="767" spans="5:8" x14ac:dyDescent="0.3">
      <c r="E767" s="12">
        <v>743</v>
      </c>
      <c r="F767" s="99">
        <v>13712.880022154015</v>
      </c>
      <c r="G767" s="13"/>
      <c r="H767" s="15"/>
    </row>
    <row r="768" spans="5:8" x14ac:dyDescent="0.3">
      <c r="E768" s="12">
        <v>744</v>
      </c>
      <c r="F768" s="99">
        <v>18148.768120633482</v>
      </c>
      <c r="G768" s="13"/>
      <c r="H768" s="15"/>
    </row>
    <row r="769" spans="5:8" x14ac:dyDescent="0.3">
      <c r="E769" s="12">
        <v>745</v>
      </c>
      <c r="F769" s="99">
        <v>21034.128057649679</v>
      </c>
      <c r="G769" s="13"/>
      <c r="H769" s="15"/>
    </row>
    <row r="770" spans="5:8" x14ac:dyDescent="0.3">
      <c r="E770" s="12">
        <v>746</v>
      </c>
      <c r="F770" s="99">
        <v>8586.2054732767429</v>
      </c>
      <c r="G770" s="13"/>
      <c r="H770" s="15"/>
    </row>
    <row r="771" spans="5:8" x14ac:dyDescent="0.3">
      <c r="E771" s="12">
        <v>747</v>
      </c>
      <c r="F771" s="99">
        <v>16283.545451407568</v>
      </c>
      <c r="G771" s="13"/>
      <c r="H771" s="15"/>
    </row>
    <row r="772" spans="5:8" x14ac:dyDescent="0.3">
      <c r="E772" s="12">
        <v>748</v>
      </c>
      <c r="F772" s="99">
        <v>22165.116252505381</v>
      </c>
      <c r="G772" s="13"/>
      <c r="H772" s="15"/>
    </row>
    <row r="773" spans="5:8" x14ac:dyDescent="0.3">
      <c r="E773" s="12">
        <v>749</v>
      </c>
      <c r="F773" s="99">
        <v>11823.610216615925</v>
      </c>
      <c r="G773" s="13"/>
      <c r="H773" s="15"/>
    </row>
    <row r="774" spans="5:8" x14ac:dyDescent="0.3">
      <c r="E774" s="12">
        <v>750</v>
      </c>
      <c r="F774" s="99">
        <v>9999.6968808808597</v>
      </c>
      <c r="G774" s="13"/>
      <c r="H774" s="15"/>
    </row>
    <row r="775" spans="5:8" x14ac:dyDescent="0.3">
      <c r="E775" s="12">
        <v>751</v>
      </c>
      <c r="F775" s="99">
        <v>18792.177727425311</v>
      </c>
      <c r="G775" s="13"/>
      <c r="H775" s="15"/>
    </row>
    <row r="776" spans="5:8" x14ac:dyDescent="0.3">
      <c r="E776" s="12">
        <v>752</v>
      </c>
      <c r="F776" s="99">
        <v>19617.578979125348</v>
      </c>
      <c r="G776" s="13"/>
      <c r="H776" s="15"/>
    </row>
    <row r="777" spans="5:8" x14ac:dyDescent="0.3">
      <c r="E777" s="12">
        <v>753</v>
      </c>
      <c r="F777" s="99">
        <v>15886.219004559709</v>
      </c>
      <c r="G777" s="13"/>
      <c r="H777" s="15"/>
    </row>
    <row r="778" spans="5:8" x14ac:dyDescent="0.3">
      <c r="E778" s="12">
        <v>754</v>
      </c>
      <c r="F778" s="99">
        <v>15479.662366493852</v>
      </c>
      <c r="G778" s="13"/>
      <c r="H778" s="15"/>
    </row>
    <row r="779" spans="5:8" x14ac:dyDescent="0.3">
      <c r="E779" s="12">
        <v>755</v>
      </c>
      <c r="F779" s="99">
        <v>12203.19951959225</v>
      </c>
      <c r="G779" s="13"/>
      <c r="H779" s="15"/>
    </row>
    <row r="780" spans="5:8" x14ac:dyDescent="0.3">
      <c r="E780" s="12">
        <v>756</v>
      </c>
      <c r="F780" s="99">
        <v>20997.844846722102</v>
      </c>
      <c r="G780" s="13"/>
      <c r="H780" s="15"/>
    </row>
    <row r="781" spans="5:8" x14ac:dyDescent="0.3">
      <c r="E781" s="12">
        <v>757</v>
      </c>
      <c r="F781" s="99">
        <v>9290.012760417987</v>
      </c>
      <c r="G781" s="13"/>
      <c r="H781" s="15"/>
    </row>
    <row r="782" spans="5:8" x14ac:dyDescent="0.3">
      <c r="E782" s="12">
        <v>758</v>
      </c>
      <c r="F782" s="99">
        <v>19816.547440429495</v>
      </c>
      <c r="G782" s="13"/>
      <c r="H782" s="15"/>
    </row>
    <row r="783" spans="5:8" x14ac:dyDescent="0.3">
      <c r="E783" s="12">
        <v>759</v>
      </c>
      <c r="F783" s="99">
        <v>21392.987039339467</v>
      </c>
      <c r="G783" s="13"/>
      <c r="H783" s="15"/>
    </row>
    <row r="784" spans="5:8" x14ac:dyDescent="0.3">
      <c r="E784" s="12">
        <v>760</v>
      </c>
      <c r="F784" s="99">
        <v>9538.9694492120179</v>
      </c>
      <c r="G784" s="13"/>
      <c r="H784" s="15"/>
    </row>
    <row r="785" spans="5:8" x14ac:dyDescent="0.3">
      <c r="E785" s="12">
        <v>761</v>
      </c>
      <c r="F785" s="99">
        <v>14466.163417745352</v>
      </c>
      <c r="G785" s="13"/>
      <c r="H785" s="15"/>
    </row>
    <row r="786" spans="5:8" x14ac:dyDescent="0.3">
      <c r="E786" s="12">
        <v>762</v>
      </c>
      <c r="F786" s="99">
        <v>11256.730924385556</v>
      </c>
      <c r="G786" s="13"/>
      <c r="H786" s="15"/>
    </row>
    <row r="787" spans="5:8" x14ac:dyDescent="0.3">
      <c r="E787" s="12">
        <v>763</v>
      </c>
      <c r="F787" s="99">
        <v>20780.042634257465</v>
      </c>
      <c r="G787" s="13"/>
      <c r="H787" s="15"/>
    </row>
    <row r="788" spans="5:8" x14ac:dyDescent="0.3">
      <c r="E788" s="12">
        <v>764</v>
      </c>
      <c r="F788" s="99">
        <v>19368.186623855887</v>
      </c>
      <c r="G788" s="13"/>
      <c r="H788" s="15"/>
    </row>
    <row r="789" spans="5:8" x14ac:dyDescent="0.3">
      <c r="E789" s="12">
        <v>765</v>
      </c>
      <c r="F789" s="99">
        <v>14084.089553553757</v>
      </c>
      <c r="G789" s="13"/>
      <c r="H789" s="15"/>
    </row>
    <row r="790" spans="5:8" x14ac:dyDescent="0.3">
      <c r="E790" s="12">
        <v>766</v>
      </c>
      <c r="F790" s="99">
        <v>16340.965687517353</v>
      </c>
      <c r="G790" s="13"/>
      <c r="H790" s="15"/>
    </row>
    <row r="791" spans="5:8" x14ac:dyDescent="0.3">
      <c r="E791" s="12">
        <v>767</v>
      </c>
      <c r="F791" s="99">
        <v>16203.675150727708</v>
      </c>
      <c r="G791" s="13"/>
      <c r="H791" s="15"/>
    </row>
    <row r="792" spans="5:8" x14ac:dyDescent="0.3">
      <c r="E792" s="12">
        <v>768</v>
      </c>
      <c r="F792" s="99">
        <v>20479.932568340926</v>
      </c>
      <c r="G792" s="13"/>
      <c r="H792" s="15"/>
    </row>
    <row r="793" spans="5:8" x14ac:dyDescent="0.3">
      <c r="E793" s="12">
        <v>769</v>
      </c>
      <c r="F793" s="99">
        <v>14286.355578673451</v>
      </c>
      <c r="G793" s="13"/>
      <c r="H793" s="15"/>
    </row>
    <row r="794" spans="5:8" x14ac:dyDescent="0.3">
      <c r="E794" s="12">
        <v>770</v>
      </c>
      <c r="F794" s="99">
        <v>9229.7617234615318</v>
      </c>
      <c r="G794" s="13"/>
      <c r="H794" s="15"/>
    </row>
    <row r="795" spans="5:8" x14ac:dyDescent="0.3">
      <c r="E795" s="12">
        <v>771</v>
      </c>
      <c r="F795" s="99">
        <v>21222.710935171184</v>
      </c>
      <c r="G795" s="13"/>
      <c r="H795" s="15"/>
    </row>
    <row r="796" spans="5:8" x14ac:dyDescent="0.3">
      <c r="E796" s="12">
        <v>772</v>
      </c>
      <c r="F796" s="99">
        <v>8818.273786380043</v>
      </c>
      <c r="G796" s="13"/>
      <c r="H796" s="15"/>
    </row>
    <row r="797" spans="5:8" x14ac:dyDescent="0.3">
      <c r="E797" s="12">
        <v>773</v>
      </c>
      <c r="F797" s="99">
        <v>10576.849258732211</v>
      </c>
      <c r="G797" s="13"/>
      <c r="H797" s="15"/>
    </row>
    <row r="798" spans="5:8" x14ac:dyDescent="0.3">
      <c r="E798" s="12">
        <v>774</v>
      </c>
      <c r="F798" s="99">
        <v>15051.435003500519</v>
      </c>
      <c r="G798" s="13"/>
      <c r="H798" s="15"/>
    </row>
    <row r="799" spans="5:8" x14ac:dyDescent="0.3">
      <c r="E799" s="12">
        <v>775</v>
      </c>
      <c r="F799" s="99">
        <v>20302.658445082212</v>
      </c>
      <c r="G799" s="13"/>
      <c r="H799" s="15"/>
    </row>
    <row r="800" spans="5:8" x14ac:dyDescent="0.3">
      <c r="E800" s="12">
        <v>776</v>
      </c>
      <c r="F800" s="99">
        <v>17961.140142683566</v>
      </c>
      <c r="G800" s="13"/>
      <c r="H800" s="15"/>
    </row>
    <row r="801" spans="5:8" x14ac:dyDescent="0.3">
      <c r="E801" s="12">
        <v>777</v>
      </c>
      <c r="F801" s="99">
        <v>11819.567687373958</v>
      </c>
      <c r="G801" s="13"/>
      <c r="H801" s="15"/>
    </row>
    <row r="802" spans="5:8" x14ac:dyDescent="0.3">
      <c r="E802" s="12">
        <v>778</v>
      </c>
      <c r="F802" s="99">
        <v>8998.1904465343105</v>
      </c>
      <c r="G802" s="13"/>
      <c r="H802" s="15"/>
    </row>
    <row r="803" spans="5:8" x14ac:dyDescent="0.3">
      <c r="E803" s="12">
        <v>779</v>
      </c>
      <c r="F803" s="99">
        <v>15443.897467086717</v>
      </c>
      <c r="G803" s="13"/>
      <c r="H803" s="15"/>
    </row>
    <row r="804" spans="5:8" x14ac:dyDescent="0.3">
      <c r="E804" s="12">
        <v>780</v>
      </c>
      <c r="F804" s="99">
        <v>20114.436915255254</v>
      </c>
      <c r="G804" s="13"/>
      <c r="H804" s="15"/>
    </row>
    <row r="805" spans="5:8" x14ac:dyDescent="0.3">
      <c r="E805" s="12">
        <v>781</v>
      </c>
      <c r="F805" s="99">
        <v>14020.509455779611</v>
      </c>
      <c r="G805" s="13"/>
      <c r="H805" s="15"/>
    </row>
    <row r="806" spans="5:8" x14ac:dyDescent="0.3">
      <c r="E806" s="12">
        <v>782</v>
      </c>
      <c r="F806" s="99">
        <v>11698.509849911556</v>
      </c>
      <c r="G806" s="13"/>
      <c r="H806" s="15"/>
    </row>
    <row r="807" spans="5:8" x14ac:dyDescent="0.3">
      <c r="E807" s="12">
        <v>783</v>
      </c>
      <c r="F807" s="99">
        <v>22472.332414832665</v>
      </c>
      <c r="G807" s="13"/>
      <c r="H807" s="15"/>
    </row>
    <row r="808" spans="5:8" x14ac:dyDescent="0.3">
      <c r="E808" s="12">
        <v>784</v>
      </c>
      <c r="F808" s="99">
        <v>17064.182489425875</v>
      </c>
      <c r="G808" s="13"/>
      <c r="H808" s="15"/>
    </row>
    <row r="809" spans="5:8" x14ac:dyDescent="0.3">
      <c r="E809" s="12">
        <v>785</v>
      </c>
      <c r="F809" s="99">
        <v>9268.7182984437823</v>
      </c>
      <c r="G809" s="13"/>
      <c r="H809" s="15"/>
    </row>
    <row r="810" spans="5:8" x14ac:dyDescent="0.3">
      <c r="E810" s="12">
        <v>786</v>
      </c>
      <c r="F810" s="99">
        <v>7639.0728680534085</v>
      </c>
      <c r="G810" s="13"/>
      <c r="H810" s="15"/>
    </row>
    <row r="811" spans="5:8" x14ac:dyDescent="0.3">
      <c r="E811" s="12">
        <v>787</v>
      </c>
      <c r="F811" s="99">
        <v>14102.971168682168</v>
      </c>
      <c r="G811" s="13"/>
      <c r="H811" s="15"/>
    </row>
    <row r="812" spans="5:8" x14ac:dyDescent="0.3">
      <c r="E812" s="12">
        <v>788</v>
      </c>
      <c r="F812" s="99">
        <v>10274.55019443389</v>
      </c>
      <c r="G812" s="13"/>
      <c r="H812" s="15"/>
    </row>
    <row r="813" spans="5:8" x14ac:dyDescent="0.3">
      <c r="E813" s="12">
        <v>789</v>
      </c>
      <c r="F813" s="99">
        <v>11087.740930470492</v>
      </c>
      <c r="G813" s="13"/>
      <c r="H813" s="15"/>
    </row>
    <row r="814" spans="5:8" x14ac:dyDescent="0.3">
      <c r="E814" s="12">
        <v>790</v>
      </c>
      <c r="F814" s="99">
        <v>13299.114176793999</v>
      </c>
      <c r="G814" s="13"/>
      <c r="H814" s="15"/>
    </row>
    <row r="815" spans="5:8" x14ac:dyDescent="0.3">
      <c r="E815" s="12">
        <v>791</v>
      </c>
      <c r="F815" s="99">
        <v>20853.635247469603</v>
      </c>
      <c r="G815" s="13"/>
      <c r="H815" s="15"/>
    </row>
    <row r="816" spans="5:8" x14ac:dyDescent="0.3">
      <c r="E816" s="12">
        <v>792</v>
      </c>
      <c r="F816" s="99">
        <v>13638.580544098149</v>
      </c>
      <c r="G816" s="13"/>
      <c r="H816" s="15"/>
    </row>
    <row r="817" spans="5:8" x14ac:dyDescent="0.3">
      <c r="E817" s="12">
        <v>793</v>
      </c>
      <c r="F817" s="99">
        <v>13981.039931206498</v>
      </c>
      <c r="G817" s="13"/>
      <c r="H817" s="15"/>
    </row>
    <row r="818" spans="5:8" x14ac:dyDescent="0.3">
      <c r="E818" s="12">
        <v>794</v>
      </c>
      <c r="F818" s="99">
        <v>12974.721792020777</v>
      </c>
      <c r="G818" s="13"/>
      <c r="H818" s="15"/>
    </row>
    <row r="819" spans="5:8" x14ac:dyDescent="0.3">
      <c r="E819" s="12">
        <v>795</v>
      </c>
      <c r="F819" s="99">
        <v>14918.857987404102</v>
      </c>
      <c r="G819" s="13"/>
      <c r="H819" s="15"/>
    </row>
    <row r="820" spans="5:8" x14ac:dyDescent="0.3">
      <c r="E820" s="12">
        <v>796</v>
      </c>
      <c r="F820" s="99">
        <v>20141.122313486994</v>
      </c>
      <c r="G820" s="13"/>
      <c r="H820" s="15"/>
    </row>
    <row r="821" spans="5:8" x14ac:dyDescent="0.3">
      <c r="E821" s="12">
        <v>797</v>
      </c>
      <c r="F821" s="99">
        <v>10840.591379160163</v>
      </c>
      <c r="G821" s="13"/>
      <c r="H821" s="15"/>
    </row>
    <row r="822" spans="5:8" x14ac:dyDescent="0.3">
      <c r="E822" s="12">
        <v>798</v>
      </c>
      <c r="F822" s="99">
        <v>12917.495242159959</v>
      </c>
      <c r="G822" s="13"/>
      <c r="H822" s="15"/>
    </row>
    <row r="823" spans="5:8" x14ac:dyDescent="0.3">
      <c r="E823" s="12">
        <v>799</v>
      </c>
      <c r="F823" s="99">
        <v>10865.586915000604</v>
      </c>
      <c r="G823" s="13"/>
      <c r="H823" s="15"/>
    </row>
    <row r="824" spans="5:8" x14ac:dyDescent="0.3">
      <c r="E824" s="12">
        <v>800</v>
      </c>
      <c r="F824" s="99">
        <v>9309.9335365294537</v>
      </c>
      <c r="G824" s="13"/>
      <c r="H824" s="15"/>
    </row>
    <row r="825" spans="5:8" x14ac:dyDescent="0.3">
      <c r="E825" s="12">
        <v>801</v>
      </c>
      <c r="F825" s="99">
        <v>15615.157508631426</v>
      </c>
      <c r="G825" s="13"/>
      <c r="H825" s="15"/>
    </row>
    <row r="826" spans="5:8" x14ac:dyDescent="0.3">
      <c r="E826" s="12">
        <v>802</v>
      </c>
      <c r="F826" s="99">
        <v>10745.377654327007</v>
      </c>
      <c r="G826" s="13"/>
      <c r="H826" s="15"/>
    </row>
    <row r="827" spans="5:8" x14ac:dyDescent="0.3">
      <c r="E827" s="12">
        <v>803</v>
      </c>
      <c r="F827" s="99">
        <v>12026.619164332369</v>
      </c>
      <c r="G827" s="13"/>
      <c r="H827" s="15"/>
    </row>
    <row r="828" spans="5:8" x14ac:dyDescent="0.3">
      <c r="E828" s="12">
        <v>804</v>
      </c>
      <c r="F828" s="99">
        <v>19284.778493209567</v>
      </c>
      <c r="G828" s="13"/>
      <c r="H828" s="15"/>
    </row>
    <row r="829" spans="5:8" x14ac:dyDescent="0.3">
      <c r="E829" s="12">
        <v>805</v>
      </c>
      <c r="F829" s="99">
        <v>15756.11636616569</v>
      </c>
      <c r="G829" s="13"/>
      <c r="H829" s="15"/>
    </row>
    <row r="830" spans="5:8" x14ac:dyDescent="0.3">
      <c r="E830" s="12">
        <v>806</v>
      </c>
      <c r="F830" s="99">
        <v>12845.584266613951</v>
      </c>
      <c r="G830" s="13"/>
      <c r="H830" s="15"/>
    </row>
    <row r="831" spans="5:8" x14ac:dyDescent="0.3">
      <c r="E831" s="12">
        <v>807</v>
      </c>
      <c r="F831" s="99">
        <v>21686.625533771672</v>
      </c>
      <c r="G831" s="13"/>
      <c r="H831" s="15"/>
    </row>
    <row r="832" spans="5:8" x14ac:dyDescent="0.3">
      <c r="E832" s="12">
        <v>808</v>
      </c>
      <c r="F832" s="99">
        <v>13820.147753273428</v>
      </c>
      <c r="G832" s="13"/>
      <c r="H832" s="15"/>
    </row>
    <row r="833" spans="5:8" x14ac:dyDescent="0.3">
      <c r="E833" s="12">
        <v>809</v>
      </c>
      <c r="F833" s="99">
        <v>14013.395827576605</v>
      </c>
      <c r="G833" s="13"/>
      <c r="H833" s="15"/>
    </row>
    <row r="834" spans="5:8" x14ac:dyDescent="0.3">
      <c r="E834" s="12">
        <v>810</v>
      </c>
      <c r="F834" s="99">
        <v>21697.980271088789</v>
      </c>
      <c r="G834" s="13"/>
      <c r="H834" s="15"/>
    </row>
    <row r="835" spans="5:8" x14ac:dyDescent="0.3">
      <c r="E835" s="12">
        <v>811</v>
      </c>
      <c r="F835" s="99">
        <v>18180.67814884994</v>
      </c>
      <c r="G835" s="13"/>
      <c r="H835" s="15"/>
    </row>
    <row r="836" spans="5:8" x14ac:dyDescent="0.3">
      <c r="E836" s="12">
        <v>812</v>
      </c>
      <c r="F836" s="99">
        <v>12481.13783498769</v>
      </c>
      <c r="G836" s="13"/>
      <c r="H836" s="15"/>
    </row>
    <row r="837" spans="5:8" x14ac:dyDescent="0.3">
      <c r="E837" s="12">
        <v>813</v>
      </c>
      <c r="F837" s="99">
        <v>18450.511458619731</v>
      </c>
      <c r="G837" s="13"/>
      <c r="H837" s="15"/>
    </row>
    <row r="838" spans="5:8" x14ac:dyDescent="0.3">
      <c r="E838" s="12">
        <v>814</v>
      </c>
      <c r="F838" s="99">
        <v>14071.190124722911</v>
      </c>
      <c r="G838" s="13"/>
      <c r="H838" s="15"/>
    </row>
    <row r="839" spans="5:8" x14ac:dyDescent="0.3">
      <c r="E839" s="12">
        <v>815</v>
      </c>
      <c r="F839" s="99">
        <v>14725.425467947629</v>
      </c>
      <c r="G839" s="13"/>
      <c r="H839" s="15"/>
    </row>
    <row r="840" spans="5:8" x14ac:dyDescent="0.3">
      <c r="E840" s="12">
        <v>816</v>
      </c>
      <c r="F840" s="99">
        <v>17774.326483664147</v>
      </c>
      <c r="G840" s="13"/>
      <c r="H840" s="15"/>
    </row>
    <row r="841" spans="5:8" x14ac:dyDescent="0.3">
      <c r="E841" s="12">
        <v>817</v>
      </c>
      <c r="F841" s="99">
        <v>18623.300381733919</v>
      </c>
      <c r="G841" s="13"/>
      <c r="H841" s="15"/>
    </row>
    <row r="842" spans="5:8" x14ac:dyDescent="0.3">
      <c r="E842" s="12">
        <v>818</v>
      </c>
      <c r="F842" s="99">
        <v>9345.2144054974633</v>
      </c>
      <c r="G842" s="13"/>
      <c r="H842" s="15"/>
    </row>
    <row r="843" spans="5:8" x14ac:dyDescent="0.3">
      <c r="E843" s="12">
        <v>819</v>
      </c>
      <c r="F843" s="99">
        <v>18607.903348128661</v>
      </c>
      <c r="G843" s="13"/>
      <c r="H843" s="15"/>
    </row>
    <row r="844" spans="5:8" x14ac:dyDescent="0.3">
      <c r="E844" s="12">
        <v>820</v>
      </c>
      <c r="F844" s="99">
        <v>13955.955603312628</v>
      </c>
      <c r="G844" s="13"/>
      <c r="H844" s="15"/>
    </row>
    <row r="845" spans="5:8" x14ac:dyDescent="0.3">
      <c r="E845" s="12">
        <v>821</v>
      </c>
      <c r="F845" s="99">
        <v>18681.383355894402</v>
      </c>
      <c r="G845" s="13"/>
      <c r="H845" s="15"/>
    </row>
    <row r="846" spans="5:8" x14ac:dyDescent="0.3">
      <c r="E846" s="12">
        <v>822</v>
      </c>
      <c r="F846" s="99">
        <v>21693.431547571978</v>
      </c>
      <c r="G846" s="13"/>
      <c r="H846" s="15"/>
    </row>
    <row r="847" spans="5:8" x14ac:dyDescent="0.3">
      <c r="E847" s="12">
        <v>823</v>
      </c>
      <c r="F847" s="99">
        <v>8579.8446068331687</v>
      </c>
      <c r="G847" s="13"/>
      <c r="H847" s="15"/>
    </row>
    <row r="848" spans="5:8" x14ac:dyDescent="0.3">
      <c r="E848" s="12">
        <v>824</v>
      </c>
      <c r="F848" s="99">
        <v>11728.656088912176</v>
      </c>
      <c r="G848" s="13"/>
      <c r="H848" s="15"/>
    </row>
    <row r="849" spans="5:8" x14ac:dyDescent="0.3">
      <c r="E849" s="12">
        <v>825</v>
      </c>
      <c r="F849" s="99">
        <v>19053.97742968591</v>
      </c>
      <c r="G849" s="13"/>
      <c r="H849" s="15"/>
    </row>
    <row r="850" spans="5:8" x14ac:dyDescent="0.3">
      <c r="E850" s="12">
        <v>826</v>
      </c>
      <c r="F850" s="99">
        <v>9509.7341211569874</v>
      </c>
      <c r="G850" s="13"/>
      <c r="H850" s="15"/>
    </row>
    <row r="851" spans="5:8" x14ac:dyDescent="0.3">
      <c r="E851" s="12">
        <v>827</v>
      </c>
      <c r="F851" s="99">
        <v>20293.623948506356</v>
      </c>
      <c r="G851" s="13"/>
      <c r="H851" s="15"/>
    </row>
    <row r="852" spans="5:8" x14ac:dyDescent="0.3">
      <c r="E852" s="12">
        <v>828</v>
      </c>
      <c r="F852" s="99">
        <v>14285.275593880579</v>
      </c>
      <c r="G852" s="13"/>
      <c r="H852" s="15"/>
    </row>
    <row r="853" spans="5:8" x14ac:dyDescent="0.3">
      <c r="E853" s="12">
        <v>829</v>
      </c>
      <c r="F853" s="99">
        <v>20557.64971774882</v>
      </c>
      <c r="G853" s="13"/>
      <c r="H853" s="15"/>
    </row>
    <row r="854" spans="5:8" x14ac:dyDescent="0.3">
      <c r="E854" s="12">
        <v>830</v>
      </c>
      <c r="F854" s="99">
        <v>17921.810292390684</v>
      </c>
      <c r="G854" s="13"/>
      <c r="H854" s="15"/>
    </row>
    <row r="855" spans="5:8" x14ac:dyDescent="0.3">
      <c r="E855" s="12">
        <v>831</v>
      </c>
      <c r="F855" s="99">
        <v>9985.1545450381382</v>
      </c>
      <c r="G855" s="13"/>
      <c r="H855" s="15"/>
    </row>
    <row r="856" spans="5:8" x14ac:dyDescent="0.3">
      <c r="E856" s="12">
        <v>832</v>
      </c>
      <c r="F856" s="99">
        <v>11349.536778207141</v>
      </c>
      <c r="G856" s="13"/>
      <c r="H856" s="15"/>
    </row>
    <row r="857" spans="5:8" x14ac:dyDescent="0.3">
      <c r="E857" s="12">
        <v>833</v>
      </c>
      <c r="F857" s="99">
        <v>12272.514190545873</v>
      </c>
      <c r="G857" s="13"/>
      <c r="H857" s="15"/>
    </row>
    <row r="858" spans="5:8" x14ac:dyDescent="0.3">
      <c r="E858" s="12">
        <v>834</v>
      </c>
      <c r="F858" s="99">
        <v>19352.084298585934</v>
      </c>
      <c r="G858" s="13"/>
      <c r="H858" s="15"/>
    </row>
    <row r="859" spans="5:8" x14ac:dyDescent="0.3">
      <c r="E859" s="12">
        <v>835</v>
      </c>
      <c r="F859" s="99">
        <v>12808.552089238612</v>
      </c>
      <c r="G859" s="13"/>
      <c r="H859" s="15"/>
    </row>
    <row r="860" spans="5:8" x14ac:dyDescent="0.3">
      <c r="E860" s="12">
        <v>836</v>
      </c>
      <c r="F860" s="99">
        <v>9009.6826195510657</v>
      </c>
      <c r="G860" s="13"/>
      <c r="H860" s="15"/>
    </row>
    <row r="861" spans="5:8" x14ac:dyDescent="0.3">
      <c r="E861" s="12">
        <v>837</v>
      </c>
      <c r="F861" s="99">
        <v>20676.825190014308</v>
      </c>
      <c r="G861" s="13"/>
      <c r="H861" s="15"/>
    </row>
    <row r="862" spans="5:8" x14ac:dyDescent="0.3">
      <c r="E862" s="12">
        <v>838</v>
      </c>
      <c r="F862" s="99">
        <v>12768.08014077897</v>
      </c>
      <c r="G862" s="13"/>
      <c r="H862" s="15"/>
    </row>
    <row r="863" spans="5:8" x14ac:dyDescent="0.3">
      <c r="E863" s="12">
        <v>839</v>
      </c>
      <c r="F863" s="99">
        <v>20727.790435556322</v>
      </c>
      <c r="G863" s="13"/>
      <c r="H863" s="15"/>
    </row>
    <row r="864" spans="5:8" x14ac:dyDescent="0.3">
      <c r="E864" s="12">
        <v>840</v>
      </c>
      <c r="F864" s="99">
        <v>18050.352375650429</v>
      </c>
      <c r="G864" s="13"/>
      <c r="H864" s="15"/>
    </row>
    <row r="865" spans="5:8" x14ac:dyDescent="0.3">
      <c r="E865" s="12">
        <v>841</v>
      </c>
      <c r="F865" s="99">
        <v>11452.589890591567</v>
      </c>
      <c r="G865" s="13"/>
      <c r="H865" s="15"/>
    </row>
    <row r="866" spans="5:8" x14ac:dyDescent="0.3">
      <c r="E866" s="12">
        <v>842</v>
      </c>
      <c r="F866" s="99">
        <v>22383.876074453263</v>
      </c>
      <c r="G866" s="13"/>
      <c r="H866" s="15"/>
    </row>
    <row r="867" spans="5:8" x14ac:dyDescent="0.3">
      <c r="E867" s="12">
        <v>843</v>
      </c>
      <c r="F867" s="99">
        <v>13439.515361969636</v>
      </c>
      <c r="G867" s="13"/>
      <c r="H867" s="15"/>
    </row>
    <row r="868" spans="5:8" x14ac:dyDescent="0.3">
      <c r="E868" s="12">
        <v>844</v>
      </c>
      <c r="F868" s="99">
        <v>21098.662184803747</v>
      </c>
      <c r="G868" s="13"/>
      <c r="H868" s="15"/>
    </row>
    <row r="869" spans="5:8" x14ac:dyDescent="0.3">
      <c r="E869" s="12">
        <v>845</v>
      </c>
      <c r="F869" s="99">
        <v>19073.932375365344</v>
      </c>
      <c r="G869" s="13"/>
      <c r="H869" s="15"/>
    </row>
    <row r="870" spans="5:8" x14ac:dyDescent="0.3">
      <c r="E870" s="12">
        <v>846</v>
      </c>
      <c r="F870" s="99">
        <v>20127.940084565344</v>
      </c>
      <c r="G870" s="13"/>
      <c r="H870" s="15"/>
    </row>
    <row r="871" spans="5:8" x14ac:dyDescent="0.3">
      <c r="E871" s="12">
        <v>847</v>
      </c>
      <c r="F871" s="99">
        <v>15141.757804953304</v>
      </c>
      <c r="G871" s="13"/>
      <c r="H871" s="15"/>
    </row>
    <row r="872" spans="5:8" x14ac:dyDescent="0.3">
      <c r="E872" s="12">
        <v>848</v>
      </c>
      <c r="F872" s="99">
        <v>18567.046951188502</v>
      </c>
      <c r="G872" s="13"/>
      <c r="H872" s="15"/>
    </row>
    <row r="873" spans="5:8" x14ac:dyDescent="0.3">
      <c r="E873" s="12">
        <v>849</v>
      </c>
      <c r="F873" s="99">
        <v>21855.401224929752</v>
      </c>
      <c r="G873" s="13"/>
      <c r="H873" s="15"/>
    </row>
    <row r="874" spans="5:8" x14ac:dyDescent="0.3">
      <c r="E874" s="12">
        <v>850</v>
      </c>
      <c r="F874" s="99">
        <v>14496.96133414963</v>
      </c>
      <c r="G874" s="13"/>
      <c r="H874" s="15"/>
    </row>
    <row r="875" spans="5:8" x14ac:dyDescent="0.3">
      <c r="E875" s="12">
        <v>851</v>
      </c>
      <c r="F875" s="99">
        <v>13332.571298035575</v>
      </c>
      <c r="G875" s="13"/>
      <c r="H875" s="15"/>
    </row>
    <row r="876" spans="5:8" x14ac:dyDescent="0.3">
      <c r="E876" s="12">
        <v>852</v>
      </c>
      <c r="F876" s="99">
        <v>10543.512115251273</v>
      </c>
      <c r="G876" s="13"/>
      <c r="H876" s="15"/>
    </row>
    <row r="877" spans="5:8" x14ac:dyDescent="0.3">
      <c r="E877" s="12">
        <v>853</v>
      </c>
      <c r="F877" s="99">
        <v>19894.646547877986</v>
      </c>
      <c r="G877" s="13"/>
      <c r="H877" s="15"/>
    </row>
    <row r="878" spans="5:8" x14ac:dyDescent="0.3">
      <c r="E878" s="12">
        <v>854</v>
      </c>
      <c r="F878" s="99">
        <v>21188.076890584212</v>
      </c>
      <c r="G878" s="13"/>
      <c r="H878" s="15"/>
    </row>
    <row r="879" spans="5:8" x14ac:dyDescent="0.3">
      <c r="E879" s="12">
        <v>855</v>
      </c>
      <c r="F879" s="99">
        <v>13182.377638370337</v>
      </c>
      <c r="G879" s="13"/>
      <c r="H879" s="15"/>
    </row>
    <row r="880" spans="5:8" x14ac:dyDescent="0.3">
      <c r="E880" s="12">
        <v>856</v>
      </c>
      <c r="F880" s="99">
        <v>12087.263026410481</v>
      </c>
      <c r="G880" s="13"/>
      <c r="H880" s="15"/>
    </row>
    <row r="881" spans="5:8" x14ac:dyDescent="0.3">
      <c r="E881" s="12">
        <v>857</v>
      </c>
      <c r="F881" s="99">
        <v>19273.47114066685</v>
      </c>
      <c r="G881" s="13"/>
      <c r="H881" s="15"/>
    </row>
    <row r="882" spans="5:8" x14ac:dyDescent="0.3">
      <c r="E882" s="12">
        <v>858</v>
      </c>
      <c r="F882" s="99">
        <v>9341.2079025008134</v>
      </c>
      <c r="G882" s="13"/>
      <c r="H882" s="15"/>
    </row>
    <row r="883" spans="5:8" x14ac:dyDescent="0.3">
      <c r="E883" s="12">
        <v>859</v>
      </c>
      <c r="F883" s="99">
        <v>13326.088889097126</v>
      </c>
      <c r="G883" s="13"/>
      <c r="H883" s="15"/>
    </row>
    <row r="884" spans="5:8" x14ac:dyDescent="0.3">
      <c r="E884" s="12">
        <v>860</v>
      </c>
      <c r="F884" s="99">
        <v>10092.502147579318</v>
      </c>
      <c r="G884" s="13"/>
      <c r="H884" s="15"/>
    </row>
    <row r="885" spans="5:8" x14ac:dyDescent="0.3">
      <c r="E885" s="12">
        <v>861</v>
      </c>
      <c r="F885" s="99">
        <v>18273.662972046775</v>
      </c>
      <c r="G885" s="13"/>
      <c r="H885" s="15"/>
    </row>
    <row r="886" spans="5:8" x14ac:dyDescent="0.3">
      <c r="E886" s="12">
        <v>862</v>
      </c>
      <c r="F886" s="99">
        <v>21239.91359590349</v>
      </c>
      <c r="G886" s="13"/>
      <c r="H886" s="15"/>
    </row>
    <row r="887" spans="5:8" x14ac:dyDescent="0.3">
      <c r="E887" s="12">
        <v>863</v>
      </c>
      <c r="F887" s="99">
        <v>8855.1397511203832</v>
      </c>
      <c r="G887" s="13"/>
      <c r="H887" s="15"/>
    </row>
    <row r="888" spans="5:8" x14ac:dyDescent="0.3">
      <c r="E888" s="12">
        <v>864</v>
      </c>
      <c r="F888" s="99">
        <v>21240.717218363236</v>
      </c>
      <c r="G888" s="13"/>
      <c r="H888" s="15"/>
    </row>
    <row r="889" spans="5:8" x14ac:dyDescent="0.3">
      <c r="E889" s="12">
        <v>865</v>
      </c>
      <c r="F889" s="99">
        <v>9131.2657248667238</v>
      </c>
      <c r="G889" s="13"/>
      <c r="H889" s="15"/>
    </row>
    <row r="890" spans="5:8" x14ac:dyDescent="0.3">
      <c r="E890" s="12">
        <v>866</v>
      </c>
      <c r="F890" s="99">
        <v>14184.387535920992</v>
      </c>
      <c r="G890" s="13"/>
      <c r="H890" s="15"/>
    </row>
    <row r="891" spans="5:8" x14ac:dyDescent="0.3">
      <c r="E891" s="12">
        <v>867</v>
      </c>
      <c r="F891" s="99">
        <v>15830.293182581605</v>
      </c>
      <c r="G891" s="13"/>
      <c r="H891" s="15"/>
    </row>
    <row r="892" spans="5:8" x14ac:dyDescent="0.3">
      <c r="E892" s="12">
        <v>868</v>
      </c>
      <c r="F892" s="99">
        <v>18650.686597465261</v>
      </c>
      <c r="G892" s="13"/>
      <c r="H892" s="15"/>
    </row>
    <row r="893" spans="5:8" x14ac:dyDescent="0.3">
      <c r="E893" s="12">
        <v>869</v>
      </c>
      <c r="F893" s="99">
        <v>10964.28778831652</v>
      </c>
      <c r="G893" s="13"/>
      <c r="H893" s="15"/>
    </row>
    <row r="894" spans="5:8" x14ac:dyDescent="0.3">
      <c r="E894" s="12">
        <v>870</v>
      </c>
      <c r="F894" s="99">
        <v>12081.421102509106</v>
      </c>
      <c r="G894" s="13"/>
      <c r="H894" s="15"/>
    </row>
    <row r="895" spans="5:8" x14ac:dyDescent="0.3">
      <c r="E895" s="12">
        <v>871</v>
      </c>
      <c r="F895" s="99">
        <v>13516.405684512181</v>
      </c>
      <c r="G895" s="13"/>
      <c r="H895" s="15"/>
    </row>
    <row r="896" spans="5:8" x14ac:dyDescent="0.3">
      <c r="E896" s="12">
        <v>872</v>
      </c>
      <c r="F896" s="99">
        <v>21110.749670023812</v>
      </c>
      <c r="G896" s="13"/>
      <c r="H896" s="15"/>
    </row>
    <row r="897" spans="5:8" x14ac:dyDescent="0.3">
      <c r="E897" s="12">
        <v>873</v>
      </c>
      <c r="F897" s="99">
        <v>20557.930787933583</v>
      </c>
      <c r="G897" s="13"/>
      <c r="H897" s="15"/>
    </row>
    <row r="898" spans="5:8" x14ac:dyDescent="0.3">
      <c r="E898" s="12">
        <v>874</v>
      </c>
      <c r="F898" s="99">
        <v>17717.975053851245</v>
      </c>
      <c r="G898" s="13"/>
      <c r="H898" s="15"/>
    </row>
    <row r="899" spans="5:8" x14ac:dyDescent="0.3">
      <c r="E899" s="12">
        <v>875</v>
      </c>
      <c r="F899" s="99">
        <v>13946.143526435204</v>
      </c>
      <c r="G899" s="13"/>
      <c r="H899" s="15"/>
    </row>
    <row r="900" spans="5:8" x14ac:dyDescent="0.3">
      <c r="E900" s="12">
        <v>876</v>
      </c>
      <c r="F900" s="99">
        <v>16498.128940153634</v>
      </c>
      <c r="G900" s="13"/>
      <c r="H900" s="15"/>
    </row>
    <row r="901" spans="5:8" x14ac:dyDescent="0.3">
      <c r="E901" s="12">
        <v>877</v>
      </c>
      <c r="F901" s="99">
        <v>9676.9759973228793</v>
      </c>
      <c r="G901" s="13"/>
      <c r="H901" s="15"/>
    </row>
    <row r="902" spans="5:8" x14ac:dyDescent="0.3">
      <c r="E902" s="12">
        <v>878</v>
      </c>
      <c r="F902" s="99">
        <v>20112.212282369146</v>
      </c>
      <c r="G902" s="13"/>
      <c r="H902" s="15"/>
    </row>
    <row r="903" spans="5:8" x14ac:dyDescent="0.3">
      <c r="E903" s="12">
        <v>879</v>
      </c>
      <c r="F903" s="99">
        <v>18327.835466398639</v>
      </c>
      <c r="G903" s="13"/>
      <c r="H903" s="15"/>
    </row>
    <row r="904" spans="5:8" x14ac:dyDescent="0.3">
      <c r="E904" s="12">
        <v>880</v>
      </c>
      <c r="F904" s="99">
        <v>20323.989282370836</v>
      </c>
      <c r="G904" s="13"/>
      <c r="H904" s="15"/>
    </row>
    <row r="905" spans="5:8" x14ac:dyDescent="0.3">
      <c r="E905" s="12">
        <v>881</v>
      </c>
      <c r="F905" s="99">
        <v>13735.327557131372</v>
      </c>
      <c r="G905" s="13"/>
      <c r="H905" s="15"/>
    </row>
    <row r="906" spans="5:8" x14ac:dyDescent="0.3">
      <c r="E906" s="12">
        <v>882</v>
      </c>
      <c r="F906" s="99">
        <v>14009.451652178308</v>
      </c>
      <c r="G906" s="13"/>
      <c r="H906" s="15"/>
    </row>
    <row r="907" spans="5:8" x14ac:dyDescent="0.3">
      <c r="E907" s="12">
        <v>883</v>
      </c>
      <c r="F907" s="99">
        <v>9116.6876944621472</v>
      </c>
      <c r="G907" s="13"/>
      <c r="H907" s="15"/>
    </row>
    <row r="908" spans="5:8" x14ac:dyDescent="0.3">
      <c r="E908" s="12">
        <v>884</v>
      </c>
      <c r="F908" s="99">
        <v>17996.248552435893</v>
      </c>
      <c r="G908" s="13"/>
      <c r="H908" s="15"/>
    </row>
    <row r="909" spans="5:8" x14ac:dyDescent="0.3">
      <c r="E909" s="12">
        <v>885</v>
      </c>
      <c r="F909" s="99">
        <v>18347.096429985191</v>
      </c>
      <c r="G909" s="13"/>
      <c r="H909" s="15"/>
    </row>
    <row r="910" spans="5:8" x14ac:dyDescent="0.3">
      <c r="E910" s="12">
        <v>886</v>
      </c>
      <c r="F910" s="99">
        <v>17631.714961279329</v>
      </c>
      <c r="G910" s="13"/>
      <c r="H910" s="15"/>
    </row>
    <row r="911" spans="5:8" x14ac:dyDescent="0.3">
      <c r="E911" s="12">
        <v>887</v>
      </c>
      <c r="F911" s="99">
        <v>22009.895603389712</v>
      </c>
      <c r="G911" s="13"/>
      <c r="H911" s="15"/>
    </row>
    <row r="912" spans="5:8" x14ac:dyDescent="0.3">
      <c r="E912" s="12">
        <v>888</v>
      </c>
      <c r="F912" s="99">
        <v>13275.774874127339</v>
      </c>
      <c r="G912" s="13"/>
      <c r="H912" s="15"/>
    </row>
    <row r="913" spans="5:8" x14ac:dyDescent="0.3">
      <c r="E913" s="12">
        <v>889</v>
      </c>
      <c r="F913" s="99">
        <v>12687.443236157036</v>
      </c>
      <c r="G913" s="13"/>
      <c r="H913" s="15"/>
    </row>
    <row r="914" spans="5:8" x14ac:dyDescent="0.3">
      <c r="E914" s="12">
        <v>890</v>
      </c>
      <c r="F914" s="99">
        <v>14837.753298851181</v>
      </c>
      <c r="G914" s="13"/>
      <c r="H914" s="15"/>
    </row>
    <row r="915" spans="5:8" x14ac:dyDescent="0.3">
      <c r="E915" s="12">
        <v>891</v>
      </c>
      <c r="F915" s="99">
        <v>12467.18144624478</v>
      </c>
      <c r="G915" s="13"/>
      <c r="H915" s="15"/>
    </row>
    <row r="916" spans="5:8" x14ac:dyDescent="0.3">
      <c r="E916" s="12">
        <v>892</v>
      </c>
      <c r="F916" s="99">
        <v>19406.098629017812</v>
      </c>
      <c r="G916" s="13"/>
      <c r="H916" s="15"/>
    </row>
    <row r="917" spans="5:8" x14ac:dyDescent="0.3">
      <c r="E917" s="12">
        <v>893</v>
      </c>
      <c r="F917" s="99">
        <v>12547.321608483122</v>
      </c>
      <c r="G917" s="13"/>
      <c r="H917" s="15"/>
    </row>
    <row r="918" spans="5:8" x14ac:dyDescent="0.3">
      <c r="E918" s="12">
        <v>894</v>
      </c>
      <c r="F918" s="99">
        <v>15066.967329925639</v>
      </c>
      <c r="G918" s="13"/>
      <c r="H918" s="15"/>
    </row>
    <row r="919" spans="5:8" x14ac:dyDescent="0.3">
      <c r="E919" s="12">
        <v>895</v>
      </c>
      <c r="F919" s="99">
        <v>20347.166958618036</v>
      </c>
      <c r="G919" s="13"/>
      <c r="H919" s="15"/>
    </row>
    <row r="920" spans="5:8" x14ac:dyDescent="0.3">
      <c r="E920" s="12">
        <v>896</v>
      </c>
      <c r="F920" s="99">
        <v>18750.402471373731</v>
      </c>
      <c r="G920" s="13"/>
      <c r="H920" s="15"/>
    </row>
    <row r="921" spans="5:8" x14ac:dyDescent="0.3">
      <c r="E921" s="12">
        <v>897</v>
      </c>
      <c r="F921" s="99">
        <v>10491.026835365323</v>
      </c>
      <c r="G921" s="13"/>
      <c r="H921" s="15"/>
    </row>
    <row r="922" spans="5:8" x14ac:dyDescent="0.3">
      <c r="E922" s="12">
        <v>898</v>
      </c>
      <c r="F922" s="99">
        <v>22180.716863156355</v>
      </c>
      <c r="G922" s="13"/>
      <c r="H922" s="15"/>
    </row>
    <row r="923" spans="5:8" x14ac:dyDescent="0.3">
      <c r="E923" s="12">
        <v>899</v>
      </c>
      <c r="F923" s="99">
        <v>13743.815852917236</v>
      </c>
      <c r="G923" s="13"/>
      <c r="H923" s="15"/>
    </row>
    <row r="924" spans="5:8" x14ac:dyDescent="0.3">
      <c r="E924" s="12">
        <v>900</v>
      </c>
      <c r="F924" s="99">
        <v>16574.041195532685</v>
      </c>
      <c r="G924" s="13"/>
      <c r="H924" s="15"/>
    </row>
    <row r="925" spans="5:8" x14ac:dyDescent="0.3">
      <c r="E925" s="12">
        <v>901</v>
      </c>
      <c r="F925" s="99">
        <v>8180.7739271395258</v>
      </c>
      <c r="G925" s="13"/>
      <c r="H925" s="15"/>
    </row>
    <row r="926" spans="5:8" x14ac:dyDescent="0.3">
      <c r="E926" s="12">
        <v>902</v>
      </c>
      <c r="F926" s="99">
        <v>21309.333545575777</v>
      </c>
      <c r="G926" s="13"/>
      <c r="H926" s="15"/>
    </row>
    <row r="927" spans="5:8" x14ac:dyDescent="0.3">
      <c r="E927" s="12">
        <v>903</v>
      </c>
      <c r="F927" s="99">
        <v>7865.0078589748882</v>
      </c>
      <c r="G927" s="13"/>
      <c r="H927" s="15"/>
    </row>
    <row r="928" spans="5:8" x14ac:dyDescent="0.3">
      <c r="E928" s="12">
        <v>904</v>
      </c>
      <c r="F928" s="99">
        <v>11147.601758927209</v>
      </c>
      <c r="G928" s="13"/>
      <c r="H928" s="15"/>
    </row>
    <row r="929" spans="5:8" x14ac:dyDescent="0.3">
      <c r="E929" s="12">
        <v>905</v>
      </c>
      <c r="F929" s="99">
        <v>16503.620949011092</v>
      </c>
      <c r="G929" s="13"/>
      <c r="H929" s="15"/>
    </row>
    <row r="930" spans="5:8" x14ac:dyDescent="0.3">
      <c r="E930" s="12">
        <v>906</v>
      </c>
      <c r="F930" s="99">
        <v>11246.243037389839</v>
      </c>
      <c r="G930" s="13"/>
      <c r="H930" s="15"/>
    </row>
    <row r="931" spans="5:8" x14ac:dyDescent="0.3">
      <c r="E931" s="12">
        <v>907</v>
      </c>
      <c r="F931" s="99">
        <v>17637.205388762479</v>
      </c>
      <c r="G931" s="13"/>
      <c r="H931" s="15"/>
    </row>
    <row r="932" spans="5:8" x14ac:dyDescent="0.3">
      <c r="E932" s="12">
        <v>908</v>
      </c>
      <c r="F932" s="99">
        <v>21878.231052872492</v>
      </c>
      <c r="G932" s="13"/>
      <c r="H932" s="15"/>
    </row>
    <row r="933" spans="5:8" x14ac:dyDescent="0.3">
      <c r="E933" s="12">
        <v>909</v>
      </c>
      <c r="F933" s="99">
        <v>17053.432639187653</v>
      </c>
      <c r="G933" s="13"/>
      <c r="H933" s="15"/>
    </row>
    <row r="934" spans="5:8" x14ac:dyDescent="0.3">
      <c r="E934" s="12">
        <v>910</v>
      </c>
      <c r="F934" s="99">
        <v>16792.946143194582</v>
      </c>
      <c r="G934" s="13"/>
      <c r="H934" s="15"/>
    </row>
    <row r="935" spans="5:8" x14ac:dyDescent="0.3">
      <c r="E935" s="12">
        <v>911</v>
      </c>
      <c r="F935" s="99">
        <v>22244.185957409631</v>
      </c>
      <c r="G935" s="13"/>
      <c r="H935" s="15"/>
    </row>
    <row r="936" spans="5:8" x14ac:dyDescent="0.3">
      <c r="E936" s="12">
        <v>912</v>
      </c>
      <c r="F936" s="99">
        <v>10445.327201872409</v>
      </c>
      <c r="G936" s="13"/>
      <c r="H936" s="15"/>
    </row>
    <row r="937" spans="5:8" x14ac:dyDescent="0.3">
      <c r="E937" s="12">
        <v>913</v>
      </c>
      <c r="F937" s="99">
        <v>20639.121640389363</v>
      </c>
      <c r="G937" s="13"/>
      <c r="H937" s="15"/>
    </row>
    <row r="938" spans="5:8" x14ac:dyDescent="0.3">
      <c r="E938" s="12">
        <v>914</v>
      </c>
      <c r="F938" s="99">
        <v>17508.064971669795</v>
      </c>
      <c r="G938" s="13"/>
      <c r="H938" s="15"/>
    </row>
    <row r="939" spans="5:8" x14ac:dyDescent="0.3">
      <c r="E939" s="12">
        <v>915</v>
      </c>
      <c r="F939" s="99">
        <v>22405.519267292446</v>
      </c>
      <c r="G939" s="13"/>
      <c r="H939" s="15"/>
    </row>
    <row r="940" spans="5:8" x14ac:dyDescent="0.3">
      <c r="E940" s="12">
        <v>916</v>
      </c>
      <c r="F940" s="99">
        <v>8700.2909818405751</v>
      </c>
      <c r="G940" s="13"/>
      <c r="H940" s="15"/>
    </row>
    <row r="941" spans="5:8" x14ac:dyDescent="0.3">
      <c r="E941" s="12">
        <v>917</v>
      </c>
      <c r="F941" s="99">
        <v>18363.175606555975</v>
      </c>
      <c r="G941" s="13"/>
      <c r="H941" s="15"/>
    </row>
    <row r="942" spans="5:8" x14ac:dyDescent="0.3">
      <c r="E942" s="12">
        <v>918</v>
      </c>
      <c r="F942" s="99">
        <v>8561.6019373696472</v>
      </c>
      <c r="G942" s="13"/>
      <c r="H942" s="15"/>
    </row>
    <row r="943" spans="5:8" x14ac:dyDescent="0.3">
      <c r="E943" s="12">
        <v>919</v>
      </c>
      <c r="F943" s="99">
        <v>19841.795602896935</v>
      </c>
      <c r="G943" s="13"/>
      <c r="H943" s="15"/>
    </row>
    <row r="944" spans="5:8" x14ac:dyDescent="0.3">
      <c r="E944" s="12">
        <v>920</v>
      </c>
      <c r="F944" s="99">
        <v>16920.146797313486</v>
      </c>
      <c r="G944" s="13"/>
      <c r="H944" s="15"/>
    </row>
    <row r="945" spans="5:8" x14ac:dyDescent="0.3">
      <c r="E945" s="12">
        <v>921</v>
      </c>
      <c r="F945" s="99">
        <v>11763.403879999561</v>
      </c>
      <c r="G945" s="13"/>
      <c r="H945" s="15"/>
    </row>
    <row r="946" spans="5:8" x14ac:dyDescent="0.3">
      <c r="E946" s="12">
        <v>922</v>
      </c>
      <c r="F946" s="99">
        <v>21501.052611405219</v>
      </c>
      <c r="G946" s="13"/>
      <c r="H946" s="15"/>
    </row>
    <row r="947" spans="5:8" x14ac:dyDescent="0.3">
      <c r="E947" s="12">
        <v>923</v>
      </c>
      <c r="F947" s="99">
        <v>9195.5361920876749</v>
      </c>
      <c r="G947" s="13"/>
      <c r="H947" s="15"/>
    </row>
    <row r="948" spans="5:8" x14ac:dyDescent="0.3">
      <c r="E948" s="12">
        <v>924</v>
      </c>
      <c r="F948" s="99">
        <v>18323.1106059171</v>
      </c>
      <c r="G948" s="13"/>
      <c r="H948" s="15"/>
    </row>
    <row r="949" spans="5:8" x14ac:dyDescent="0.3">
      <c r="E949" s="12">
        <v>925</v>
      </c>
      <c r="F949" s="99">
        <v>20901.708368593376</v>
      </c>
      <c r="G949" s="13"/>
      <c r="H949" s="15"/>
    </row>
    <row r="950" spans="5:8" x14ac:dyDescent="0.3">
      <c r="E950" s="12">
        <v>926</v>
      </c>
      <c r="F950" s="99">
        <v>8940.0423305697623</v>
      </c>
      <c r="G950" s="13"/>
      <c r="H950" s="15"/>
    </row>
    <row r="951" spans="5:8" x14ac:dyDescent="0.3">
      <c r="E951" s="12">
        <v>927</v>
      </c>
      <c r="F951" s="99">
        <v>17395.285487331275</v>
      </c>
      <c r="G951" s="13"/>
      <c r="H951" s="15"/>
    </row>
    <row r="952" spans="5:8" x14ac:dyDescent="0.3">
      <c r="E952" s="12">
        <v>928</v>
      </c>
      <c r="F952" s="99">
        <v>11822.43783013252</v>
      </c>
      <c r="G952" s="13"/>
      <c r="H952" s="15"/>
    </row>
    <row r="953" spans="5:8" x14ac:dyDescent="0.3">
      <c r="E953" s="12">
        <v>929</v>
      </c>
      <c r="F953" s="99">
        <v>15108.846333359994</v>
      </c>
      <c r="G953" s="13"/>
      <c r="H953" s="15"/>
    </row>
    <row r="954" spans="5:8" x14ac:dyDescent="0.3">
      <c r="E954" s="12">
        <v>930</v>
      </c>
      <c r="F954" s="99">
        <v>9535.0282087120286</v>
      </c>
      <c r="G954" s="13"/>
      <c r="H954" s="15"/>
    </row>
    <row r="955" spans="5:8" x14ac:dyDescent="0.3">
      <c r="E955" s="12">
        <v>931</v>
      </c>
      <c r="F955" s="99">
        <v>18696.411589243609</v>
      </c>
      <c r="G955" s="13"/>
      <c r="H955" s="15"/>
    </row>
    <row r="956" spans="5:8" x14ac:dyDescent="0.3">
      <c r="E956" s="12">
        <v>932</v>
      </c>
      <c r="F956" s="99">
        <v>12721.859001134566</v>
      </c>
      <c r="G956" s="13"/>
      <c r="H956" s="15"/>
    </row>
    <row r="957" spans="5:8" x14ac:dyDescent="0.3">
      <c r="E957" s="12">
        <v>933</v>
      </c>
      <c r="F957" s="99">
        <v>16234.531183246741</v>
      </c>
      <c r="G957" s="13"/>
      <c r="H957" s="15"/>
    </row>
    <row r="958" spans="5:8" x14ac:dyDescent="0.3">
      <c r="E958" s="12">
        <v>934</v>
      </c>
      <c r="F958" s="99">
        <v>14345.680114201459</v>
      </c>
      <c r="G958" s="13"/>
      <c r="H958" s="15"/>
    </row>
    <row r="959" spans="5:8" x14ac:dyDescent="0.3">
      <c r="E959" s="12">
        <v>935</v>
      </c>
      <c r="F959" s="99">
        <v>9707.205763066042</v>
      </c>
      <c r="G959" s="13"/>
      <c r="H959" s="15"/>
    </row>
    <row r="960" spans="5:8" x14ac:dyDescent="0.3">
      <c r="E960" s="12">
        <v>936</v>
      </c>
      <c r="F960" s="99">
        <v>18717.016972757425</v>
      </c>
      <c r="G960" s="13"/>
      <c r="H960" s="15"/>
    </row>
    <row r="961" spans="5:8" x14ac:dyDescent="0.3">
      <c r="E961" s="12">
        <v>937</v>
      </c>
      <c r="F961" s="99">
        <v>8741.806908396873</v>
      </c>
      <c r="G961" s="13"/>
      <c r="H961" s="15"/>
    </row>
    <row r="962" spans="5:8" x14ac:dyDescent="0.3">
      <c r="E962" s="12">
        <v>938</v>
      </c>
      <c r="F962" s="99">
        <v>14726.316717233785</v>
      </c>
      <c r="G962" s="13"/>
      <c r="H962" s="15"/>
    </row>
    <row r="963" spans="5:8" x14ac:dyDescent="0.3">
      <c r="E963" s="12">
        <v>939</v>
      </c>
      <c r="F963" s="99">
        <v>8009.1815861463547</v>
      </c>
      <c r="G963" s="13"/>
      <c r="H963" s="15"/>
    </row>
    <row r="964" spans="5:8" x14ac:dyDescent="0.3">
      <c r="E964" s="12">
        <v>940</v>
      </c>
      <c r="F964" s="99">
        <v>11886.907308943759</v>
      </c>
      <c r="G964" s="13"/>
      <c r="H964" s="15"/>
    </row>
    <row r="965" spans="5:8" x14ac:dyDescent="0.3">
      <c r="E965" s="12">
        <v>941</v>
      </c>
      <c r="F965" s="99">
        <v>12312.108347461224</v>
      </c>
      <c r="G965" s="13"/>
      <c r="H965" s="15"/>
    </row>
    <row r="966" spans="5:8" x14ac:dyDescent="0.3">
      <c r="E966" s="12">
        <v>942</v>
      </c>
      <c r="F966" s="99">
        <v>19368.708440833419</v>
      </c>
      <c r="G966" s="13"/>
      <c r="H966" s="15"/>
    </row>
    <row r="967" spans="5:8" x14ac:dyDescent="0.3">
      <c r="E967" s="12">
        <v>943</v>
      </c>
      <c r="F967" s="99">
        <v>12210.706474026156</v>
      </c>
      <c r="G967" s="13"/>
      <c r="H967" s="15"/>
    </row>
    <row r="968" spans="5:8" x14ac:dyDescent="0.3">
      <c r="E968" s="12">
        <v>944</v>
      </c>
      <c r="F968" s="99">
        <v>21570.095617696556</v>
      </c>
      <c r="G968" s="13"/>
      <c r="H968" s="15"/>
    </row>
    <row r="969" spans="5:8" x14ac:dyDescent="0.3">
      <c r="E969" s="12">
        <v>945</v>
      </c>
      <c r="F969" s="99">
        <v>8640.9799957198265</v>
      </c>
      <c r="G969" s="13"/>
      <c r="H969" s="15"/>
    </row>
    <row r="970" spans="5:8" x14ac:dyDescent="0.3">
      <c r="E970" s="12">
        <v>946</v>
      </c>
      <c r="F970" s="99">
        <v>7933.8321832746587</v>
      </c>
      <c r="G970" s="13"/>
      <c r="H970" s="15"/>
    </row>
    <row r="971" spans="5:8" x14ac:dyDescent="0.3">
      <c r="E971" s="12">
        <v>947</v>
      </c>
      <c r="F971" s="99">
        <v>20796.12939620699</v>
      </c>
      <c r="G971" s="13"/>
      <c r="H971" s="15"/>
    </row>
    <row r="972" spans="5:8" x14ac:dyDescent="0.3">
      <c r="E972" s="12">
        <v>948</v>
      </c>
      <c r="F972" s="99">
        <v>14459.559257834189</v>
      </c>
      <c r="G972" s="13"/>
      <c r="H972" s="15"/>
    </row>
    <row r="973" spans="5:8" x14ac:dyDescent="0.3">
      <c r="E973" s="12">
        <v>949</v>
      </c>
      <c r="F973" s="99">
        <v>9740.6686066501134</v>
      </c>
      <c r="G973" s="13"/>
      <c r="H973" s="15"/>
    </row>
    <row r="974" spans="5:8" x14ac:dyDescent="0.3">
      <c r="E974" s="12">
        <v>950</v>
      </c>
      <c r="F974" s="99">
        <v>11920.125750601641</v>
      </c>
      <c r="G974" s="13"/>
      <c r="H974" s="15"/>
    </row>
    <row r="975" spans="5:8" x14ac:dyDescent="0.3">
      <c r="E975" s="12">
        <v>951</v>
      </c>
      <c r="F975" s="99">
        <v>21094.594137001652</v>
      </c>
      <c r="G975" s="13"/>
      <c r="H975" s="15"/>
    </row>
    <row r="976" spans="5:8" x14ac:dyDescent="0.3">
      <c r="E976" s="12">
        <v>952</v>
      </c>
      <c r="F976" s="99">
        <v>17211.793680360963</v>
      </c>
      <c r="G976" s="13"/>
      <c r="H976" s="15"/>
    </row>
    <row r="977" spans="5:8" x14ac:dyDescent="0.3">
      <c r="E977" s="12">
        <v>953</v>
      </c>
      <c r="F977" s="99">
        <v>14524.133736365766</v>
      </c>
      <c r="G977" s="13"/>
      <c r="H977" s="15"/>
    </row>
    <row r="978" spans="5:8" x14ac:dyDescent="0.3">
      <c r="E978" s="12">
        <v>954</v>
      </c>
      <c r="F978" s="99">
        <v>11228.194787801127</v>
      </c>
      <c r="G978" s="13"/>
      <c r="H978" s="15"/>
    </row>
    <row r="979" spans="5:8" x14ac:dyDescent="0.3">
      <c r="E979" s="12">
        <v>955</v>
      </c>
      <c r="F979" s="99">
        <v>9689.7302536929492</v>
      </c>
      <c r="G979" s="13"/>
      <c r="H979" s="15"/>
    </row>
    <row r="980" spans="5:8" x14ac:dyDescent="0.3">
      <c r="E980" s="12">
        <v>956</v>
      </c>
      <c r="F980" s="99">
        <v>13690.231707964442</v>
      </c>
      <c r="G980" s="13"/>
      <c r="H980" s="15"/>
    </row>
    <row r="981" spans="5:8" x14ac:dyDescent="0.3">
      <c r="E981" s="12">
        <v>957</v>
      </c>
      <c r="F981" s="99">
        <v>8334.336525546576</v>
      </c>
      <c r="G981" s="13"/>
      <c r="H981" s="15"/>
    </row>
    <row r="982" spans="5:8" x14ac:dyDescent="0.3">
      <c r="E982" s="12">
        <v>958</v>
      </c>
      <c r="F982" s="99">
        <v>9975.9531179312035</v>
      </c>
      <c r="G982" s="13"/>
      <c r="H982" s="15"/>
    </row>
    <row r="983" spans="5:8" x14ac:dyDescent="0.3">
      <c r="E983" s="12">
        <v>959</v>
      </c>
      <c r="F983" s="99">
        <v>10266.217693858591</v>
      </c>
      <c r="G983" s="13"/>
      <c r="H983" s="15"/>
    </row>
    <row r="984" spans="5:8" x14ac:dyDescent="0.3">
      <c r="E984" s="12">
        <v>960</v>
      </c>
      <c r="F984" s="99">
        <v>12814.181147710697</v>
      </c>
      <c r="G984" s="13"/>
      <c r="H984" s="15"/>
    </row>
    <row r="985" spans="5:8" x14ac:dyDescent="0.3">
      <c r="E985" s="12">
        <v>961</v>
      </c>
      <c r="F985" s="99">
        <v>18300.331078092335</v>
      </c>
      <c r="G985" s="13"/>
      <c r="H985" s="15"/>
    </row>
    <row r="986" spans="5:8" x14ac:dyDescent="0.3">
      <c r="E986" s="12">
        <v>962</v>
      </c>
      <c r="F986" s="99">
        <v>14903.156398027815</v>
      </c>
      <c r="G986" s="13"/>
      <c r="H986" s="15"/>
    </row>
    <row r="987" spans="5:8" x14ac:dyDescent="0.3">
      <c r="E987" s="12">
        <v>963</v>
      </c>
      <c r="F987" s="99">
        <v>11501.273853415929</v>
      </c>
      <c r="G987" s="13"/>
      <c r="H987" s="15"/>
    </row>
    <row r="988" spans="5:8" x14ac:dyDescent="0.3">
      <c r="E988" s="12">
        <v>964</v>
      </c>
      <c r="F988" s="99">
        <v>9614.0868466977117</v>
      </c>
      <c r="G988" s="13"/>
      <c r="H988" s="15"/>
    </row>
    <row r="989" spans="5:8" x14ac:dyDescent="0.3">
      <c r="E989" s="12">
        <v>965</v>
      </c>
      <c r="F989" s="99">
        <v>19118.635425432352</v>
      </c>
      <c r="G989" s="13"/>
      <c r="H989" s="15"/>
    </row>
    <row r="990" spans="5:8" x14ac:dyDescent="0.3">
      <c r="E990" s="12">
        <v>966</v>
      </c>
      <c r="F990" s="99">
        <v>10675.155771859616</v>
      </c>
      <c r="G990" s="13"/>
      <c r="H990" s="15"/>
    </row>
    <row r="991" spans="5:8" x14ac:dyDescent="0.3">
      <c r="E991" s="12">
        <v>967</v>
      </c>
      <c r="F991" s="99">
        <v>20178.999123018162</v>
      </c>
      <c r="G991" s="13"/>
      <c r="H991" s="15"/>
    </row>
    <row r="992" spans="5:8" x14ac:dyDescent="0.3">
      <c r="E992" s="12">
        <v>968</v>
      </c>
      <c r="F992" s="99">
        <v>8569.9350816173246</v>
      </c>
      <c r="G992" s="13"/>
      <c r="H992" s="15"/>
    </row>
    <row r="993" spans="5:8" x14ac:dyDescent="0.3">
      <c r="E993" s="12">
        <v>969</v>
      </c>
      <c r="F993" s="99">
        <v>20777.091861153807</v>
      </c>
      <c r="G993" s="13"/>
      <c r="H993" s="15"/>
    </row>
    <row r="994" spans="5:8" x14ac:dyDescent="0.3">
      <c r="E994" s="12">
        <v>970</v>
      </c>
      <c r="F994" s="99">
        <v>16641.311962193271</v>
      </c>
      <c r="G994" s="13"/>
      <c r="H994" s="15"/>
    </row>
    <row r="995" spans="5:8" x14ac:dyDescent="0.3">
      <c r="E995" s="12">
        <v>971</v>
      </c>
      <c r="F995" s="99">
        <v>20424.263451608989</v>
      </c>
      <c r="G995" s="13"/>
      <c r="H995" s="15"/>
    </row>
    <row r="996" spans="5:8" x14ac:dyDescent="0.3">
      <c r="E996" s="12">
        <v>972</v>
      </c>
      <c r="F996" s="99">
        <v>14232.818293933888</v>
      </c>
      <c r="G996" s="13"/>
      <c r="H996" s="15"/>
    </row>
    <row r="997" spans="5:8" x14ac:dyDescent="0.3">
      <c r="E997" s="12">
        <v>973</v>
      </c>
      <c r="F997" s="99">
        <v>11077.817163938889</v>
      </c>
      <c r="G997" s="13"/>
      <c r="H997" s="15"/>
    </row>
    <row r="998" spans="5:8" x14ac:dyDescent="0.3">
      <c r="E998" s="12">
        <v>974</v>
      </c>
      <c r="F998" s="99">
        <v>21114.753738783023</v>
      </c>
      <c r="G998" s="13"/>
      <c r="H998" s="15"/>
    </row>
    <row r="999" spans="5:8" x14ac:dyDescent="0.3">
      <c r="E999" s="12">
        <v>975</v>
      </c>
      <c r="F999" s="99">
        <v>19409.627188672326</v>
      </c>
      <c r="G999" s="13"/>
      <c r="H999" s="15"/>
    </row>
    <row r="1000" spans="5:8" x14ac:dyDescent="0.3">
      <c r="E1000" s="12">
        <v>976</v>
      </c>
      <c r="F1000" s="99">
        <v>16254.061300913381</v>
      </c>
      <c r="G1000" s="13"/>
      <c r="H1000" s="15"/>
    </row>
    <row r="1001" spans="5:8" x14ac:dyDescent="0.3">
      <c r="E1001" s="12">
        <v>977</v>
      </c>
      <c r="F1001" s="99">
        <v>13684.543563356943</v>
      </c>
      <c r="G1001" s="13"/>
      <c r="H1001" s="15"/>
    </row>
    <row r="1002" spans="5:8" x14ac:dyDescent="0.3">
      <c r="E1002" s="12">
        <v>978</v>
      </c>
      <c r="F1002" s="99">
        <v>8154.1110834455321</v>
      </c>
      <c r="G1002" s="13"/>
      <c r="H1002" s="15"/>
    </row>
    <row r="1003" spans="5:8" x14ac:dyDescent="0.3">
      <c r="E1003" s="12">
        <v>979</v>
      </c>
      <c r="F1003" s="99">
        <v>13615.433740715409</v>
      </c>
      <c r="G1003" s="13"/>
      <c r="H1003" s="15"/>
    </row>
    <row r="1004" spans="5:8" x14ac:dyDescent="0.3">
      <c r="E1004" s="12">
        <v>980</v>
      </c>
      <c r="F1004" s="99">
        <v>18044.965983234011</v>
      </c>
      <c r="G1004" s="13"/>
      <c r="H1004" s="15"/>
    </row>
    <row r="1005" spans="5:8" x14ac:dyDescent="0.3">
      <c r="E1005" s="12">
        <v>981</v>
      </c>
      <c r="F1005" s="99">
        <v>14131.006755905692</v>
      </c>
      <c r="G1005" s="13"/>
      <c r="H1005" s="15"/>
    </row>
    <row r="1006" spans="5:8" x14ac:dyDescent="0.3">
      <c r="E1006" s="12">
        <v>982</v>
      </c>
      <c r="F1006" s="99">
        <v>15180.891317559319</v>
      </c>
      <c r="G1006" s="13"/>
      <c r="H1006" s="15"/>
    </row>
    <row r="1007" spans="5:8" x14ac:dyDescent="0.3">
      <c r="E1007" s="12">
        <v>983</v>
      </c>
      <c r="F1007" s="99">
        <v>21407.867880846155</v>
      </c>
      <c r="G1007" s="13"/>
      <c r="H1007" s="15"/>
    </row>
    <row r="1008" spans="5:8" x14ac:dyDescent="0.3">
      <c r="E1008" s="12">
        <v>984</v>
      </c>
      <c r="F1008" s="99">
        <v>18592.314551773467</v>
      </c>
      <c r="G1008" s="13"/>
      <c r="H1008" s="15"/>
    </row>
    <row r="1009" spans="5:8" x14ac:dyDescent="0.3">
      <c r="E1009" s="12">
        <v>985</v>
      </c>
      <c r="F1009" s="99">
        <v>16106.213123096401</v>
      </c>
      <c r="G1009" s="13"/>
      <c r="H1009" s="15"/>
    </row>
    <row r="1010" spans="5:8" x14ac:dyDescent="0.3">
      <c r="E1010" s="12">
        <v>986</v>
      </c>
      <c r="F1010" s="99">
        <v>8251.9324791002873</v>
      </c>
      <c r="G1010" s="13"/>
      <c r="H1010" s="15"/>
    </row>
    <row r="1011" spans="5:8" x14ac:dyDescent="0.3">
      <c r="E1011" s="12">
        <v>987</v>
      </c>
      <c r="F1011" s="99">
        <v>11580.586492781396</v>
      </c>
      <c r="G1011" s="13"/>
      <c r="H1011" s="15"/>
    </row>
    <row r="1012" spans="5:8" x14ac:dyDescent="0.3">
      <c r="E1012" s="12">
        <v>988</v>
      </c>
      <c r="F1012" s="99">
        <v>14607.437123083408</v>
      </c>
      <c r="G1012" s="13"/>
      <c r="H1012" s="15"/>
    </row>
    <row r="1013" spans="5:8" x14ac:dyDescent="0.3">
      <c r="E1013" s="12">
        <v>989</v>
      </c>
      <c r="F1013" s="99">
        <v>11692.01139952142</v>
      </c>
      <c r="G1013" s="13"/>
      <c r="H1013" s="15"/>
    </row>
    <row r="1014" spans="5:8" x14ac:dyDescent="0.3">
      <c r="E1014" s="12">
        <v>990</v>
      </c>
      <c r="F1014" s="99">
        <v>13221.674645658859</v>
      </c>
      <c r="G1014" s="13"/>
      <c r="H1014" s="15"/>
    </row>
    <row r="1015" spans="5:8" x14ac:dyDescent="0.3">
      <c r="E1015" s="12">
        <v>991</v>
      </c>
      <c r="F1015" s="99">
        <v>13155.259054261172</v>
      </c>
      <c r="G1015" s="13"/>
      <c r="H1015" s="15"/>
    </row>
    <row r="1016" spans="5:8" x14ac:dyDescent="0.3">
      <c r="E1016" s="12">
        <v>992</v>
      </c>
      <c r="F1016" s="99">
        <v>12689.599321601927</v>
      </c>
      <c r="G1016" s="13"/>
      <c r="H1016" s="15"/>
    </row>
    <row r="1017" spans="5:8" x14ac:dyDescent="0.3">
      <c r="E1017" s="12">
        <v>993</v>
      </c>
      <c r="F1017" s="99">
        <v>7810.7762001604715</v>
      </c>
      <c r="G1017" s="13"/>
      <c r="H1017" s="15"/>
    </row>
    <row r="1018" spans="5:8" x14ac:dyDescent="0.3">
      <c r="E1018" s="12">
        <v>994</v>
      </c>
      <c r="F1018" s="99">
        <v>20885.348018987497</v>
      </c>
      <c r="G1018" s="13"/>
      <c r="H1018" s="15"/>
    </row>
    <row r="1019" spans="5:8" x14ac:dyDescent="0.3">
      <c r="E1019" s="12">
        <v>995</v>
      </c>
      <c r="F1019" s="99">
        <v>11578.984546533728</v>
      </c>
      <c r="G1019" s="13"/>
      <c r="H1019" s="15"/>
    </row>
    <row r="1020" spans="5:8" x14ac:dyDescent="0.3">
      <c r="E1020" s="12">
        <v>996</v>
      </c>
      <c r="F1020" s="99">
        <v>15674.92894996934</v>
      </c>
      <c r="G1020" s="13"/>
      <c r="H1020" s="15"/>
    </row>
    <row r="1021" spans="5:8" x14ac:dyDescent="0.3">
      <c r="E1021" s="12">
        <v>997</v>
      </c>
      <c r="F1021" s="99">
        <v>15136.35120461628</v>
      </c>
      <c r="G1021" s="13"/>
      <c r="H1021" s="15"/>
    </row>
    <row r="1022" spans="5:8" x14ac:dyDescent="0.3">
      <c r="E1022" s="12">
        <v>998</v>
      </c>
      <c r="F1022" s="99">
        <v>16161.217031563865</v>
      </c>
      <c r="G1022" s="13"/>
      <c r="H1022" s="15"/>
    </row>
    <row r="1023" spans="5:8" x14ac:dyDescent="0.3">
      <c r="E1023" s="12">
        <v>999</v>
      </c>
      <c r="F1023" s="99">
        <v>17691.542756471681</v>
      </c>
      <c r="G1023" s="13"/>
      <c r="H1023" s="15"/>
    </row>
    <row r="1024" spans="5:8" x14ac:dyDescent="0.3">
      <c r="E1024" s="12">
        <v>1000</v>
      </c>
      <c r="F1024" s="99">
        <v>12449.988799294209</v>
      </c>
      <c r="G1024" s="13"/>
      <c r="H1024" s="15"/>
    </row>
    <row r="1025" spans="5:8" x14ac:dyDescent="0.3">
      <c r="E1025" s="12">
        <v>998</v>
      </c>
      <c r="F1025" s="99">
        <v>19922.852340619997</v>
      </c>
      <c r="G1025" s="13"/>
      <c r="H1025" s="15"/>
    </row>
    <row r="1026" spans="5:8" x14ac:dyDescent="0.3">
      <c r="E1026" s="12">
        <v>999</v>
      </c>
      <c r="F1026" s="99">
        <v>21271.780217059102</v>
      </c>
      <c r="G1026" s="13"/>
      <c r="H1026" s="15"/>
    </row>
    <row r="1027" spans="5:8" ht="15" thickBot="1" x14ac:dyDescent="0.35">
      <c r="E1027" s="16">
        <v>1000</v>
      </c>
      <c r="F1027" s="100">
        <v>13566.068226962161</v>
      </c>
      <c r="G1027" s="17"/>
      <c r="H1027" s="101"/>
    </row>
  </sheetData>
  <mergeCells count="32">
    <mergeCell ref="A1:I1"/>
    <mergeCell ref="A2:I2"/>
    <mergeCell ref="A3:C3"/>
    <mergeCell ref="F3:T3"/>
    <mergeCell ref="A4:C4"/>
    <mergeCell ref="E3:E4"/>
    <mergeCell ref="A21:C21"/>
    <mergeCell ref="A5:B5"/>
    <mergeCell ref="A6:B6"/>
    <mergeCell ref="A7:B7"/>
    <mergeCell ref="A8:B8"/>
    <mergeCell ref="A9:A10"/>
    <mergeCell ref="A11:B11"/>
    <mergeCell ref="A13:B13"/>
    <mergeCell ref="A17:C17"/>
    <mergeCell ref="A18:B18"/>
    <mergeCell ref="A19:B19"/>
    <mergeCell ref="E23:H23"/>
    <mergeCell ref="A51:C51"/>
    <mergeCell ref="A52:A54"/>
    <mergeCell ref="A41:C41"/>
    <mergeCell ref="A22:B22"/>
    <mergeCell ref="A23:A25"/>
    <mergeCell ref="A29:C29"/>
    <mergeCell ref="A36:C36"/>
    <mergeCell ref="A39:B39"/>
    <mergeCell ref="A47:A49"/>
    <mergeCell ref="L21:T21"/>
    <mergeCell ref="J23:J39"/>
    <mergeCell ref="J20:T20"/>
    <mergeCell ref="N42:P42"/>
    <mergeCell ref="N41:P41"/>
  </mergeCells>
  <conditionalFormatting sqref="L23:T39">
    <cfRule type="cellIs" dxfId="1" priority="1" operator="lessThan">
      <formula>0</formula>
    </cfRule>
    <cfRule type="cellIs" dxfId="0" priority="2" operator="greaterThan">
      <formula>"&lt;0"</formula>
    </cfRule>
  </conditionalFormatting>
  <hyperlinks>
    <hyperlink ref="A4:C4" r:id="rId1" location="property-details" display="https://www.redfin.com/WA/Lynnwood/14715-Admiralty-Way-98087/home/167339120 - property-details" xr:uid="{0C92F684-001B-4502-B954-6B42E221FFC7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2978-C4FE-4AC4-ABD9-A2AB186A93EC}">
  <dimension ref="A1:AI54"/>
  <sheetViews>
    <sheetView workbookViewId="0">
      <selection activeCell="F22" sqref="F22"/>
    </sheetView>
  </sheetViews>
  <sheetFormatPr defaultRowHeight="14.4" x14ac:dyDescent="0.3"/>
  <cols>
    <col min="1" max="1" width="23.5546875" customWidth="1"/>
    <col min="2" max="2" width="17.33203125" customWidth="1"/>
    <col min="3" max="3" width="17.88671875" customWidth="1"/>
    <col min="4" max="4" width="5.6640625" customWidth="1"/>
    <col min="5" max="5" width="24.33203125" customWidth="1"/>
    <col min="6" max="6" width="13.44140625" bestFit="1" customWidth="1"/>
    <col min="7" max="7" width="15.33203125" customWidth="1"/>
    <col min="8" max="8" width="12.33203125" bestFit="1" customWidth="1"/>
    <col min="9" max="9" width="14" customWidth="1"/>
    <col min="10" max="10" width="15.109375" customWidth="1"/>
    <col min="11" max="11" width="14.109375" customWidth="1"/>
    <col min="12" max="12" width="18.109375" customWidth="1"/>
    <col min="13" max="14" width="17.6640625" customWidth="1"/>
    <col min="15" max="15" width="15.6640625" customWidth="1"/>
    <col min="16" max="16" width="14.33203125" customWidth="1"/>
    <col min="17" max="17" width="13.109375" customWidth="1"/>
    <col min="18" max="18" width="14.33203125" customWidth="1"/>
    <col min="19" max="19" width="12.88671875" customWidth="1"/>
    <col min="20" max="20" width="14.33203125" customWidth="1"/>
    <col min="21" max="25" width="10.88671875" bestFit="1" customWidth="1"/>
    <col min="26" max="35" width="11.88671875" bestFit="1" customWidth="1"/>
  </cols>
  <sheetData>
    <row r="1" spans="1:35" ht="25.8" x14ac:dyDescent="0.5">
      <c r="A1" s="174" t="s">
        <v>0</v>
      </c>
      <c r="B1" s="174"/>
      <c r="C1" s="174"/>
      <c r="D1" s="174"/>
      <c r="E1" s="174"/>
      <c r="F1" s="174"/>
      <c r="G1" s="174"/>
      <c r="H1" s="174"/>
      <c r="I1" s="174"/>
    </row>
    <row r="2" spans="1:35" ht="15" thickBot="1" x14ac:dyDescent="0.35">
      <c r="A2" s="175" t="s">
        <v>18</v>
      </c>
      <c r="B2" s="175"/>
      <c r="C2" s="175"/>
      <c r="D2" s="175"/>
      <c r="E2" s="175"/>
      <c r="F2" s="175"/>
      <c r="G2" s="175"/>
      <c r="H2" s="175"/>
      <c r="I2" s="175"/>
    </row>
    <row r="3" spans="1:35" ht="21.6" thickBot="1" x14ac:dyDescent="0.45">
      <c r="A3" s="176" t="s">
        <v>1</v>
      </c>
      <c r="B3" s="177"/>
      <c r="C3" s="178"/>
      <c r="E3" s="184" t="s">
        <v>15</v>
      </c>
      <c r="F3" s="179" t="s">
        <v>43</v>
      </c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</row>
    <row r="4" spans="1:35" ht="33.75" customHeight="1" thickBot="1" x14ac:dyDescent="0.35">
      <c r="A4" s="181" t="s">
        <v>66</v>
      </c>
      <c r="B4" s="182"/>
      <c r="C4" s="183"/>
      <c r="E4" s="185"/>
      <c r="F4" s="87">
        <v>1</v>
      </c>
      <c r="G4" s="85">
        <v>2</v>
      </c>
      <c r="H4" s="85">
        <v>3</v>
      </c>
      <c r="I4" s="85">
        <v>4</v>
      </c>
      <c r="J4" s="85">
        <v>5</v>
      </c>
      <c r="K4" s="85">
        <v>6</v>
      </c>
      <c r="L4" s="85">
        <v>7</v>
      </c>
      <c r="M4" s="85">
        <v>8</v>
      </c>
      <c r="N4" s="85">
        <v>9</v>
      </c>
      <c r="O4" s="85">
        <v>10</v>
      </c>
      <c r="P4" s="85">
        <v>11</v>
      </c>
      <c r="Q4" s="85">
        <v>12</v>
      </c>
      <c r="R4" s="85">
        <v>13</v>
      </c>
      <c r="S4" s="85">
        <v>14</v>
      </c>
      <c r="T4" s="85">
        <v>15</v>
      </c>
      <c r="U4" s="85">
        <v>16</v>
      </c>
      <c r="V4" s="85">
        <v>17</v>
      </c>
      <c r="W4" s="85">
        <v>18</v>
      </c>
      <c r="X4" s="85">
        <v>19</v>
      </c>
      <c r="Y4" s="85">
        <v>20</v>
      </c>
      <c r="Z4" s="85">
        <v>21</v>
      </c>
      <c r="AA4" s="85">
        <v>22</v>
      </c>
      <c r="AB4" s="85">
        <v>23</v>
      </c>
      <c r="AC4" s="85">
        <v>24</v>
      </c>
      <c r="AD4" s="85">
        <v>25</v>
      </c>
      <c r="AE4" s="85">
        <v>26</v>
      </c>
      <c r="AF4" s="85">
        <v>27</v>
      </c>
      <c r="AG4" s="85">
        <v>28</v>
      </c>
      <c r="AH4" s="85">
        <v>29</v>
      </c>
      <c r="AI4" s="86">
        <v>30</v>
      </c>
    </row>
    <row r="5" spans="1:35" x14ac:dyDescent="0.3">
      <c r="A5" s="171" t="s">
        <v>2</v>
      </c>
      <c r="B5" s="172"/>
      <c r="C5" s="74">
        <v>499990</v>
      </c>
      <c r="E5" s="95" t="s">
        <v>32</v>
      </c>
      <c r="F5" s="88">
        <f>C22*12</f>
        <v>27600</v>
      </c>
      <c r="G5" s="83">
        <f>F5*(1+$C$26)</f>
        <v>28980</v>
      </c>
      <c r="H5" s="83">
        <f t="shared" ref="H5:AI5" si="0">G5*(1+$C$26)</f>
        <v>30429</v>
      </c>
      <c r="I5" s="83">
        <f t="shared" si="0"/>
        <v>31950.45</v>
      </c>
      <c r="J5" s="83">
        <f t="shared" si="0"/>
        <v>33547.972500000003</v>
      </c>
      <c r="K5" s="83">
        <f t="shared" si="0"/>
        <v>35225.371125000005</v>
      </c>
      <c r="L5" s="83">
        <f t="shared" si="0"/>
        <v>36986.63968125001</v>
      </c>
      <c r="M5" s="83">
        <f t="shared" si="0"/>
        <v>38835.971665312514</v>
      </c>
      <c r="N5" s="83">
        <f t="shared" si="0"/>
        <v>40777.770248578141</v>
      </c>
      <c r="O5" s="83">
        <f t="shared" si="0"/>
        <v>42816.658761007049</v>
      </c>
      <c r="P5" s="83">
        <f t="shared" si="0"/>
        <v>44957.491699057406</v>
      </c>
      <c r="Q5" s="83">
        <f t="shared" si="0"/>
        <v>47205.366284010277</v>
      </c>
      <c r="R5" s="83">
        <f t="shared" si="0"/>
        <v>49565.634598210796</v>
      </c>
      <c r="S5" s="83">
        <f t="shared" si="0"/>
        <v>52043.91632812134</v>
      </c>
      <c r="T5" s="83">
        <f t="shared" si="0"/>
        <v>54646.112144527411</v>
      </c>
      <c r="U5" s="83">
        <f t="shared" si="0"/>
        <v>57378.417751753783</v>
      </c>
      <c r="V5" s="83">
        <f t="shared" si="0"/>
        <v>60247.338639341477</v>
      </c>
      <c r="W5" s="83">
        <f t="shared" si="0"/>
        <v>63259.70557130855</v>
      </c>
      <c r="X5" s="83">
        <f t="shared" si="0"/>
        <v>66422.690849873979</v>
      </c>
      <c r="Y5" s="83">
        <f t="shared" si="0"/>
        <v>69743.825392367682</v>
      </c>
      <c r="Z5" s="83">
        <f t="shared" si="0"/>
        <v>73231.016661986068</v>
      </c>
      <c r="AA5" s="83">
        <f t="shared" si="0"/>
        <v>76892.567495085372</v>
      </c>
      <c r="AB5" s="83">
        <f t="shared" si="0"/>
        <v>80737.195869839648</v>
      </c>
      <c r="AC5" s="83">
        <f t="shared" si="0"/>
        <v>84774.05566333163</v>
      </c>
      <c r="AD5" s="83">
        <f t="shared" si="0"/>
        <v>89012.758446498221</v>
      </c>
      <c r="AE5" s="83">
        <f t="shared" si="0"/>
        <v>93463.396368823131</v>
      </c>
      <c r="AF5" s="83">
        <f t="shared" si="0"/>
        <v>98136.566187264296</v>
      </c>
      <c r="AG5" s="83">
        <f t="shared" si="0"/>
        <v>103043.39449662752</v>
      </c>
      <c r="AH5" s="83">
        <f t="shared" si="0"/>
        <v>108195.5642214589</v>
      </c>
      <c r="AI5" s="84">
        <f t="shared" si="0"/>
        <v>113605.34243253185</v>
      </c>
    </row>
    <row r="6" spans="1:35" ht="15" customHeight="1" x14ac:dyDescent="0.3">
      <c r="A6" s="165" t="s">
        <v>3</v>
      </c>
      <c r="B6" s="166"/>
      <c r="C6" s="41">
        <v>1645</v>
      </c>
      <c r="E6" s="96" t="s">
        <v>34</v>
      </c>
      <c r="F6" s="89">
        <f>F5</f>
        <v>27600</v>
      </c>
      <c r="G6" s="27">
        <f t="shared" ref="G6:AI6" si="1">G5</f>
        <v>28980</v>
      </c>
      <c r="H6" s="27">
        <f t="shared" si="1"/>
        <v>30429</v>
      </c>
      <c r="I6" s="27">
        <f t="shared" si="1"/>
        <v>31950.45</v>
      </c>
      <c r="J6" s="27">
        <f t="shared" si="1"/>
        <v>33547.972500000003</v>
      </c>
      <c r="K6" s="27">
        <f t="shared" si="1"/>
        <v>35225.371125000005</v>
      </c>
      <c r="L6" s="27">
        <f t="shared" si="1"/>
        <v>36986.63968125001</v>
      </c>
      <c r="M6" s="27">
        <f t="shared" si="1"/>
        <v>38835.971665312514</v>
      </c>
      <c r="N6" s="27">
        <f t="shared" si="1"/>
        <v>40777.770248578141</v>
      </c>
      <c r="O6" s="27">
        <f t="shared" si="1"/>
        <v>42816.658761007049</v>
      </c>
      <c r="P6" s="27">
        <f t="shared" si="1"/>
        <v>44957.491699057406</v>
      </c>
      <c r="Q6" s="27">
        <f t="shared" si="1"/>
        <v>47205.366284010277</v>
      </c>
      <c r="R6" s="27">
        <f t="shared" si="1"/>
        <v>49565.634598210796</v>
      </c>
      <c r="S6" s="27">
        <f t="shared" si="1"/>
        <v>52043.91632812134</v>
      </c>
      <c r="T6" s="27">
        <f t="shared" si="1"/>
        <v>54646.112144527411</v>
      </c>
      <c r="U6" s="27">
        <f t="shared" si="1"/>
        <v>57378.417751753783</v>
      </c>
      <c r="V6" s="27">
        <f t="shared" si="1"/>
        <v>60247.338639341477</v>
      </c>
      <c r="W6" s="27">
        <f t="shared" si="1"/>
        <v>63259.70557130855</v>
      </c>
      <c r="X6" s="27">
        <f t="shared" si="1"/>
        <v>66422.690849873979</v>
      </c>
      <c r="Y6" s="27">
        <f t="shared" si="1"/>
        <v>69743.825392367682</v>
      </c>
      <c r="Z6" s="27">
        <f t="shared" si="1"/>
        <v>73231.016661986068</v>
      </c>
      <c r="AA6" s="27">
        <f t="shared" si="1"/>
        <v>76892.567495085372</v>
      </c>
      <c r="AB6" s="27">
        <f t="shared" si="1"/>
        <v>80737.195869839648</v>
      </c>
      <c r="AC6" s="27">
        <f t="shared" si="1"/>
        <v>84774.05566333163</v>
      </c>
      <c r="AD6" s="27">
        <f t="shared" si="1"/>
        <v>89012.758446498221</v>
      </c>
      <c r="AE6" s="27">
        <f t="shared" si="1"/>
        <v>93463.396368823131</v>
      </c>
      <c r="AF6" s="27">
        <f t="shared" si="1"/>
        <v>98136.566187264296</v>
      </c>
      <c r="AG6" s="27">
        <f t="shared" si="1"/>
        <v>103043.39449662752</v>
      </c>
      <c r="AH6" s="27">
        <f t="shared" si="1"/>
        <v>108195.5642214589</v>
      </c>
      <c r="AI6" s="32">
        <f t="shared" si="1"/>
        <v>113605.34243253185</v>
      </c>
    </row>
    <row r="7" spans="1:35" x14ac:dyDescent="0.3">
      <c r="A7" s="165" t="s">
        <v>6</v>
      </c>
      <c r="B7" s="166"/>
      <c r="C7" s="42">
        <v>0.2</v>
      </c>
      <c r="E7" s="96" t="s">
        <v>35</v>
      </c>
      <c r="F7" s="90">
        <f>F6*$C$19</f>
        <v>1380</v>
      </c>
      <c r="G7" s="30">
        <f t="shared" ref="G7:AI7" si="2">G6*$C$19</f>
        <v>1449</v>
      </c>
      <c r="H7" s="30">
        <f t="shared" si="2"/>
        <v>1521.45</v>
      </c>
      <c r="I7" s="30">
        <f t="shared" si="2"/>
        <v>1597.5225</v>
      </c>
      <c r="J7" s="30">
        <f t="shared" si="2"/>
        <v>1677.3986250000003</v>
      </c>
      <c r="K7" s="30">
        <f t="shared" si="2"/>
        <v>1761.2685562500003</v>
      </c>
      <c r="L7" s="30">
        <f t="shared" si="2"/>
        <v>1849.3319840625006</v>
      </c>
      <c r="M7" s="30">
        <f t="shared" si="2"/>
        <v>1941.7985832656259</v>
      </c>
      <c r="N7" s="30">
        <f t="shared" si="2"/>
        <v>2038.8885124289072</v>
      </c>
      <c r="O7" s="30">
        <f t="shared" si="2"/>
        <v>2140.8329380503524</v>
      </c>
      <c r="P7" s="30">
        <f t="shared" si="2"/>
        <v>2247.8745849528705</v>
      </c>
      <c r="Q7" s="30">
        <f t="shared" si="2"/>
        <v>2360.2683142005139</v>
      </c>
      <c r="R7" s="30">
        <f t="shared" si="2"/>
        <v>2478.28172991054</v>
      </c>
      <c r="S7" s="30">
        <f t="shared" si="2"/>
        <v>2602.195816406067</v>
      </c>
      <c r="T7" s="30">
        <f t="shared" si="2"/>
        <v>2732.3056072263707</v>
      </c>
      <c r="U7" s="30">
        <f t="shared" si="2"/>
        <v>2868.9208875876893</v>
      </c>
      <c r="V7" s="30">
        <f t="shared" si="2"/>
        <v>3012.3669319670739</v>
      </c>
      <c r="W7" s="30">
        <f t="shared" si="2"/>
        <v>3162.9852785654275</v>
      </c>
      <c r="X7" s="30">
        <f t="shared" si="2"/>
        <v>3321.134542493699</v>
      </c>
      <c r="Y7" s="30">
        <f t="shared" si="2"/>
        <v>3487.1912696183845</v>
      </c>
      <c r="Z7" s="30">
        <f t="shared" si="2"/>
        <v>3661.5508330993034</v>
      </c>
      <c r="AA7" s="30">
        <f t="shared" si="2"/>
        <v>3844.6283747542689</v>
      </c>
      <c r="AB7" s="30">
        <f t="shared" si="2"/>
        <v>4036.8597934919826</v>
      </c>
      <c r="AC7" s="30">
        <f t="shared" si="2"/>
        <v>4238.7027831665819</v>
      </c>
      <c r="AD7" s="30">
        <f t="shared" si="2"/>
        <v>4450.6379223249114</v>
      </c>
      <c r="AE7" s="30">
        <f t="shared" si="2"/>
        <v>4673.1698184411571</v>
      </c>
      <c r="AF7" s="30">
        <f t="shared" si="2"/>
        <v>4906.8283093632153</v>
      </c>
      <c r="AG7" s="30">
        <f t="shared" si="2"/>
        <v>5152.1697248313758</v>
      </c>
      <c r="AH7" s="30">
        <f t="shared" si="2"/>
        <v>5409.7782110729459</v>
      </c>
      <c r="AI7" s="38">
        <f t="shared" si="2"/>
        <v>5680.2671216265926</v>
      </c>
    </row>
    <row r="8" spans="1:35" ht="14.25" customHeight="1" x14ac:dyDescent="0.3">
      <c r="A8" s="165" t="s">
        <v>5</v>
      </c>
      <c r="B8" s="166"/>
      <c r="C8" s="33">
        <f>-0.2*C5</f>
        <v>-99998</v>
      </c>
      <c r="E8" s="96" t="s">
        <v>36</v>
      </c>
      <c r="F8" s="89">
        <f>F6-F7</f>
        <v>26220</v>
      </c>
      <c r="G8" s="27">
        <f t="shared" ref="G8:AI8" si="3">G6-G7</f>
        <v>27531</v>
      </c>
      <c r="H8" s="27">
        <f t="shared" si="3"/>
        <v>28907.55</v>
      </c>
      <c r="I8" s="27">
        <f t="shared" si="3"/>
        <v>30352.927500000002</v>
      </c>
      <c r="J8" s="27">
        <f t="shared" si="3"/>
        <v>31870.573875000002</v>
      </c>
      <c r="K8" s="27">
        <f t="shared" si="3"/>
        <v>33464.102568750008</v>
      </c>
      <c r="L8" s="27">
        <f t="shared" si="3"/>
        <v>35137.307697187513</v>
      </c>
      <c r="M8" s="27">
        <f t="shared" si="3"/>
        <v>36894.173082046887</v>
      </c>
      <c r="N8" s="27">
        <f t="shared" si="3"/>
        <v>38738.881736149233</v>
      </c>
      <c r="O8" s="27">
        <f t="shared" si="3"/>
        <v>40675.8258229567</v>
      </c>
      <c r="P8" s="27">
        <f t="shared" si="3"/>
        <v>42709.617114104534</v>
      </c>
      <c r="Q8" s="27">
        <f t="shared" si="3"/>
        <v>44845.097969809765</v>
      </c>
      <c r="R8" s="27">
        <f t="shared" si="3"/>
        <v>47087.352868300259</v>
      </c>
      <c r="S8" s="27">
        <f t="shared" si="3"/>
        <v>49441.720511715277</v>
      </c>
      <c r="T8" s="27">
        <f t="shared" si="3"/>
        <v>51913.806537301039</v>
      </c>
      <c r="U8" s="27">
        <f t="shared" si="3"/>
        <v>54509.496864166096</v>
      </c>
      <c r="V8" s="27">
        <f t="shared" si="3"/>
        <v>57234.971707374403</v>
      </c>
      <c r="W8" s="27">
        <f t="shared" si="3"/>
        <v>60096.720292743121</v>
      </c>
      <c r="X8" s="27">
        <f t="shared" si="3"/>
        <v>63101.556307380277</v>
      </c>
      <c r="Y8" s="27">
        <f t="shared" si="3"/>
        <v>66256.634122749296</v>
      </c>
      <c r="Z8" s="27">
        <f t="shared" si="3"/>
        <v>69569.465828886765</v>
      </c>
      <c r="AA8" s="27">
        <f t="shared" si="3"/>
        <v>73047.93912033111</v>
      </c>
      <c r="AB8" s="27">
        <f t="shared" si="3"/>
        <v>76700.336076347667</v>
      </c>
      <c r="AC8" s="27">
        <f t="shared" si="3"/>
        <v>80535.352880165054</v>
      </c>
      <c r="AD8" s="27">
        <f t="shared" si="3"/>
        <v>84562.120524173311</v>
      </c>
      <c r="AE8" s="27">
        <f t="shared" si="3"/>
        <v>88790.22655038198</v>
      </c>
      <c r="AF8" s="27">
        <f t="shared" si="3"/>
        <v>93229.737877901076</v>
      </c>
      <c r="AG8" s="27">
        <f t="shared" si="3"/>
        <v>97891.224771796144</v>
      </c>
      <c r="AH8" s="27">
        <f t="shared" si="3"/>
        <v>102785.78601038596</v>
      </c>
      <c r="AI8" s="32">
        <f t="shared" si="3"/>
        <v>107925.07531090526</v>
      </c>
    </row>
    <row r="9" spans="1:35" x14ac:dyDescent="0.3">
      <c r="A9" s="173" t="s">
        <v>7</v>
      </c>
      <c r="B9" s="68" t="s">
        <v>8</v>
      </c>
      <c r="C9" s="42">
        <v>0.02</v>
      </c>
      <c r="E9" s="96"/>
      <c r="F9" s="9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41"/>
    </row>
    <row r="10" spans="1:35" x14ac:dyDescent="0.3">
      <c r="A10" s="173"/>
      <c r="B10" s="68" t="s">
        <v>9</v>
      </c>
      <c r="C10" s="42">
        <v>0.05</v>
      </c>
      <c r="E10" s="102" t="s">
        <v>23</v>
      </c>
      <c r="F10" s="91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41"/>
    </row>
    <row r="11" spans="1:35" x14ac:dyDescent="0.3">
      <c r="A11" s="165" t="s">
        <v>10</v>
      </c>
      <c r="B11" s="166"/>
      <c r="C11" s="37" t="e">
        <f ca="1">RiskUniform(C9,C10)</f>
        <v>#NAME?</v>
      </c>
      <c r="E11" s="96" t="s">
        <v>37</v>
      </c>
      <c r="F11" s="90">
        <f t="shared" ref="F11:AI11" si="4">$C$39*12</f>
        <v>21892.241849101105</v>
      </c>
      <c r="G11" s="30">
        <f t="shared" si="4"/>
        <v>21892.241849101105</v>
      </c>
      <c r="H11" s="30">
        <f t="shared" si="4"/>
        <v>21892.241849101105</v>
      </c>
      <c r="I11" s="30">
        <f t="shared" si="4"/>
        <v>21892.241849101105</v>
      </c>
      <c r="J11" s="30">
        <f t="shared" si="4"/>
        <v>21892.241849101105</v>
      </c>
      <c r="K11" s="30">
        <f t="shared" si="4"/>
        <v>21892.241849101105</v>
      </c>
      <c r="L11" s="30">
        <f t="shared" si="4"/>
        <v>21892.241849101105</v>
      </c>
      <c r="M11" s="30">
        <f t="shared" si="4"/>
        <v>21892.241849101105</v>
      </c>
      <c r="N11" s="30">
        <f t="shared" si="4"/>
        <v>21892.241849101105</v>
      </c>
      <c r="O11" s="30">
        <f t="shared" si="4"/>
        <v>21892.241849101105</v>
      </c>
      <c r="P11" s="30">
        <f t="shared" si="4"/>
        <v>21892.241849101105</v>
      </c>
      <c r="Q11" s="30">
        <f t="shared" si="4"/>
        <v>21892.241849101105</v>
      </c>
      <c r="R11" s="30">
        <f t="shared" si="4"/>
        <v>21892.241849101105</v>
      </c>
      <c r="S11" s="30">
        <f t="shared" si="4"/>
        <v>21892.241849101105</v>
      </c>
      <c r="T11" s="30">
        <f t="shared" si="4"/>
        <v>21892.241849101105</v>
      </c>
      <c r="U11" s="30">
        <f t="shared" si="4"/>
        <v>21892.241849101105</v>
      </c>
      <c r="V11" s="30">
        <f t="shared" si="4"/>
        <v>21892.241849101105</v>
      </c>
      <c r="W11" s="30">
        <f t="shared" si="4"/>
        <v>21892.241849101105</v>
      </c>
      <c r="X11" s="30">
        <f t="shared" si="4"/>
        <v>21892.241849101105</v>
      </c>
      <c r="Y11" s="30">
        <f t="shared" si="4"/>
        <v>21892.241849101105</v>
      </c>
      <c r="Z11" s="30">
        <f t="shared" si="4"/>
        <v>21892.241849101105</v>
      </c>
      <c r="AA11" s="30">
        <f t="shared" si="4"/>
        <v>21892.241849101105</v>
      </c>
      <c r="AB11" s="30">
        <f t="shared" si="4"/>
        <v>21892.241849101105</v>
      </c>
      <c r="AC11" s="30">
        <f t="shared" si="4"/>
        <v>21892.241849101105</v>
      </c>
      <c r="AD11" s="30">
        <f t="shared" si="4"/>
        <v>21892.241849101105</v>
      </c>
      <c r="AE11" s="30">
        <f t="shared" si="4"/>
        <v>21892.241849101105</v>
      </c>
      <c r="AF11" s="30">
        <f t="shared" si="4"/>
        <v>21892.241849101105</v>
      </c>
      <c r="AG11" s="30">
        <f t="shared" si="4"/>
        <v>21892.241849101105</v>
      </c>
      <c r="AH11" s="30">
        <f t="shared" si="4"/>
        <v>21892.241849101105</v>
      </c>
      <c r="AI11" s="38">
        <f t="shared" si="4"/>
        <v>21892.241849101105</v>
      </c>
    </row>
    <row r="12" spans="1:35" x14ac:dyDescent="0.3">
      <c r="A12" s="43" t="s">
        <v>33</v>
      </c>
      <c r="B12" s="25" t="s">
        <v>50</v>
      </c>
      <c r="C12" s="33">
        <v>0</v>
      </c>
      <c r="E12" s="96" t="s">
        <v>28</v>
      </c>
      <c r="F12" s="92">
        <f>$C$44</f>
        <v>1645</v>
      </c>
      <c r="G12" s="26">
        <f t="shared" ref="G12:J12" si="5">$C$44</f>
        <v>1645</v>
      </c>
      <c r="H12" s="26">
        <f t="shared" si="5"/>
        <v>1645</v>
      </c>
      <c r="I12" s="26">
        <f t="shared" si="5"/>
        <v>1645</v>
      </c>
      <c r="J12" s="26">
        <f t="shared" si="5"/>
        <v>1645</v>
      </c>
      <c r="K12" s="54">
        <f>$C$45</f>
        <v>3488.5725000000002</v>
      </c>
      <c r="L12" s="54">
        <f t="shared" ref="L12:O12" si="6">$C$45</f>
        <v>3488.5725000000002</v>
      </c>
      <c r="M12" s="54">
        <f t="shared" si="6"/>
        <v>3488.5725000000002</v>
      </c>
      <c r="N12" s="54">
        <f t="shared" si="6"/>
        <v>3488.5725000000002</v>
      </c>
      <c r="O12" s="54">
        <f t="shared" si="6"/>
        <v>3488.5725000000002</v>
      </c>
      <c r="P12" s="55" t="e">
        <f ca="1">$C$46</f>
        <v>#NAME?</v>
      </c>
      <c r="Q12" s="55" t="e">
        <f t="shared" ref="Q12:AI12" ca="1" si="7">$C$46</f>
        <v>#NAME?</v>
      </c>
      <c r="R12" s="55" t="e">
        <f t="shared" ca="1" si="7"/>
        <v>#NAME?</v>
      </c>
      <c r="S12" s="55" t="e">
        <f t="shared" ca="1" si="7"/>
        <v>#NAME?</v>
      </c>
      <c r="T12" s="55" t="e">
        <f t="shared" ca="1" si="7"/>
        <v>#NAME?</v>
      </c>
      <c r="U12" s="55" t="e">
        <f t="shared" ca="1" si="7"/>
        <v>#NAME?</v>
      </c>
      <c r="V12" s="55" t="e">
        <f t="shared" ca="1" si="7"/>
        <v>#NAME?</v>
      </c>
      <c r="W12" s="55" t="e">
        <f t="shared" ca="1" si="7"/>
        <v>#NAME?</v>
      </c>
      <c r="X12" s="55" t="e">
        <f t="shared" ca="1" si="7"/>
        <v>#NAME?</v>
      </c>
      <c r="Y12" s="55" t="e">
        <f t="shared" ca="1" si="7"/>
        <v>#NAME?</v>
      </c>
      <c r="Z12" s="55" t="e">
        <f t="shared" ca="1" si="7"/>
        <v>#NAME?</v>
      </c>
      <c r="AA12" s="55" t="e">
        <f t="shared" ca="1" si="7"/>
        <v>#NAME?</v>
      </c>
      <c r="AB12" s="55" t="e">
        <f t="shared" ca="1" si="7"/>
        <v>#NAME?</v>
      </c>
      <c r="AC12" s="55" t="e">
        <f t="shared" ca="1" si="7"/>
        <v>#NAME?</v>
      </c>
      <c r="AD12" s="55" t="e">
        <f t="shared" ca="1" si="7"/>
        <v>#NAME?</v>
      </c>
      <c r="AE12" s="55" t="e">
        <f t="shared" ca="1" si="7"/>
        <v>#NAME?</v>
      </c>
      <c r="AF12" s="55" t="e">
        <f t="shared" ca="1" si="7"/>
        <v>#NAME?</v>
      </c>
      <c r="AG12" s="55" t="e">
        <f t="shared" ca="1" si="7"/>
        <v>#NAME?</v>
      </c>
      <c r="AH12" s="55" t="e">
        <f t="shared" ca="1" si="7"/>
        <v>#NAME?</v>
      </c>
      <c r="AI12" s="63" t="e">
        <f t="shared" ca="1" si="7"/>
        <v>#NAME?</v>
      </c>
    </row>
    <row r="13" spans="1:35" x14ac:dyDescent="0.3">
      <c r="A13" s="165" t="s">
        <v>11</v>
      </c>
      <c r="B13" s="166"/>
      <c r="C13" s="35" t="e">
        <f ca="1">-C11*C5</f>
        <v>#NAME?</v>
      </c>
      <c r="E13" s="96" t="s">
        <v>38</v>
      </c>
      <c r="F13" s="93" t="s">
        <v>39</v>
      </c>
      <c r="G13" s="56" t="s">
        <v>39</v>
      </c>
      <c r="H13" s="56" t="s">
        <v>39</v>
      </c>
      <c r="I13" s="56" t="s">
        <v>39</v>
      </c>
      <c r="J13" s="56" t="s">
        <v>39</v>
      </c>
      <c r="K13" s="56" t="s">
        <v>39</v>
      </c>
      <c r="L13" s="56" t="s">
        <v>39</v>
      </c>
      <c r="M13" s="56" t="s">
        <v>39</v>
      </c>
      <c r="N13" s="56" t="s">
        <v>39</v>
      </c>
      <c r="O13" s="56" t="s">
        <v>39</v>
      </c>
      <c r="P13" s="56" t="s">
        <v>39</v>
      </c>
      <c r="Q13" s="56" t="s">
        <v>39</v>
      </c>
      <c r="R13" s="56" t="s">
        <v>39</v>
      </c>
      <c r="S13" s="56" t="s">
        <v>39</v>
      </c>
      <c r="T13" s="56" t="s">
        <v>39</v>
      </c>
      <c r="U13" s="56"/>
      <c r="V13" s="56"/>
      <c r="W13" s="56"/>
      <c r="X13" s="56"/>
      <c r="Y13" s="56"/>
      <c r="Z13" s="23"/>
      <c r="AA13" s="23"/>
      <c r="AB13" s="23"/>
      <c r="AC13" s="23"/>
      <c r="AD13" s="23"/>
      <c r="AE13" s="23"/>
      <c r="AF13" s="23"/>
      <c r="AG13" s="23"/>
      <c r="AH13" s="23"/>
      <c r="AI13" s="41"/>
    </row>
    <row r="14" spans="1:35" x14ac:dyDescent="0.3">
      <c r="A14" s="43" t="s">
        <v>53</v>
      </c>
      <c r="B14" s="25" t="s">
        <v>54</v>
      </c>
      <c r="C14" s="42">
        <v>0.02</v>
      </c>
      <c r="E14" s="96"/>
      <c r="F14" s="93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23"/>
      <c r="AA14" s="23"/>
      <c r="AB14" s="23"/>
      <c r="AC14" s="23"/>
      <c r="AD14" s="23"/>
      <c r="AE14" s="23"/>
      <c r="AF14" s="23"/>
      <c r="AG14" s="23"/>
      <c r="AH14" s="23"/>
      <c r="AI14" s="41"/>
    </row>
    <row r="15" spans="1:35" ht="15" thickBot="1" x14ac:dyDescent="0.35">
      <c r="A15" s="44" t="s">
        <v>55</v>
      </c>
      <c r="B15" s="45"/>
      <c r="C15" s="46">
        <f>C14*C5</f>
        <v>9999.8000000000011</v>
      </c>
      <c r="E15" s="96" t="s">
        <v>41</v>
      </c>
      <c r="F15" s="90">
        <f>SUM(F11:F13)</f>
        <v>23537.241849101105</v>
      </c>
      <c r="G15" s="30">
        <f t="shared" ref="G15:AI15" si="8">SUM(G11:G13)</f>
        <v>23537.241849101105</v>
      </c>
      <c r="H15" s="30">
        <f t="shared" si="8"/>
        <v>23537.241849101105</v>
      </c>
      <c r="I15" s="30">
        <f t="shared" si="8"/>
        <v>23537.241849101105</v>
      </c>
      <c r="J15" s="30">
        <f t="shared" si="8"/>
        <v>23537.241849101105</v>
      </c>
      <c r="K15" s="30">
        <f t="shared" si="8"/>
        <v>25380.814349101107</v>
      </c>
      <c r="L15" s="30">
        <f t="shared" si="8"/>
        <v>25380.814349101107</v>
      </c>
      <c r="M15" s="30">
        <f t="shared" si="8"/>
        <v>25380.814349101107</v>
      </c>
      <c r="N15" s="30">
        <f t="shared" si="8"/>
        <v>25380.814349101107</v>
      </c>
      <c r="O15" s="30">
        <f t="shared" si="8"/>
        <v>25380.814349101107</v>
      </c>
      <c r="P15" s="30" t="e">
        <f t="shared" ca="1" si="8"/>
        <v>#NAME?</v>
      </c>
      <c r="Q15" s="30" t="e">
        <f t="shared" ca="1" si="8"/>
        <v>#NAME?</v>
      </c>
      <c r="R15" s="30" t="e">
        <f t="shared" ca="1" si="8"/>
        <v>#NAME?</v>
      </c>
      <c r="S15" s="30" t="e">
        <f t="shared" ca="1" si="8"/>
        <v>#NAME?</v>
      </c>
      <c r="T15" s="30" t="e">
        <f t="shared" ca="1" si="8"/>
        <v>#NAME?</v>
      </c>
      <c r="U15" s="30" t="e">
        <f t="shared" ca="1" si="8"/>
        <v>#NAME?</v>
      </c>
      <c r="V15" s="30" t="e">
        <f t="shared" ca="1" si="8"/>
        <v>#NAME?</v>
      </c>
      <c r="W15" s="30" t="e">
        <f t="shared" ca="1" si="8"/>
        <v>#NAME?</v>
      </c>
      <c r="X15" s="30" t="e">
        <f t="shared" ca="1" si="8"/>
        <v>#NAME?</v>
      </c>
      <c r="Y15" s="30" t="e">
        <f t="shared" ca="1" si="8"/>
        <v>#NAME?</v>
      </c>
      <c r="Z15" s="30" t="e">
        <f t="shared" ca="1" si="8"/>
        <v>#NAME?</v>
      </c>
      <c r="AA15" s="30" t="e">
        <f t="shared" ca="1" si="8"/>
        <v>#NAME?</v>
      </c>
      <c r="AB15" s="30" t="e">
        <f t="shared" ca="1" si="8"/>
        <v>#NAME?</v>
      </c>
      <c r="AC15" s="30" t="e">
        <f t="shared" ca="1" si="8"/>
        <v>#NAME?</v>
      </c>
      <c r="AD15" s="30" t="e">
        <f t="shared" ca="1" si="8"/>
        <v>#NAME?</v>
      </c>
      <c r="AE15" s="30" t="e">
        <f t="shared" ca="1" si="8"/>
        <v>#NAME?</v>
      </c>
      <c r="AF15" s="30" t="e">
        <f t="shared" ca="1" si="8"/>
        <v>#NAME?</v>
      </c>
      <c r="AG15" s="30" t="e">
        <f t="shared" ca="1" si="8"/>
        <v>#NAME?</v>
      </c>
      <c r="AH15" s="30" t="e">
        <f t="shared" ca="1" si="8"/>
        <v>#NAME?</v>
      </c>
      <c r="AI15" s="38" t="e">
        <f t="shared" ca="1" si="8"/>
        <v>#NAME?</v>
      </c>
    </row>
    <row r="16" spans="1:35" ht="15" thickBot="1" x14ac:dyDescent="0.35">
      <c r="E16" s="96"/>
      <c r="F16" s="9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8"/>
    </row>
    <row r="17" spans="1:35" ht="15" thickBot="1" x14ac:dyDescent="0.35">
      <c r="A17" s="148" t="s">
        <v>13</v>
      </c>
      <c r="B17" s="149"/>
      <c r="C17" s="150"/>
      <c r="E17" s="96"/>
      <c r="F17" s="91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41"/>
    </row>
    <row r="18" spans="1:35" ht="15" thickBot="1" x14ac:dyDescent="0.35">
      <c r="A18" s="167" t="s">
        <v>14</v>
      </c>
      <c r="B18" s="168"/>
      <c r="C18" s="73">
        <v>0.12</v>
      </c>
      <c r="E18" s="97" t="s">
        <v>42</v>
      </c>
      <c r="F18" s="94">
        <f t="shared" ref="F18:AI18" si="9">F8-F15</f>
        <v>2682.7581508988951</v>
      </c>
      <c r="G18" s="66">
        <f t="shared" si="9"/>
        <v>3993.7581508988951</v>
      </c>
      <c r="H18" s="66">
        <f t="shared" si="9"/>
        <v>5370.3081508988944</v>
      </c>
      <c r="I18" s="66">
        <f t="shared" si="9"/>
        <v>6815.6856508988967</v>
      </c>
      <c r="J18" s="66">
        <f t="shared" si="9"/>
        <v>8333.332025898897</v>
      </c>
      <c r="K18" s="66">
        <f t="shared" si="9"/>
        <v>8083.2882196489008</v>
      </c>
      <c r="L18" s="66">
        <f t="shared" si="9"/>
        <v>9756.4933480864056</v>
      </c>
      <c r="M18" s="66">
        <f t="shared" si="9"/>
        <v>11513.358732945781</v>
      </c>
      <c r="N18" s="66">
        <f t="shared" si="9"/>
        <v>13358.067387048126</v>
      </c>
      <c r="O18" s="66">
        <f t="shared" si="9"/>
        <v>15295.011473855593</v>
      </c>
      <c r="P18" s="66" t="e">
        <f t="shared" ca="1" si="9"/>
        <v>#NAME?</v>
      </c>
      <c r="Q18" s="66" t="e">
        <f t="shared" ca="1" si="9"/>
        <v>#NAME?</v>
      </c>
      <c r="R18" s="66" t="e">
        <f t="shared" ca="1" si="9"/>
        <v>#NAME?</v>
      </c>
      <c r="S18" s="66" t="e">
        <f t="shared" ca="1" si="9"/>
        <v>#NAME?</v>
      </c>
      <c r="T18" s="66" t="e">
        <f t="shared" ca="1" si="9"/>
        <v>#NAME?</v>
      </c>
      <c r="U18" s="66" t="e">
        <f t="shared" ca="1" si="9"/>
        <v>#NAME?</v>
      </c>
      <c r="V18" s="66" t="e">
        <f t="shared" ca="1" si="9"/>
        <v>#NAME?</v>
      </c>
      <c r="W18" s="66" t="e">
        <f t="shared" ca="1" si="9"/>
        <v>#NAME?</v>
      </c>
      <c r="X18" s="66" t="e">
        <f t="shared" ca="1" si="9"/>
        <v>#NAME?</v>
      </c>
      <c r="Y18" s="66" t="e">
        <f t="shared" ca="1" si="9"/>
        <v>#NAME?</v>
      </c>
      <c r="Z18" s="66" t="e">
        <f t="shared" ca="1" si="9"/>
        <v>#NAME?</v>
      </c>
      <c r="AA18" s="66" t="e">
        <f t="shared" ca="1" si="9"/>
        <v>#NAME?</v>
      </c>
      <c r="AB18" s="66" t="e">
        <f t="shared" ca="1" si="9"/>
        <v>#NAME?</v>
      </c>
      <c r="AC18" s="66" t="e">
        <f t="shared" ca="1" si="9"/>
        <v>#NAME?</v>
      </c>
      <c r="AD18" s="66" t="e">
        <f t="shared" ca="1" si="9"/>
        <v>#NAME?</v>
      </c>
      <c r="AE18" s="66" t="e">
        <f t="shared" ca="1" si="9"/>
        <v>#NAME?</v>
      </c>
      <c r="AF18" s="66" t="e">
        <f t="shared" ca="1" si="9"/>
        <v>#NAME?</v>
      </c>
      <c r="AG18" s="66" t="e">
        <f t="shared" ca="1" si="9"/>
        <v>#NAME?</v>
      </c>
      <c r="AH18" s="66" t="e">
        <f t="shared" ca="1" si="9"/>
        <v>#NAME?</v>
      </c>
      <c r="AI18" s="40" t="e">
        <f t="shared" ca="1" si="9"/>
        <v>#NAME?</v>
      </c>
    </row>
    <row r="19" spans="1:35" ht="15" thickBot="1" x14ac:dyDescent="0.35">
      <c r="A19" s="169" t="s">
        <v>44</v>
      </c>
      <c r="B19" s="170"/>
      <c r="C19" s="49">
        <v>0.05</v>
      </c>
    </row>
    <row r="20" spans="1:35" ht="15" thickBot="1" x14ac:dyDescent="0.35">
      <c r="E20" s="103" t="s">
        <v>47</v>
      </c>
      <c r="F20" s="9" t="e" cm="1">
        <f t="array" aca="1" ref="F20" ca="1">_xll.RiskOutput("NPV for attractive investment")+C8+C12+C15+C13+NPV(C18,F18:AI18)</f>
        <v>#NAME?</v>
      </c>
    </row>
    <row r="21" spans="1:35" ht="15" thickBot="1" x14ac:dyDescent="0.35">
      <c r="A21" s="162" t="s">
        <v>15</v>
      </c>
      <c r="B21" s="136"/>
      <c r="C21" s="137"/>
    </row>
    <row r="22" spans="1:35" x14ac:dyDescent="0.3">
      <c r="A22" s="159" t="s">
        <v>12</v>
      </c>
      <c r="B22" s="160"/>
      <c r="C22" s="72">
        <v>2300</v>
      </c>
    </row>
    <row r="23" spans="1:35" x14ac:dyDescent="0.3">
      <c r="A23" s="161" t="s">
        <v>16</v>
      </c>
      <c r="B23" s="70" t="s">
        <v>8</v>
      </c>
      <c r="C23" s="42">
        <v>0.03</v>
      </c>
    </row>
    <row r="24" spans="1:35" x14ac:dyDescent="0.3">
      <c r="A24" s="161"/>
      <c r="B24" s="28" t="s">
        <v>9</v>
      </c>
      <c r="C24" s="42">
        <v>7.0000000000000007E-2</v>
      </c>
    </row>
    <row r="25" spans="1:35" x14ac:dyDescent="0.3">
      <c r="A25" s="161"/>
      <c r="B25" s="28" t="s">
        <v>17</v>
      </c>
      <c r="C25" s="37" t="e" cm="1">
        <f t="array" aca="1" ref="C25" ca="1">_xll.RiskUniform(C23,C24)</f>
        <v>#NAME?</v>
      </c>
    </row>
    <row r="26" spans="1:35" ht="29.4" thickBot="1" x14ac:dyDescent="0.35">
      <c r="A26" s="47" t="s">
        <v>45</v>
      </c>
      <c r="B26" s="71" t="s">
        <v>46</v>
      </c>
      <c r="C26" s="49">
        <v>0.05</v>
      </c>
    </row>
    <row r="28" spans="1:35" ht="15" thickBot="1" x14ac:dyDescent="0.35"/>
    <row r="29" spans="1:35" ht="15" thickBot="1" x14ac:dyDescent="0.35">
      <c r="A29" s="162" t="s">
        <v>19</v>
      </c>
      <c r="B29" s="136"/>
      <c r="C29" s="137"/>
    </row>
    <row r="30" spans="1:35" x14ac:dyDescent="0.3">
      <c r="A30" s="77" t="s">
        <v>20</v>
      </c>
      <c r="B30" s="78"/>
      <c r="C30" s="76">
        <f>C5+C8</f>
        <v>399992</v>
      </c>
    </row>
    <row r="31" spans="1:35" x14ac:dyDescent="0.3">
      <c r="A31" s="31" t="s">
        <v>21</v>
      </c>
      <c r="B31" s="29" t="s">
        <v>48</v>
      </c>
      <c r="C31" s="41">
        <f>12*30</f>
        <v>360</v>
      </c>
    </row>
    <row r="32" spans="1:35" x14ac:dyDescent="0.3">
      <c r="A32" s="31" t="s">
        <v>22</v>
      </c>
      <c r="B32" s="29"/>
      <c r="C32" s="50">
        <v>3.0599999999999999E-2</v>
      </c>
    </row>
    <row r="33" spans="1:3" ht="15" thickBot="1" x14ac:dyDescent="0.35">
      <c r="A33" s="51" t="s">
        <v>25</v>
      </c>
      <c r="B33" s="52"/>
      <c r="C33" s="40">
        <f>PMT(C32/12,C31,-C30)</f>
        <v>1699.353487425092</v>
      </c>
    </row>
    <row r="34" spans="1:3" x14ac:dyDescent="0.3">
      <c r="C34" s="6"/>
    </row>
    <row r="35" spans="1:3" ht="15" thickBot="1" x14ac:dyDescent="0.35"/>
    <row r="36" spans="1:3" ht="15" thickBot="1" x14ac:dyDescent="0.35">
      <c r="A36" s="162" t="s">
        <v>23</v>
      </c>
      <c r="B36" s="136"/>
      <c r="C36" s="137"/>
    </row>
    <row r="37" spans="1:3" x14ac:dyDescent="0.3">
      <c r="A37" s="77" t="s">
        <v>26</v>
      </c>
      <c r="B37" s="78"/>
      <c r="C37" s="72">
        <v>92</v>
      </c>
    </row>
    <row r="38" spans="1:3" x14ac:dyDescent="0.3">
      <c r="A38" s="31" t="s">
        <v>27</v>
      </c>
      <c r="B38" s="29"/>
      <c r="C38" s="33">
        <v>33</v>
      </c>
    </row>
    <row r="39" spans="1:3" x14ac:dyDescent="0.3">
      <c r="A39" s="163" t="s">
        <v>24</v>
      </c>
      <c r="B39" s="164"/>
      <c r="C39" s="34">
        <f>C33+C37+C38</f>
        <v>1824.353487425092</v>
      </c>
    </row>
    <row r="40" spans="1:3" ht="15" thickBot="1" x14ac:dyDescent="0.35">
      <c r="A40" s="80"/>
      <c r="B40" s="81"/>
      <c r="C40" s="82"/>
    </row>
    <row r="41" spans="1:3" ht="15" thickBot="1" x14ac:dyDescent="0.35">
      <c r="A41" s="156" t="s">
        <v>58</v>
      </c>
      <c r="B41" s="157"/>
      <c r="C41" s="158"/>
    </row>
    <row r="42" spans="1:3" x14ac:dyDescent="0.3">
      <c r="A42" s="77" t="s">
        <v>28</v>
      </c>
      <c r="B42" s="78" t="s">
        <v>29</v>
      </c>
      <c r="C42" s="76">
        <f>C5*0.01</f>
        <v>4999.9000000000005</v>
      </c>
    </row>
    <row r="43" spans="1:3" x14ac:dyDescent="0.3">
      <c r="A43" s="31"/>
      <c r="B43" s="29" t="s">
        <v>30</v>
      </c>
      <c r="C43" s="33">
        <f>1*C6</f>
        <v>1645</v>
      </c>
    </row>
    <row r="44" spans="1:3" x14ac:dyDescent="0.3">
      <c r="A44" s="31" t="s">
        <v>56</v>
      </c>
      <c r="B44" s="29"/>
      <c r="C44" s="33">
        <f>C43</f>
        <v>1645</v>
      </c>
    </row>
    <row r="45" spans="1:3" x14ac:dyDescent="0.3">
      <c r="A45" s="31" t="s">
        <v>57</v>
      </c>
      <c r="B45" s="29"/>
      <c r="C45" s="33">
        <f>AVERAGE(C42:C43)*(1+0.05)</f>
        <v>3488.5725000000002</v>
      </c>
    </row>
    <row r="46" spans="1:3" x14ac:dyDescent="0.3">
      <c r="A46" s="31" t="s">
        <v>64</v>
      </c>
      <c r="B46" s="29"/>
      <c r="C46" s="33" t="e">
        <f ca="1">C45*(1+C49)</f>
        <v>#NAME?</v>
      </c>
    </row>
    <row r="47" spans="1:3" ht="14.25" customHeight="1" x14ac:dyDescent="0.3">
      <c r="A47" s="154" t="s">
        <v>59</v>
      </c>
      <c r="B47" s="28" t="s">
        <v>8</v>
      </c>
      <c r="C47" s="36">
        <v>0.02</v>
      </c>
    </row>
    <row r="48" spans="1:3" ht="17.25" customHeight="1" x14ac:dyDescent="0.3">
      <c r="A48" s="154"/>
      <c r="B48" s="28" t="s">
        <v>9</v>
      </c>
      <c r="C48" s="36">
        <v>0.04</v>
      </c>
    </row>
    <row r="49" spans="1:3" ht="14.25" customHeight="1" x14ac:dyDescent="0.3">
      <c r="A49" s="154"/>
      <c r="B49" s="28" t="s">
        <v>17</v>
      </c>
      <c r="C49" s="37" t="e" cm="1">
        <f t="array" aca="1" ref="C49" ca="1">_xll.RiskUniform(C47,C48)</f>
        <v>#NAME?</v>
      </c>
    </row>
    <row r="50" spans="1:3" ht="14.25" customHeight="1" x14ac:dyDescent="0.3">
      <c r="A50" s="79"/>
      <c r="B50" s="69"/>
      <c r="C50" s="37"/>
    </row>
    <row r="51" spans="1:3" x14ac:dyDescent="0.3">
      <c r="A51" s="151" t="s">
        <v>63</v>
      </c>
      <c r="B51" s="152"/>
      <c r="C51" s="153"/>
    </row>
    <row r="52" spans="1:3" x14ac:dyDescent="0.3">
      <c r="A52" s="154" t="s">
        <v>31</v>
      </c>
      <c r="B52" s="28" t="s">
        <v>60</v>
      </c>
      <c r="C52" s="38">
        <f>$C$39+(C44/12)</f>
        <v>1961.4368207584253</v>
      </c>
    </row>
    <row r="53" spans="1:3" x14ac:dyDescent="0.3">
      <c r="A53" s="154"/>
      <c r="B53" s="28" t="s">
        <v>61</v>
      </c>
      <c r="C53" s="38">
        <f t="shared" ref="C53:C54" si="10">$C$39+(C45/12)</f>
        <v>2115.0678624250922</v>
      </c>
    </row>
    <row r="54" spans="1:3" ht="15" thickBot="1" x14ac:dyDescent="0.35">
      <c r="A54" s="155"/>
      <c r="B54" s="39" t="s">
        <v>62</v>
      </c>
      <c r="C54" s="40" t="e">
        <f t="shared" ca="1" si="10"/>
        <v>#NAME?</v>
      </c>
    </row>
  </sheetData>
  <mergeCells count="26">
    <mergeCell ref="A1:I1"/>
    <mergeCell ref="A2:I2"/>
    <mergeCell ref="A3:C3"/>
    <mergeCell ref="E3:E4"/>
    <mergeCell ref="F3:T3"/>
    <mergeCell ref="A4:C4"/>
    <mergeCell ref="A22:B22"/>
    <mergeCell ref="A5:B5"/>
    <mergeCell ref="A6:B6"/>
    <mergeCell ref="A7:B7"/>
    <mergeCell ref="A8:B8"/>
    <mergeCell ref="A9:A10"/>
    <mergeCell ref="A11:B11"/>
    <mergeCell ref="A13:B13"/>
    <mergeCell ref="A17:C17"/>
    <mergeCell ref="A18:B18"/>
    <mergeCell ref="A19:B19"/>
    <mergeCell ref="A21:C21"/>
    <mergeCell ref="A47:A49"/>
    <mergeCell ref="A51:C51"/>
    <mergeCell ref="A52:A54"/>
    <mergeCell ref="A23:A25"/>
    <mergeCell ref="A29:C29"/>
    <mergeCell ref="A36:C36"/>
    <mergeCell ref="A39:B39"/>
    <mergeCell ref="A41:C41"/>
  </mergeCells>
  <hyperlinks>
    <hyperlink ref="A4:C4" r:id="rId1" location="property-details" display="https://www.redfin.com/WA/Lynnwood/14715-Admiralty-Way-98087/home/167339120 - property-details" xr:uid="{D8725A63-88BA-47A0-950B-B3EB359AB780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00C1-D383-4C39-8946-111E51AC29D2}">
  <dimension ref="A1:C1"/>
  <sheetViews>
    <sheetView workbookViewId="0"/>
  </sheetViews>
  <sheetFormatPr defaultRowHeight="14.4" x14ac:dyDescent="0.3"/>
  <sheetData>
    <row r="1" spans="1:3" x14ac:dyDescent="0.3">
      <c r="A1" s="121" t="s">
        <v>110</v>
      </c>
      <c r="B1" s="121" t="s">
        <v>108</v>
      </c>
      <c r="C1" s="12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B23-F07F-4138-AF84-27170681BD3C}">
  <sheetPr>
    <outlinePr summaryBelow="0"/>
  </sheetPr>
  <dimension ref="A1:G40"/>
  <sheetViews>
    <sheetView showGridLines="0" workbookViewId="0"/>
  </sheetViews>
  <sheetFormatPr defaultRowHeight="14.4" x14ac:dyDescent="0.3"/>
  <cols>
    <col min="1" max="1" width="10.33203125" customWidth="1"/>
    <col min="2" max="2" width="2.6640625" customWidth="1"/>
    <col min="3" max="3" width="0.6640625" customWidth="1"/>
    <col min="4" max="4" width="12.33203125" customWidth="1"/>
    <col min="5" max="5" width="6.6640625" customWidth="1"/>
    <col min="6" max="6" width="61.6640625" customWidth="1"/>
    <col min="7" max="7" width="1.5546875" customWidth="1"/>
  </cols>
  <sheetData>
    <row r="1" spans="1:7" ht="17.25" customHeight="1" x14ac:dyDescent="0.3">
      <c r="D1" s="205" t="s">
        <v>67</v>
      </c>
      <c r="E1" s="205"/>
      <c r="F1" s="205"/>
      <c r="G1" s="205"/>
    </row>
    <row r="2" spans="1:7" ht="12.75" customHeight="1" x14ac:dyDescent="0.3">
      <c r="D2" s="206" t="s">
        <v>68</v>
      </c>
      <c r="E2" s="206"/>
      <c r="F2" s="104" t="s">
        <v>69</v>
      </c>
      <c r="G2" s="105"/>
    </row>
    <row r="3" spans="1:7" ht="12" customHeight="1" x14ac:dyDescent="0.3">
      <c r="D3" s="206" t="s">
        <v>70</v>
      </c>
      <c r="E3" s="206"/>
      <c r="F3" s="104" t="s">
        <v>71</v>
      </c>
      <c r="G3" s="105"/>
    </row>
    <row r="4" spans="1:7" ht="12" customHeight="1" x14ac:dyDescent="0.3">
      <c r="D4" s="206" t="s">
        <v>72</v>
      </c>
      <c r="E4" s="206"/>
      <c r="F4" s="104" t="s">
        <v>73</v>
      </c>
      <c r="G4" s="105"/>
    </row>
    <row r="5" spans="1:7" ht="4.5" customHeight="1" x14ac:dyDescent="0.3">
      <c r="D5" s="207"/>
      <c r="E5" s="207"/>
      <c r="F5" s="105"/>
      <c r="G5" s="105"/>
    </row>
    <row r="6" spans="1:7" ht="18" customHeight="1" x14ac:dyDescent="0.3"/>
    <row r="7" spans="1:7" ht="13.5" customHeight="1" x14ac:dyDescent="0.3">
      <c r="A7" s="208" t="s">
        <v>74</v>
      </c>
      <c r="B7" s="208"/>
      <c r="C7" s="208"/>
      <c r="D7" s="208"/>
    </row>
    <row r="8" spans="1:7" ht="28.5" customHeight="1" x14ac:dyDescent="0.3">
      <c r="A8" s="202" t="s">
        <v>75</v>
      </c>
      <c r="B8" s="202"/>
      <c r="C8" s="203" t="s">
        <v>76</v>
      </c>
      <c r="D8" s="203"/>
    </row>
    <row r="9" spans="1:7" ht="30.75" customHeight="1" x14ac:dyDescent="0.3">
      <c r="A9" s="194" t="s">
        <v>77</v>
      </c>
      <c r="B9" s="194"/>
      <c r="C9" s="195" t="s">
        <v>78</v>
      </c>
      <c r="D9" s="195"/>
    </row>
    <row r="10" spans="1:7" ht="57" customHeight="1" x14ac:dyDescent="0.3">
      <c r="A10" s="194" t="s">
        <v>79</v>
      </c>
      <c r="B10" s="194"/>
      <c r="C10" s="204"/>
      <c r="D10" s="204"/>
    </row>
    <row r="11" spans="1:7" ht="13.5" customHeight="1" x14ac:dyDescent="0.3">
      <c r="A11" s="194" t="s">
        <v>80</v>
      </c>
      <c r="B11" s="194"/>
      <c r="C11" s="195" t="s">
        <v>81</v>
      </c>
      <c r="D11" s="195"/>
    </row>
    <row r="12" spans="1:7" ht="12.75" customHeight="1" x14ac:dyDescent="0.3">
      <c r="A12" s="194" t="s">
        <v>82</v>
      </c>
      <c r="B12" s="194"/>
      <c r="C12" s="195"/>
      <c r="D12" s="195"/>
    </row>
    <row r="13" spans="1:7" ht="13.5" customHeight="1" x14ac:dyDescent="0.3">
      <c r="A13" s="194" t="s">
        <v>83</v>
      </c>
      <c r="B13" s="194"/>
      <c r="C13" s="198">
        <v>7494.0943384004204</v>
      </c>
      <c r="D13" s="198"/>
    </row>
    <row r="14" spans="1:7" ht="12.75" customHeight="1" x14ac:dyDescent="0.3">
      <c r="A14" s="194" t="s">
        <v>84</v>
      </c>
      <c r="B14" s="194"/>
      <c r="C14" s="198">
        <v>22508.977495100247</v>
      </c>
      <c r="D14" s="198"/>
    </row>
    <row r="15" spans="1:7" ht="13.5" customHeight="1" x14ac:dyDescent="0.3">
      <c r="A15" s="194" t="s">
        <v>85</v>
      </c>
      <c r="B15" s="194"/>
      <c r="C15" s="198">
        <v>14985.545811914553</v>
      </c>
      <c r="D15" s="198"/>
    </row>
    <row r="16" spans="1:7" ht="12.75" customHeight="1" x14ac:dyDescent="0.3">
      <c r="A16" s="194" t="s">
        <v>86</v>
      </c>
      <c r="B16" s="194"/>
      <c r="C16" s="198">
        <v>8444.4911455503861</v>
      </c>
      <c r="D16" s="198"/>
    </row>
    <row r="17" spans="1:4" ht="12.75" customHeight="1" x14ac:dyDescent="0.3">
      <c r="A17" s="194" t="s">
        <v>87</v>
      </c>
      <c r="B17" s="194"/>
      <c r="C17" s="198">
        <v>4333.8899533292215</v>
      </c>
      <c r="D17" s="198"/>
    </row>
    <row r="18" spans="1:4" ht="13.5" customHeight="1" x14ac:dyDescent="0.3">
      <c r="A18" s="194" t="s">
        <v>88</v>
      </c>
      <c r="B18" s="194"/>
      <c r="C18" s="201">
        <v>18782602.127567966</v>
      </c>
      <c r="D18" s="201"/>
    </row>
    <row r="19" spans="1:4" ht="12.75" customHeight="1" x14ac:dyDescent="0.3">
      <c r="A19" s="194" t="s">
        <v>89</v>
      </c>
      <c r="B19" s="194"/>
      <c r="C19" s="200">
        <v>2.1758956683611664E-4</v>
      </c>
      <c r="D19" s="200"/>
    </row>
    <row r="20" spans="1:4" ht="13.5" customHeight="1" x14ac:dyDescent="0.3">
      <c r="A20" s="194" t="s">
        <v>90</v>
      </c>
      <c r="B20" s="194"/>
      <c r="C20" s="200">
        <v>1.7998082877123776</v>
      </c>
      <c r="D20" s="200"/>
    </row>
    <row r="21" spans="1:4" ht="12.75" customHeight="1" x14ac:dyDescent="0.3">
      <c r="A21" s="194" t="s">
        <v>91</v>
      </c>
      <c r="B21" s="194"/>
      <c r="C21" s="196">
        <v>0</v>
      </c>
      <c r="D21" s="196"/>
    </row>
    <row r="22" spans="1:4" ht="13.5" customHeight="1" x14ac:dyDescent="0.3">
      <c r="A22" s="194" t="s">
        <v>92</v>
      </c>
      <c r="B22" s="194"/>
      <c r="C22" s="195"/>
      <c r="D22" s="195"/>
    </row>
    <row r="23" spans="1:4" ht="12.75" customHeight="1" x14ac:dyDescent="0.3">
      <c r="A23" s="197">
        <v>0.01</v>
      </c>
      <c r="B23" s="197"/>
      <c r="C23" s="198">
        <v>7618.6651225217065</v>
      </c>
      <c r="D23" s="198"/>
    </row>
    <row r="24" spans="1:4" ht="13.5" customHeight="1" x14ac:dyDescent="0.3">
      <c r="A24" s="199">
        <v>2.5000000000000001E-2</v>
      </c>
      <c r="B24" s="199"/>
      <c r="C24" s="198">
        <v>7864.2730041518371</v>
      </c>
      <c r="D24" s="198"/>
    </row>
    <row r="25" spans="1:4" ht="12.75" customHeight="1" x14ac:dyDescent="0.3">
      <c r="A25" s="197">
        <v>0.05</v>
      </c>
      <c r="B25" s="197"/>
      <c r="C25" s="198">
        <v>8191.091049880677</v>
      </c>
      <c r="D25" s="198"/>
    </row>
    <row r="26" spans="1:4" ht="12.75" customHeight="1" x14ac:dyDescent="0.3">
      <c r="A26" s="197">
        <v>0.1</v>
      </c>
      <c r="B26" s="197"/>
      <c r="C26" s="198">
        <v>8986.0480683275673</v>
      </c>
      <c r="D26" s="198"/>
    </row>
    <row r="27" spans="1:4" ht="13.5" customHeight="1" x14ac:dyDescent="0.3">
      <c r="A27" s="197">
        <v>0.2</v>
      </c>
      <c r="B27" s="197"/>
      <c r="C27" s="198">
        <v>10487.328501548065</v>
      </c>
      <c r="D27" s="198"/>
    </row>
    <row r="28" spans="1:4" ht="12.75" customHeight="1" x14ac:dyDescent="0.3">
      <c r="A28" s="197">
        <v>0.25</v>
      </c>
      <c r="B28" s="197"/>
      <c r="C28" s="198">
        <v>11232.397767663788</v>
      </c>
      <c r="D28" s="198"/>
    </row>
    <row r="29" spans="1:4" ht="13.5" customHeight="1" x14ac:dyDescent="0.3">
      <c r="A29" s="197">
        <v>0.5</v>
      </c>
      <c r="B29" s="197"/>
      <c r="C29" s="198">
        <v>14986.827556111646</v>
      </c>
      <c r="D29" s="198"/>
    </row>
    <row r="30" spans="1:4" ht="12.75" customHeight="1" x14ac:dyDescent="0.3">
      <c r="A30" s="197">
        <v>0.75</v>
      </c>
      <c r="B30" s="197"/>
      <c r="C30" s="198">
        <v>18750.106919714395</v>
      </c>
      <c r="D30" s="198"/>
    </row>
    <row r="31" spans="1:4" ht="13.5" customHeight="1" x14ac:dyDescent="0.3">
      <c r="A31" s="197">
        <v>0.8</v>
      </c>
      <c r="B31" s="197"/>
      <c r="C31" s="198">
        <v>19470.448013187153</v>
      </c>
      <c r="D31" s="198"/>
    </row>
    <row r="32" spans="1:4" ht="12.75" customHeight="1" x14ac:dyDescent="0.3">
      <c r="A32" s="197">
        <v>0.9</v>
      </c>
      <c r="B32" s="197"/>
      <c r="C32" s="198">
        <v>20971.357502177183</v>
      </c>
      <c r="D32" s="198"/>
    </row>
    <row r="33" spans="1:4" ht="13.5" customHeight="1" x14ac:dyDescent="0.3">
      <c r="A33" s="197">
        <v>0.95</v>
      </c>
      <c r="B33" s="197"/>
      <c r="C33" s="198">
        <v>21748.545945734746</v>
      </c>
      <c r="D33" s="198"/>
    </row>
    <row r="34" spans="1:4" ht="12.75" customHeight="1" x14ac:dyDescent="0.3">
      <c r="A34" s="199">
        <v>0.97499999999999998</v>
      </c>
      <c r="B34" s="199"/>
      <c r="C34" s="198">
        <v>22113.196853659392</v>
      </c>
      <c r="D34" s="198"/>
    </row>
    <row r="35" spans="1:4" ht="12.75" customHeight="1" x14ac:dyDescent="0.3">
      <c r="A35" s="197">
        <v>0.99</v>
      </c>
      <c r="B35" s="197"/>
      <c r="C35" s="198">
        <v>22336.603942267335</v>
      </c>
      <c r="D35" s="198"/>
    </row>
    <row r="36" spans="1:4" ht="13.5" customHeight="1" x14ac:dyDescent="0.3">
      <c r="A36" s="194" t="s">
        <v>93</v>
      </c>
      <c r="B36" s="194"/>
      <c r="C36" s="195"/>
      <c r="D36" s="195"/>
    </row>
    <row r="37" spans="1:4" ht="12.75" customHeight="1" x14ac:dyDescent="0.3">
      <c r="A37" s="194" t="s">
        <v>83</v>
      </c>
      <c r="B37" s="194"/>
      <c r="C37" s="195"/>
      <c r="D37" s="195"/>
    </row>
    <row r="38" spans="1:4" ht="13.5" customHeight="1" x14ac:dyDescent="0.3">
      <c r="A38" s="194" t="s">
        <v>84</v>
      </c>
      <c r="B38" s="194"/>
      <c r="C38" s="195"/>
      <c r="D38" s="195"/>
    </row>
    <row r="39" spans="1:4" ht="12.75" customHeight="1" x14ac:dyDescent="0.3">
      <c r="A39" s="194" t="s">
        <v>94</v>
      </c>
      <c r="B39" s="194"/>
      <c r="C39" s="195"/>
      <c r="D39" s="195"/>
    </row>
    <row r="40" spans="1:4" ht="13.5" customHeight="1" x14ac:dyDescent="0.3">
      <c r="A40" s="194" t="s">
        <v>95</v>
      </c>
      <c r="B40" s="194"/>
      <c r="C40" s="196">
        <v>0</v>
      </c>
      <c r="D40" s="196"/>
    </row>
  </sheetData>
  <mergeCells count="72">
    <mergeCell ref="A7:D7"/>
    <mergeCell ref="D1:G1"/>
    <mergeCell ref="D2:E2"/>
    <mergeCell ref="D3:E3"/>
    <mergeCell ref="D4:E4"/>
    <mergeCell ref="D5:E5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5" right="0.75" top="0.75" bottom="0.75" header="0.3" footer="0.3"/>
  <pageSetup paperSize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559C-9B16-4A12-8BE3-A88C1C3D2D49}">
  <sheetPr>
    <outlinePr summaryBelow="0"/>
  </sheetPr>
  <dimension ref="A1:I40"/>
  <sheetViews>
    <sheetView showGridLines="0" topLeftCell="A7" workbookViewId="0">
      <selection activeCell="G17" sqref="G17"/>
    </sheetView>
  </sheetViews>
  <sheetFormatPr defaultRowHeight="14.4" x14ac:dyDescent="0.3"/>
  <cols>
    <col min="1" max="1" width="10.33203125" customWidth="1"/>
    <col min="2" max="2" width="2.6640625" customWidth="1"/>
    <col min="3" max="3" width="0.6640625" customWidth="1"/>
    <col min="4" max="4" width="19" customWidth="1"/>
    <col min="5" max="5" width="6.6640625" customWidth="1"/>
    <col min="6" max="6" width="6.44140625" customWidth="1"/>
    <col min="7" max="7" width="13" customWidth="1"/>
    <col min="8" max="8" width="42.33203125" customWidth="1"/>
    <col min="9" max="9" width="1.5546875" customWidth="1"/>
  </cols>
  <sheetData>
    <row r="1" spans="1:9" ht="17.25" customHeight="1" x14ac:dyDescent="0.3">
      <c r="D1" s="205" t="s">
        <v>96</v>
      </c>
      <c r="E1" s="205"/>
      <c r="F1" s="205"/>
      <c r="G1" s="205"/>
      <c r="H1" s="205"/>
      <c r="I1" s="205"/>
    </row>
    <row r="2" spans="1:9" ht="12.75" customHeight="1" x14ac:dyDescent="0.3">
      <c r="D2" s="206" t="s">
        <v>68</v>
      </c>
      <c r="E2" s="206"/>
      <c r="F2" s="211" t="s">
        <v>69</v>
      </c>
      <c r="G2" s="211"/>
      <c r="H2" s="211"/>
      <c r="I2" s="105"/>
    </row>
    <row r="3" spans="1:9" ht="12" customHeight="1" x14ac:dyDescent="0.3">
      <c r="D3" s="206" t="s">
        <v>70</v>
      </c>
      <c r="E3" s="206"/>
      <c r="F3" s="211" t="s">
        <v>71</v>
      </c>
      <c r="G3" s="211"/>
      <c r="H3" s="211"/>
      <c r="I3" s="105"/>
    </row>
    <row r="4" spans="1:9" ht="12" customHeight="1" x14ac:dyDescent="0.3">
      <c r="D4" s="206" t="s">
        <v>72</v>
      </c>
      <c r="E4" s="206"/>
      <c r="F4" s="211" t="s">
        <v>73</v>
      </c>
      <c r="G4" s="211"/>
      <c r="H4" s="211"/>
      <c r="I4" s="105"/>
    </row>
    <row r="5" spans="1:9" ht="4.5" customHeight="1" x14ac:dyDescent="0.3">
      <c r="D5" s="207"/>
      <c r="E5" s="207"/>
      <c r="F5" s="207"/>
      <c r="G5" s="207"/>
      <c r="H5" s="207"/>
      <c r="I5" s="105"/>
    </row>
    <row r="6" spans="1:9" ht="18" customHeight="1" x14ac:dyDescent="0.3"/>
    <row r="7" spans="1:9" ht="13.5" customHeight="1" x14ac:dyDescent="0.3">
      <c r="A7" s="208" t="s">
        <v>74</v>
      </c>
      <c r="B7" s="208"/>
      <c r="C7" s="208"/>
      <c r="D7" s="208"/>
      <c r="E7" s="208"/>
      <c r="F7" s="208"/>
      <c r="G7" s="208"/>
    </row>
    <row r="8" spans="1:9" ht="28.5" customHeight="1" x14ac:dyDescent="0.3">
      <c r="A8" s="202" t="s">
        <v>97</v>
      </c>
      <c r="B8" s="202"/>
      <c r="C8" s="203" t="s">
        <v>98</v>
      </c>
      <c r="D8" s="203"/>
      <c r="E8" s="203" t="s">
        <v>99</v>
      </c>
      <c r="F8" s="203"/>
      <c r="G8" s="106" t="s">
        <v>100</v>
      </c>
    </row>
    <row r="9" spans="1:9" ht="21.75" customHeight="1" x14ac:dyDescent="0.3">
      <c r="A9" s="194" t="s">
        <v>77</v>
      </c>
      <c r="B9" s="194"/>
      <c r="C9" s="195" t="s">
        <v>101</v>
      </c>
      <c r="D9" s="195"/>
      <c r="E9" s="195" t="s">
        <v>102</v>
      </c>
      <c r="F9" s="195"/>
      <c r="G9" s="107" t="s">
        <v>103</v>
      </c>
    </row>
    <row r="10" spans="1:9" ht="56.25" customHeight="1" x14ac:dyDescent="0.3">
      <c r="A10" s="194" t="s">
        <v>79</v>
      </c>
      <c r="B10" s="194"/>
      <c r="C10" s="204"/>
      <c r="D10" s="204"/>
      <c r="E10" s="204"/>
      <c r="F10" s="204"/>
      <c r="G10" s="108"/>
    </row>
    <row r="11" spans="1:9" ht="13.5" customHeight="1" x14ac:dyDescent="0.3">
      <c r="A11" s="194" t="s">
        <v>80</v>
      </c>
      <c r="B11" s="194"/>
      <c r="C11" s="195" t="s">
        <v>104</v>
      </c>
      <c r="D11" s="195"/>
      <c r="E11" s="195" t="s">
        <v>105</v>
      </c>
      <c r="F11" s="195"/>
      <c r="G11" s="107" t="s">
        <v>106</v>
      </c>
    </row>
    <row r="12" spans="1:9" ht="12.75" customHeight="1" x14ac:dyDescent="0.3">
      <c r="A12" s="194" t="s">
        <v>82</v>
      </c>
      <c r="B12" s="194"/>
      <c r="C12" s="195"/>
      <c r="D12" s="195"/>
      <c r="E12" s="195"/>
      <c r="F12" s="195"/>
      <c r="G12" s="107"/>
    </row>
    <row r="13" spans="1:9" ht="13.5" customHeight="1" x14ac:dyDescent="0.3">
      <c r="A13" s="194" t="s">
        <v>83</v>
      </c>
      <c r="B13" s="194"/>
      <c r="C13" s="209">
        <v>2.0015587416133851E-2</v>
      </c>
      <c r="D13" s="209"/>
      <c r="E13" s="209">
        <v>3.0004632185844104E-2</v>
      </c>
      <c r="F13" s="209"/>
      <c r="G13" s="109">
        <v>2.0012206177613887E-2</v>
      </c>
    </row>
    <row r="14" spans="1:9" ht="12.75" customHeight="1" x14ac:dyDescent="0.3">
      <c r="A14" s="194" t="s">
        <v>84</v>
      </c>
      <c r="B14" s="194"/>
      <c r="C14" s="209">
        <v>4.9985961585093802E-2</v>
      </c>
      <c r="D14" s="209"/>
      <c r="E14" s="209">
        <v>5.9998253041995783E-2</v>
      </c>
      <c r="F14" s="209"/>
      <c r="G14" s="109">
        <v>3.9993408815709244E-2</v>
      </c>
    </row>
    <row r="15" spans="1:9" ht="13.5" customHeight="1" x14ac:dyDescent="0.3">
      <c r="A15" s="194" t="s">
        <v>85</v>
      </c>
      <c r="B15" s="194"/>
      <c r="C15" s="209">
        <v>3.5000298439938383E-2</v>
      </c>
      <c r="D15" s="209"/>
      <c r="E15" s="209">
        <v>4.5000138746636699E-2</v>
      </c>
      <c r="F15" s="209"/>
      <c r="G15" s="109">
        <v>3.0000040738732244E-2</v>
      </c>
    </row>
    <row r="16" spans="1:9" ht="12.75" customHeight="1" x14ac:dyDescent="0.3">
      <c r="A16" s="194" t="s">
        <v>86</v>
      </c>
      <c r="B16" s="194"/>
      <c r="C16" s="209">
        <v>3.665158162242755E-2</v>
      </c>
      <c r="D16" s="209"/>
      <c r="E16" s="209">
        <v>4.9652335595586364E-2</v>
      </c>
      <c r="F16" s="209"/>
      <c r="G16" s="109">
        <v>2.4700665432892507E-2</v>
      </c>
    </row>
    <row r="17" spans="1:7" ht="13.5" customHeight="1" x14ac:dyDescent="0.3">
      <c r="A17" s="194" t="s">
        <v>87</v>
      </c>
      <c r="B17" s="194"/>
      <c r="C17" s="209">
        <v>8.6644413103041142E-3</v>
      </c>
      <c r="D17" s="209"/>
      <c r="E17" s="209">
        <v>8.6645579492439333E-3</v>
      </c>
      <c r="F17" s="209"/>
      <c r="G17" s="109">
        <v>5.7764234938887131E-3</v>
      </c>
    </row>
    <row r="18" spans="1:7" ht="12.75" customHeight="1" x14ac:dyDescent="0.3">
      <c r="A18" s="194" t="s">
        <v>88</v>
      </c>
      <c r="B18" s="194"/>
      <c r="C18" s="210">
        <v>7.5072543219704477E-5</v>
      </c>
      <c r="D18" s="210"/>
      <c r="E18" s="210">
        <v>7.5074564455806226E-5</v>
      </c>
      <c r="F18" s="210"/>
      <c r="G18" s="110">
        <v>3.3367068380749482E-5</v>
      </c>
    </row>
    <row r="19" spans="1:7" ht="12.75" customHeight="1" x14ac:dyDescent="0.3">
      <c r="A19" s="194" t="s">
        <v>89</v>
      </c>
      <c r="B19" s="194"/>
      <c r="C19" s="200">
        <v>9.2345741100557398E-5</v>
      </c>
      <c r="D19" s="200"/>
      <c r="E19" s="200">
        <v>4.9575170136964188E-5</v>
      </c>
      <c r="F19" s="200"/>
      <c r="G19" s="111">
        <v>8.0795826845323968E-5</v>
      </c>
    </row>
    <row r="20" spans="1:7" ht="13.5" customHeight="1" x14ac:dyDescent="0.3">
      <c r="A20" s="194" t="s">
        <v>90</v>
      </c>
      <c r="B20" s="194"/>
      <c r="C20" s="200">
        <v>1.7999284556768889</v>
      </c>
      <c r="D20" s="200"/>
      <c r="E20" s="200">
        <v>1.8001104575099294</v>
      </c>
      <c r="F20" s="200"/>
      <c r="G20" s="111">
        <v>1.799888665768139</v>
      </c>
    </row>
    <row r="21" spans="1:7" ht="12.75" customHeight="1" x14ac:dyDescent="0.3">
      <c r="A21" s="194" t="s">
        <v>91</v>
      </c>
      <c r="B21" s="194"/>
      <c r="C21" s="196">
        <v>0</v>
      </c>
      <c r="D21" s="196"/>
      <c r="E21" s="196">
        <v>0</v>
      </c>
      <c r="F21" s="196"/>
      <c r="G21" s="112">
        <v>0</v>
      </c>
    </row>
    <row r="22" spans="1:7" ht="13.5" customHeight="1" x14ac:dyDescent="0.3">
      <c r="A22" s="194" t="s">
        <v>92</v>
      </c>
      <c r="B22" s="194"/>
      <c r="C22" s="195"/>
      <c r="D22" s="195"/>
      <c r="E22" s="195"/>
      <c r="F22" s="195"/>
      <c r="G22" s="107"/>
    </row>
    <row r="23" spans="1:7" ht="12.75" customHeight="1" x14ac:dyDescent="0.3">
      <c r="A23" s="197">
        <v>0.01</v>
      </c>
      <c r="B23" s="197"/>
      <c r="C23" s="209">
        <v>2.0281010621793428E-2</v>
      </c>
      <c r="D23" s="209"/>
      <c r="E23" s="209">
        <v>3.0273362671561305E-2</v>
      </c>
      <c r="F23" s="209"/>
      <c r="G23" s="109">
        <v>2.0192923668768778E-2</v>
      </c>
    </row>
    <row r="24" spans="1:7" ht="13.5" customHeight="1" x14ac:dyDescent="0.3">
      <c r="A24" s="199">
        <v>2.5000000000000001E-2</v>
      </c>
      <c r="B24" s="199"/>
      <c r="C24" s="209">
        <v>2.0733168951184943E-2</v>
      </c>
      <c r="D24" s="209"/>
      <c r="E24" s="209">
        <v>3.0733670823708627E-2</v>
      </c>
      <c r="F24" s="209"/>
      <c r="G24" s="109">
        <v>2.0481894391950618E-2</v>
      </c>
    </row>
    <row r="25" spans="1:7" ht="12.75" customHeight="1" x14ac:dyDescent="0.3">
      <c r="A25" s="197">
        <v>0.05</v>
      </c>
      <c r="B25" s="197"/>
      <c r="C25" s="209">
        <v>2.1477754305324226E-2</v>
      </c>
      <c r="D25" s="209"/>
      <c r="E25" s="209">
        <v>3.1497296904029949E-2</v>
      </c>
      <c r="F25" s="209"/>
      <c r="G25" s="109">
        <v>2.0985867012038376E-2</v>
      </c>
    </row>
    <row r="26" spans="1:7" ht="13.5" customHeight="1" x14ac:dyDescent="0.3">
      <c r="A26" s="197">
        <v>0.1</v>
      </c>
      <c r="B26" s="197"/>
      <c r="C26" s="209">
        <v>2.2992016638605929E-2</v>
      </c>
      <c r="D26" s="209"/>
      <c r="E26" s="209">
        <v>3.2993245116874757E-2</v>
      </c>
      <c r="F26" s="209"/>
      <c r="G26" s="109">
        <v>2.1999669011731622E-2</v>
      </c>
    </row>
    <row r="27" spans="1:7" ht="12.75" customHeight="1" x14ac:dyDescent="0.3">
      <c r="A27" s="197">
        <v>0.2</v>
      </c>
      <c r="B27" s="197"/>
      <c r="C27" s="209">
        <v>2.5986068299255469E-2</v>
      </c>
      <c r="D27" s="209"/>
      <c r="E27" s="209">
        <v>3.599773702434856E-2</v>
      </c>
      <c r="F27" s="209"/>
      <c r="G27" s="109">
        <v>2.3996830494853971E-2</v>
      </c>
    </row>
    <row r="28" spans="1:7" ht="12.75" customHeight="1" x14ac:dyDescent="0.3">
      <c r="A28" s="197">
        <v>0.25</v>
      </c>
      <c r="B28" s="197"/>
      <c r="C28" s="209">
        <v>2.7486741098391491E-2</v>
      </c>
      <c r="D28" s="209"/>
      <c r="E28" s="209">
        <v>3.7485633704206697E-2</v>
      </c>
      <c r="F28" s="209"/>
      <c r="G28" s="109">
        <v>2.4989536361405558E-2</v>
      </c>
    </row>
    <row r="29" spans="1:7" ht="13.5" customHeight="1" x14ac:dyDescent="0.3">
      <c r="A29" s="197">
        <v>0.5</v>
      </c>
      <c r="B29" s="197"/>
      <c r="C29" s="209">
        <v>3.4980143410335812E-2</v>
      </c>
      <c r="D29" s="209"/>
      <c r="E29" s="209">
        <v>4.4976138027317258E-2</v>
      </c>
      <c r="F29" s="209"/>
      <c r="G29" s="109">
        <v>2.9996651136858579E-2</v>
      </c>
    </row>
    <row r="30" spans="1:7" ht="12.75" customHeight="1" x14ac:dyDescent="0.3">
      <c r="A30" s="197">
        <v>0.75</v>
      </c>
      <c r="B30" s="197"/>
      <c r="C30" s="209">
        <v>4.2473231838928802E-2</v>
      </c>
      <c r="D30" s="209"/>
      <c r="E30" s="209">
        <v>5.2498416441327397E-2</v>
      </c>
      <c r="F30" s="209"/>
      <c r="G30" s="109">
        <v>3.4982147806914075E-2</v>
      </c>
    </row>
    <row r="31" spans="1:7" ht="13.5" customHeight="1" x14ac:dyDescent="0.3">
      <c r="A31" s="197">
        <v>0.8</v>
      </c>
      <c r="B31" s="197"/>
      <c r="C31" s="209">
        <v>4.3994731127190913E-2</v>
      </c>
      <c r="D31" s="209"/>
      <c r="E31" s="209">
        <v>5.3996466869535485E-2</v>
      </c>
      <c r="F31" s="209"/>
      <c r="G31" s="109">
        <v>3.598127535025851E-2</v>
      </c>
    </row>
    <row r="32" spans="1:7" ht="12.75" customHeight="1" x14ac:dyDescent="0.3">
      <c r="A32" s="197">
        <v>0.9</v>
      </c>
      <c r="B32" s="197"/>
      <c r="C32" s="209">
        <v>4.6980767698848749E-2</v>
      </c>
      <c r="D32" s="209"/>
      <c r="E32" s="209">
        <v>5.6998958385795252E-2</v>
      </c>
      <c r="F32" s="209"/>
      <c r="G32" s="109">
        <v>3.7986775910455038E-2</v>
      </c>
    </row>
    <row r="33" spans="1:7" ht="13.5" customHeight="1" x14ac:dyDescent="0.3">
      <c r="A33" s="197">
        <v>0.95</v>
      </c>
      <c r="B33" s="197"/>
      <c r="C33" s="209">
        <v>4.8471665727030808E-2</v>
      </c>
      <c r="D33" s="209"/>
      <c r="E33" s="209">
        <v>5.8483280014956569E-2</v>
      </c>
      <c r="F33" s="209"/>
      <c r="G33" s="109">
        <v>3.89961361344906E-2</v>
      </c>
    </row>
    <row r="34" spans="1:7" ht="12.75" customHeight="1" x14ac:dyDescent="0.3">
      <c r="A34" s="199">
        <v>0.97499999999999998</v>
      </c>
      <c r="B34" s="199"/>
      <c r="C34" s="209">
        <v>4.9237283230666069E-2</v>
      </c>
      <c r="D34" s="209"/>
      <c r="E34" s="209">
        <v>5.9231428473765675E-2</v>
      </c>
      <c r="F34" s="209"/>
      <c r="G34" s="109">
        <v>3.9480981714065749E-2</v>
      </c>
    </row>
    <row r="35" spans="1:7" ht="13.5" customHeight="1" x14ac:dyDescent="0.3">
      <c r="A35" s="197">
        <v>0.99</v>
      </c>
      <c r="B35" s="197"/>
      <c r="C35" s="209">
        <v>4.969569129249797E-2</v>
      </c>
      <c r="D35" s="209"/>
      <c r="E35" s="209">
        <v>5.9694392560197734E-2</v>
      </c>
      <c r="F35" s="209"/>
      <c r="G35" s="109">
        <v>3.9788519917921927E-2</v>
      </c>
    </row>
    <row r="36" spans="1:7" ht="12.75" customHeight="1" x14ac:dyDescent="0.3">
      <c r="A36" s="194" t="s">
        <v>93</v>
      </c>
      <c r="B36" s="194"/>
      <c r="C36" s="195"/>
      <c r="D36" s="195"/>
      <c r="E36" s="195"/>
      <c r="F36" s="195"/>
      <c r="G36" s="107"/>
    </row>
    <row r="37" spans="1:7" ht="12.75" customHeight="1" x14ac:dyDescent="0.3">
      <c r="A37" s="194" t="s">
        <v>83</v>
      </c>
      <c r="B37" s="194"/>
      <c r="C37" s="195"/>
      <c r="D37" s="195"/>
      <c r="E37" s="195"/>
      <c r="F37" s="195"/>
      <c r="G37" s="107"/>
    </row>
    <row r="38" spans="1:7" ht="13.5" customHeight="1" x14ac:dyDescent="0.3">
      <c r="A38" s="194" t="s">
        <v>84</v>
      </c>
      <c r="B38" s="194"/>
      <c r="C38" s="195"/>
      <c r="D38" s="195"/>
      <c r="E38" s="195"/>
      <c r="F38" s="195"/>
      <c r="G38" s="107"/>
    </row>
    <row r="39" spans="1:7" ht="12.75" customHeight="1" x14ac:dyDescent="0.3">
      <c r="A39" s="194" t="s">
        <v>94</v>
      </c>
      <c r="B39" s="194"/>
      <c r="C39" s="195"/>
      <c r="D39" s="195"/>
      <c r="E39" s="195"/>
      <c r="F39" s="195"/>
      <c r="G39" s="107"/>
    </row>
    <row r="40" spans="1:7" ht="13.5" customHeight="1" x14ac:dyDescent="0.3">
      <c r="A40" s="194" t="s">
        <v>95</v>
      </c>
      <c r="B40" s="194"/>
      <c r="C40" s="196">
        <v>0</v>
      </c>
      <c r="D40" s="196"/>
      <c r="E40" s="196">
        <v>0</v>
      </c>
      <c r="F40" s="196"/>
      <c r="G40" s="112">
        <v>0</v>
      </c>
    </row>
  </sheetData>
  <mergeCells count="109">
    <mergeCell ref="D5:E5"/>
    <mergeCell ref="F5:H5"/>
    <mergeCell ref="A7:G7"/>
    <mergeCell ref="A8:B8"/>
    <mergeCell ref="C8:D8"/>
    <mergeCell ref="E8:F8"/>
    <mergeCell ref="D1:I1"/>
    <mergeCell ref="D2:E2"/>
    <mergeCell ref="F2:H2"/>
    <mergeCell ref="D3:E3"/>
    <mergeCell ref="F3:H3"/>
    <mergeCell ref="D4:E4"/>
    <mergeCell ref="F4:H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</mergeCells>
  <pageMargins left="0.75" right="0.75" top="0.75" bottom="0.75" header="0.3" footer="0.3"/>
  <pageSetup paperSiz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1</vt:lpstr>
      <vt:lpstr>Property 2</vt:lpstr>
      <vt:lpstr>RISK for Property 2</vt:lpstr>
      <vt:lpstr>rsklibSimData</vt:lpstr>
      <vt:lpstr>Detailed Outputs</vt:lpstr>
      <vt:lpstr>Detailed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Jayaraman</dc:creator>
  <cp:lastModifiedBy>Krishnan, Rajesh</cp:lastModifiedBy>
  <dcterms:created xsi:type="dcterms:W3CDTF">2020-04-25T22:45:00Z</dcterms:created>
  <dcterms:modified xsi:type="dcterms:W3CDTF">2020-04-27T03:50:45Z</dcterms:modified>
</cp:coreProperties>
</file>