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e.siri/Downloads/"/>
    </mc:Choice>
  </mc:AlternateContent>
  <xr:revisionPtr revIDLastSave="0" documentId="13_ncr:1_{DBD96A9F-E0FA-C24B-A02C-9A2FE5A89192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ScatterPlot" sheetId="2" r:id="rId1"/>
    <sheet name="mtcars" sheetId="1" r:id="rId2"/>
    <sheet name="SLR" sheetId="3" r:id="rId3"/>
    <sheet name="ML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4" l="1"/>
  <c r="I2" i="4"/>
  <c r="L35" i="4"/>
  <c r="K7" i="4" a="1"/>
  <c r="K7" i="4" s="1"/>
  <c r="I8" i="3"/>
  <c r="I9" i="3" s="1"/>
  <c r="E6" i="3"/>
  <c r="E5" i="3"/>
  <c r="M2" i="1"/>
  <c r="P13" i="4"/>
  <c r="P12" i="4"/>
  <c r="K5" i="4"/>
  <c r="F6" i="3"/>
  <c r="F5" i="3"/>
  <c r="E4" i="4" l="1"/>
  <c r="E12" i="4"/>
  <c r="E20" i="4"/>
  <c r="E28" i="4"/>
  <c r="E5" i="4"/>
  <c r="E13" i="4"/>
  <c r="E21" i="4"/>
  <c r="E29" i="4"/>
  <c r="E6" i="4"/>
  <c r="E14" i="4"/>
  <c r="E22" i="4"/>
  <c r="E30" i="4"/>
  <c r="E7" i="4"/>
  <c r="E15" i="4"/>
  <c r="E23" i="4"/>
  <c r="E31" i="4"/>
  <c r="E8" i="4"/>
  <c r="E16" i="4"/>
  <c r="E24" i="4"/>
  <c r="E32" i="4"/>
  <c r="E9" i="4"/>
  <c r="E17" i="4"/>
  <c r="E25" i="4"/>
  <c r="E33" i="4"/>
  <c r="E2" i="4"/>
  <c r="E10" i="4"/>
  <c r="E18" i="4"/>
  <c r="E26" i="4"/>
  <c r="E3" i="4"/>
  <c r="E11" i="4"/>
  <c r="E19" i="4"/>
  <c r="E27" i="4"/>
  <c r="F2" i="4" l="1" a="1"/>
  <c r="F2" i="4" s="1"/>
  <c r="G2" i="4" s="1" a="1"/>
  <c r="G2" i="4" s="1"/>
  <c r="O12" i="4"/>
  <c r="O1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<sst xmlns="http://schemas.openxmlformats.org/spreadsheetml/2006/main" count="146" uniqueCount="80">
  <si>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</si>
  <si>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</si>
  <si>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</si>
  <si>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</si>
  <si>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</si>
  <si>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</si>
  <si>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</si>
  <si>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</si>
  <si>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</si>
  <si>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</si>
  <si>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</si>
  <si>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Correlation</t>
  </si>
  <si>
    <t>Correlation Matrix</t>
  </si>
  <si>
    <t>mpg = f(hp)</t>
  </si>
  <si>
    <t>mpg = b0 + b1*hp</t>
  </si>
  <si>
    <t>Intercept</t>
  </si>
  <si>
    <t>slpoe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</si>
  <si>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</si>
  <si>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</si>
  <si>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</si>
  <si>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</si>
  <si>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</si>
  <si>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</si>
  <si>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</si>
  <si>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</si>
  <si>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</si>
  <si>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</si>
  <si>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</si>
  <si>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</si>
  <si>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</si>
  <si>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</si>
  <si>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</si>
  <si>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</si>
  <si>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</si>
  <si>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</si>
  <si>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</si>
  <si>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</si>
  <si>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</si>
  <si>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</si>
  <si>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</si>
  <si>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** R Square ใช้ในการวัดผลของโมเดล มีค่าอยู่ระหว่าง 0-1, ยิ่งค่าเข้าใกล้ 1 ยิ่งดี จากผลแสดงว่าตัวแปรต้น(HP) สามารถอธิบายค่า Y ได้ 60%</t>
  </si>
  <si>
    <t>**R Square มาจากค่า correlation</t>
  </si>
  <si>
    <t>** Multiple R = correlation</t>
  </si>
  <si>
    <t>correlation</t>
  </si>
  <si>
    <t>correlation^2</t>
  </si>
  <si>
    <t>Explained Variances</t>
  </si>
  <si>
    <t>Overall Significance of the model</t>
  </si>
  <si>
    <t>ถ้า &lt; 0.05 แสดงว่า Significance</t>
  </si>
  <si>
    <t>สรุปผล</t>
  </si>
  <si>
    <t>MPG = 30.10 + (0.07)*HP</t>
  </si>
  <si>
    <t>ถ้า P-value &lt; 0.05 แสดงว่า significance</t>
  </si>
  <si>
    <t xml:space="preserve">HP ใช้ทำนายค่า MPG ได้อย่างมีนัยสำคัญทางสถิติ โดยที่ accuracy อยู่ที่ 60.24% </t>
  </si>
  <si>
    <t>กรณีที่มันไม่ significance จะต้องเปลี่ยนตัวแปรหรือ build model ใหม่</t>
  </si>
  <si>
    <t>HP=200</t>
  </si>
  <si>
    <t>Predicted MPG</t>
  </si>
  <si>
    <t>Confidence Interval</t>
  </si>
  <si>
    <t>mpg = f(hp, wt, am)</t>
  </si>
  <si>
    <t>mpg = b0 + b1*hp + b2*wt + b3*am</t>
  </si>
  <si>
    <t>0=Auto</t>
  </si>
  <si>
    <t>1=Manual</t>
  </si>
  <si>
    <t>**ค่า R Square สูงขึ้น ค่าดีมากขึ้นเมื่อเทียบกับ simple linear regression เพราะมีหลายตัวแปรมากขึ้น</t>
  </si>
  <si>
    <t>และนั่นหมายถึง มีตัวแปรต้นอย่างน้อย 1 ตัวที่ significance ใช้ทำนาย MPG ได้</t>
  </si>
  <si>
    <t>MPG = 34.0029 + (-0.03)*HP + (-2.87)*WT + 2.08*AM</t>
  </si>
  <si>
    <t>HP</t>
  </si>
  <si>
    <t>WT</t>
  </si>
  <si>
    <t>AM</t>
  </si>
  <si>
    <t>** hp, wt significance</t>
  </si>
  <si>
    <t>Objectives that we run model</t>
  </si>
  <si>
    <t>1. Prediction</t>
  </si>
  <si>
    <t>2. Inference (Why)  **จะมีการปรับ model และอยากรู้ว่าตัวแปรไหนบ้างที่ส่งผลต่อค่า Y วึ่ง performance จะไม่ดีเท่า Prediction</t>
  </si>
  <si>
    <t>Model ที่อธิบายไม่ได้จะมี performance ดีกว่า model ที่อธิบายได้</t>
  </si>
  <si>
    <t>&gt;&gt; Correl(actual y, predicted)</t>
  </si>
  <si>
    <t>error^2</t>
  </si>
  <si>
    <t>ต้องทำ error^2 เพราะต้องการหาผลรวมของ error</t>
  </si>
  <si>
    <t>sum squared error</t>
  </si>
  <si>
    <t>Minimize</t>
  </si>
  <si>
    <t>ค่าสัมประสิทธิ์เหล่านี้ทำให้มีค่า error ต่ำที่สุด</t>
  </si>
  <si>
    <t>error/ Residual</t>
  </si>
  <si>
    <t>Predicted _mpg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</si>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</sst>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6" formatCode="0.000000000"/>
    <numFmt numFmtId="169" formatCode="0.00000"/>
    <numFmt numFmtId="174" formatCode="_(* #,##0.0000_);_(* \(#,##0.00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16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33" borderId="0" xfId="0" applyFill="1"/>
    <xf numFmtId="0" fontId="0" fillId="33" borderId="10" xfId="0" applyFill="1" applyBorder="1" applyAlignment="1"/>
    <xf numFmtId="2" fontId="0" fillId="0" borderId="0" xfId="0" applyNumberFormat="1" applyFill="1" applyBorder="1" applyAlignment="1"/>
    <xf numFmtId="2" fontId="0" fillId="0" borderId="10" xfId="0" applyNumberFormat="1" applyFill="1" applyBorder="1" applyAlignment="1"/>
    <xf numFmtId="0" fontId="19" fillId="36" borderId="11" xfId="0" applyFont="1" applyFill="1" applyBorder="1" applyAlignment="1">
      <alignment horizontal="center"/>
    </xf>
    <xf numFmtId="2" fontId="0" fillId="0" borderId="0" xfId="0" applyNumberFormat="1"/>
    <xf numFmtId="2" fontId="16" fillId="37" borderId="0" xfId="0" applyNumberFormat="1" applyFont="1" applyFill="1"/>
    <xf numFmtId="0" fontId="18" fillId="0" borderId="11" xfId="0" applyFont="1" applyFill="1" applyBorder="1" applyAlignment="1">
      <alignment horizontal="centerContinuous"/>
    </xf>
    <xf numFmtId="2" fontId="0" fillId="37" borderId="0" xfId="0" applyNumberFormat="1" applyFill="1" applyBorder="1" applyAlignment="1"/>
    <xf numFmtId="2" fontId="0" fillId="37" borderId="10" xfId="0" applyNumberFormat="1" applyFill="1" applyBorder="1" applyAlignment="1"/>
    <xf numFmtId="10" fontId="0" fillId="34" borderId="0" xfId="43" applyNumberFormat="1" applyFont="1" applyFill="1" applyBorder="1" applyAlignment="1"/>
    <xf numFmtId="0" fontId="0" fillId="38" borderId="0" xfId="0" applyFill="1"/>
    <xf numFmtId="0" fontId="0" fillId="38" borderId="0" xfId="0" applyFill="1" applyBorder="1" applyAlignment="1"/>
    <xf numFmtId="10" fontId="0" fillId="34" borderId="0" xfId="43" applyNumberFormat="1" applyFont="1" applyFill="1"/>
    <xf numFmtId="174" fontId="0" fillId="39" borderId="0" xfId="42" applyNumberFormat="1" applyFont="1" applyFill="1" applyBorder="1" applyAlignment="1"/>
    <xf numFmtId="0" fontId="0" fillId="0" borderId="0" xfId="0" applyFont="1"/>
    <xf numFmtId="174" fontId="0" fillId="39" borderId="10" xfId="42" applyNumberFormat="1" applyFont="1" applyFill="1" applyBorder="1" applyAlignment="1"/>
    <xf numFmtId="0" fontId="0" fillId="35" borderId="10" xfId="0" applyFill="1" applyBorder="1" applyAlignment="1">
      <alignment horizontal="center"/>
    </xf>
    <xf numFmtId="2" fontId="0" fillId="40" borderId="10" xfId="0" applyNumberFormat="1" applyFill="1" applyBorder="1" applyAlignment="1"/>
    <xf numFmtId="0" fontId="0" fillId="37" borderId="0" xfId="0" applyFill="1"/>
    <xf numFmtId="0" fontId="0" fillId="39" borderId="10" xfId="0" applyFill="1" applyBorder="1" applyAlignment="1"/>
    <xf numFmtId="2" fontId="0" fillId="41" borderId="0" xfId="0" applyNumberFormat="1" applyFill="1"/>
    <xf numFmtId="174" fontId="0" fillId="42" borderId="0" xfId="42" applyNumberFormat="1" applyFont="1" applyFill="1" applyBorder="1" applyAlignment="1"/>
    <xf numFmtId="174" fontId="0" fillId="40" borderId="0" xfId="42" applyNumberFormat="1" applyFont="1" applyFill="1" applyBorder="1" applyAlignment="1"/>
    <xf numFmtId="0" fontId="0" fillId="40" borderId="0" xfId="0" applyFill="1" applyBorder="1" applyAlignment="1"/>
    <xf numFmtId="0" fontId="0" fillId="42" borderId="0" xfId="0" applyFill="1" applyBorder="1" applyAlignment="1"/>
    <xf numFmtId="169" fontId="0" fillId="44" borderId="0" xfId="0" applyNumberFormat="1" applyFill="1"/>
    <xf numFmtId="169" fontId="0" fillId="44" borderId="0" xfId="0" applyNumberFormat="1" applyFill="1" applyBorder="1" applyAlignment="1"/>
    <xf numFmtId="166" fontId="0" fillId="38" borderId="0" xfId="0" applyNumberFormat="1" applyFill="1"/>
    <xf numFmtId="0" fontId="16" fillId="4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6" fillId="43" borderId="0" xfId="0" applyFont="1" applyFill="1" applyAlignment="1">
      <alignment vertical="center" wrapText="1"/>
    </xf>
    <xf numFmtId="0" fontId="20" fillId="43" borderId="0" xfId="0" applyFont="1" applyFill="1" applyAlignment="1">
      <alignment vertical="center" wrapText="1"/>
    </xf>
    <xf numFmtId="2" fontId="16" fillId="0" borderId="0" xfId="0" applyNumberFormat="1" applyFont="1"/>
    <xf numFmtId="0" fontId="16" fillId="0" borderId="0" xfId="0" applyFont="1" applyAlignment="1">
      <alignment vertical="center"/>
    </xf>
    <xf numFmtId="2" fontId="16" fillId="34" borderId="0" xfId="0" applyNumberFormat="1" applyFont="1" applyFill="1"/>
    <xf numFmtId="2" fontId="0" fillId="0" borderId="0" xfId="0" applyNumberFormat="1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mtcars!$B$1</c:f>
              <c:strCache>
                <c:ptCount val="1"/>
                <c:pt idx="0">
                  <c:v>mpg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mtcars!$A$2:$A$33</c:f>
              <c:numCache>
                <c:formatCode>General</c:formatCode>
                <c:ptCount val="32"/>
                <c:pt idx="0">
                  <c:v>110</c:v>
                </c:pt>
                <c:pt idx="1">
                  <c:v>110</c:v>
                </c:pt>
                <c:pt idx="2">
                  <c:v>93</c:v>
                </c:pt>
                <c:pt idx="3">
                  <c:v>110</c:v>
                </c:pt>
                <c:pt idx="4">
                  <c:v>175</c:v>
                </c:pt>
                <c:pt idx="5">
                  <c:v>105</c:v>
                </c:pt>
                <c:pt idx="6">
                  <c:v>245</c:v>
                </c:pt>
                <c:pt idx="7">
                  <c:v>62</c:v>
                </c:pt>
                <c:pt idx="8">
                  <c:v>95</c:v>
                </c:pt>
                <c:pt idx="9">
                  <c:v>123</c:v>
                </c:pt>
                <c:pt idx="10">
                  <c:v>123</c:v>
                </c:pt>
                <c:pt idx="11">
                  <c:v>180</c:v>
                </c:pt>
                <c:pt idx="12">
                  <c:v>180</c:v>
                </c:pt>
                <c:pt idx="13">
                  <c:v>180</c:v>
                </c:pt>
                <c:pt idx="14">
                  <c:v>205</c:v>
                </c:pt>
                <c:pt idx="15">
                  <c:v>215</c:v>
                </c:pt>
                <c:pt idx="16">
                  <c:v>230</c:v>
                </c:pt>
                <c:pt idx="17">
                  <c:v>66</c:v>
                </c:pt>
                <c:pt idx="18">
                  <c:v>52</c:v>
                </c:pt>
                <c:pt idx="19">
                  <c:v>65</c:v>
                </c:pt>
                <c:pt idx="20">
                  <c:v>97</c:v>
                </c:pt>
                <c:pt idx="21">
                  <c:v>150</c:v>
                </c:pt>
                <c:pt idx="22">
                  <c:v>150</c:v>
                </c:pt>
                <c:pt idx="23">
                  <c:v>245</c:v>
                </c:pt>
                <c:pt idx="24">
                  <c:v>175</c:v>
                </c:pt>
                <c:pt idx="25">
                  <c:v>66</c:v>
                </c:pt>
                <c:pt idx="26">
                  <c:v>91</c:v>
                </c:pt>
                <c:pt idx="27">
                  <c:v>113</c:v>
                </c:pt>
                <c:pt idx="28">
                  <c:v>264</c:v>
                </c:pt>
                <c:pt idx="29">
                  <c:v>175</c:v>
                </c:pt>
                <c:pt idx="30">
                  <c:v>335</c:v>
                </c:pt>
                <c:pt idx="31">
                  <c:v>109</c:v>
                </c:pt>
              </c:numCache>
            </c:numRef>
          </c:xVal>
          <c:yVal>
            <c:numRef>
              <c:f>mtcars!$B$2:$B$33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5B-B24D-81D9-6EC084D36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0549744"/>
        <c:axId val="1120673808"/>
      </c:scatterChart>
      <c:valAx>
        <c:axId val="112054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Horse 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673808"/>
        <c:crosses val="autoZero"/>
        <c:crossBetween val="midCat"/>
      </c:valAx>
      <c:valAx>
        <c:axId val="112067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Mile Per Gallon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054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BBF22C-D1A8-3049-A843-CB5B9F68D986}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B62A3F-A499-9893-FF1A-6297A7A3B0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zoomScale="110" zoomScaleNormal="110" workbookViewId="0">
      <selection sqref="A1:I33"/>
    </sheetView>
  </sheetViews>
  <sheetFormatPr baseColWidth="10" defaultColWidth="8.83203125" defaultRowHeight="15" x14ac:dyDescent="0.2"/>
  <sheetData>
    <row r="1" spans="1:24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1" t="s">
        <v>11</v>
      </c>
    </row>
    <row r="2" spans="1:24" x14ac:dyDescent="0.2">
      <c r="A2">
        <v>110</v>
      </c>
      <c r="B2">
        <v>21</v>
      </c>
      <c r="C2">
        <v>6</v>
      </c>
      <c r="D2">
        <v>160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  <c r="M2" s="5">
        <f>CORREL(B2:B33, A2:A33)</f>
        <v>-0.77616837182658638</v>
      </c>
    </row>
    <row r="3" spans="1:24" x14ac:dyDescent="0.2">
      <c r="A3">
        <v>110</v>
      </c>
      <c r="B3">
        <v>21</v>
      </c>
      <c r="C3">
        <v>6</v>
      </c>
      <c r="D3">
        <v>160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24" ht="16" thickBot="1" x14ac:dyDescent="0.25">
      <c r="A4">
        <v>93</v>
      </c>
      <c r="B4">
        <v>22.8</v>
      </c>
      <c r="C4">
        <v>4</v>
      </c>
      <c r="D4">
        <v>108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24" x14ac:dyDescent="0.2">
      <c r="A5">
        <v>110</v>
      </c>
      <c r="B5">
        <v>21.4</v>
      </c>
      <c r="C5">
        <v>6</v>
      </c>
      <c r="D5">
        <v>258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  <c r="M5" s="4"/>
      <c r="N5" s="4" t="s">
        <v>3</v>
      </c>
      <c r="O5" s="4" t="s">
        <v>0</v>
      </c>
    </row>
    <row r="6" spans="1:24" x14ac:dyDescent="0.2">
      <c r="A6">
        <v>175</v>
      </c>
      <c r="B6">
        <v>18.7</v>
      </c>
      <c r="C6">
        <v>8</v>
      </c>
      <c r="D6">
        <v>360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  <c r="M6" s="2" t="s">
        <v>3</v>
      </c>
      <c r="N6" s="2">
        <v>1</v>
      </c>
      <c r="O6" s="2"/>
    </row>
    <row r="7" spans="1:24" ht="16" thickBot="1" x14ac:dyDescent="0.25">
      <c r="A7">
        <v>105</v>
      </c>
      <c r="B7">
        <v>18.100000000000001</v>
      </c>
      <c r="C7">
        <v>6</v>
      </c>
      <c r="D7">
        <v>225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  <c r="M7" s="3" t="s">
        <v>0</v>
      </c>
      <c r="N7" s="6">
        <v>-0.77616837182658638</v>
      </c>
      <c r="O7" s="3">
        <v>1</v>
      </c>
    </row>
    <row r="8" spans="1:24" x14ac:dyDescent="0.2">
      <c r="A8">
        <v>245</v>
      </c>
      <c r="B8">
        <v>14.3</v>
      </c>
      <c r="C8">
        <v>8</v>
      </c>
      <c r="D8">
        <v>360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24" ht="16" thickBot="1" x14ac:dyDescent="0.25">
      <c r="A9">
        <v>62</v>
      </c>
      <c r="B9">
        <v>24.4</v>
      </c>
      <c r="C9">
        <v>4</v>
      </c>
      <c r="D9">
        <v>146.69999999999999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  <c r="M9" s="1" t="s">
        <v>12</v>
      </c>
    </row>
    <row r="10" spans="1:24" x14ac:dyDescent="0.2">
      <c r="A10">
        <v>95</v>
      </c>
      <c r="B10">
        <v>22.8</v>
      </c>
      <c r="C10">
        <v>4</v>
      </c>
      <c r="D10">
        <v>140.80000000000001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  <c r="M10" s="9"/>
      <c r="N10" s="9" t="s">
        <v>3</v>
      </c>
      <c r="O10" s="9" t="s">
        <v>0</v>
      </c>
      <c r="P10" s="9" t="s">
        <v>1</v>
      </c>
      <c r="Q10" s="9" t="s">
        <v>2</v>
      </c>
      <c r="R10" s="9" t="s">
        <v>4</v>
      </c>
      <c r="S10" s="9" t="s">
        <v>5</v>
      </c>
      <c r="T10" s="9" t="s">
        <v>6</v>
      </c>
      <c r="U10" s="9" t="s">
        <v>7</v>
      </c>
      <c r="V10" s="9" t="s">
        <v>8</v>
      </c>
      <c r="W10" s="9" t="s">
        <v>9</v>
      </c>
      <c r="X10" s="9" t="s">
        <v>10</v>
      </c>
    </row>
    <row r="11" spans="1:24" x14ac:dyDescent="0.2">
      <c r="A11">
        <v>123</v>
      </c>
      <c r="B11">
        <v>19.2</v>
      </c>
      <c r="C11">
        <v>6</v>
      </c>
      <c r="D11">
        <v>167.6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  <c r="M11" s="2" t="s">
        <v>3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A12">
        <v>123</v>
      </c>
      <c r="B12">
        <v>17.8</v>
      </c>
      <c r="C12">
        <v>6</v>
      </c>
      <c r="D12">
        <v>167.6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  <c r="M12" s="2" t="s">
        <v>0</v>
      </c>
      <c r="N12" s="7">
        <v>-0.77616837182658638</v>
      </c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A13">
        <v>180</v>
      </c>
      <c r="B13">
        <v>16.399999999999999</v>
      </c>
      <c r="C13">
        <v>8</v>
      </c>
      <c r="D13">
        <v>275.8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  <c r="M13" s="2" t="s">
        <v>1</v>
      </c>
      <c r="N13" s="7">
        <v>0.83244745272181953</v>
      </c>
      <c r="O13" s="7">
        <v>-0.8521619594266131</v>
      </c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A14">
        <v>180</v>
      </c>
      <c r="B14">
        <v>17.3</v>
      </c>
      <c r="C14">
        <v>8</v>
      </c>
      <c r="D14">
        <v>275.8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  <c r="M14" s="2" t="s">
        <v>2</v>
      </c>
      <c r="N14" s="7">
        <v>0.79094858636980647</v>
      </c>
      <c r="O14" s="7">
        <v>-0.84755137926247848</v>
      </c>
      <c r="P14" s="7">
        <v>0.9020328721469989</v>
      </c>
      <c r="Q14" s="7"/>
      <c r="R14" s="7"/>
      <c r="S14" s="7"/>
      <c r="T14" s="7"/>
      <c r="U14" s="7"/>
      <c r="V14" s="7"/>
      <c r="W14" s="7"/>
      <c r="X14" s="7"/>
    </row>
    <row r="15" spans="1:24" x14ac:dyDescent="0.2">
      <c r="A15">
        <v>180</v>
      </c>
      <c r="B15">
        <v>15.2</v>
      </c>
      <c r="C15">
        <v>8</v>
      </c>
      <c r="D15">
        <v>275.8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  <c r="M15" s="2" t="s">
        <v>4</v>
      </c>
      <c r="N15" s="7">
        <v>-0.44875911687291947</v>
      </c>
      <c r="O15" s="7">
        <v>0.68117190780674908</v>
      </c>
      <c r="P15" s="7">
        <v>-0.69993811382876991</v>
      </c>
      <c r="Q15" s="7">
        <v>-0.71021392716927001</v>
      </c>
      <c r="R15" s="7"/>
      <c r="S15" s="7"/>
      <c r="T15" s="7"/>
      <c r="U15" s="7"/>
      <c r="V15" s="7"/>
      <c r="W15" s="7"/>
      <c r="X15" s="7"/>
    </row>
    <row r="16" spans="1:24" x14ac:dyDescent="0.2">
      <c r="A16">
        <v>205</v>
      </c>
      <c r="B16">
        <v>10.4</v>
      </c>
      <c r="C16">
        <v>8</v>
      </c>
      <c r="D16">
        <v>472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  <c r="M16" s="2" t="s">
        <v>5</v>
      </c>
      <c r="N16" s="7">
        <v>0.6587478873447592</v>
      </c>
      <c r="O16" s="7">
        <v>-0.8676593765172278</v>
      </c>
      <c r="P16" s="7">
        <v>0.78249579446324091</v>
      </c>
      <c r="Q16" s="7">
        <v>0.8879799220581378</v>
      </c>
      <c r="R16" s="7">
        <v>-0.71244064669737173</v>
      </c>
      <c r="S16" s="7"/>
      <c r="T16" s="7"/>
      <c r="U16" s="7"/>
      <c r="V16" s="7"/>
      <c r="W16" s="7"/>
      <c r="X16" s="7"/>
    </row>
    <row r="17" spans="1:24" x14ac:dyDescent="0.2">
      <c r="A17">
        <v>215</v>
      </c>
      <c r="B17">
        <v>10.4</v>
      </c>
      <c r="C17">
        <v>8</v>
      </c>
      <c r="D17">
        <v>460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  <c r="M17" s="2" t="s">
        <v>6</v>
      </c>
      <c r="N17" s="7">
        <v>-0.70822338886195324</v>
      </c>
      <c r="O17" s="7">
        <v>0.41868403392177822</v>
      </c>
      <c r="P17" s="7">
        <v>-0.59124207376886861</v>
      </c>
      <c r="Q17" s="7">
        <v>-0.4336978808110139</v>
      </c>
      <c r="R17" s="7">
        <v>9.1204759651182993E-2</v>
      </c>
      <c r="S17" s="7">
        <v>-0.17471587871340488</v>
      </c>
      <c r="T17" s="7"/>
      <c r="U17" s="7"/>
      <c r="V17" s="7"/>
      <c r="W17" s="7"/>
      <c r="X17" s="7"/>
    </row>
    <row r="18" spans="1:24" x14ac:dyDescent="0.2">
      <c r="A18">
        <v>230</v>
      </c>
      <c r="B18">
        <v>14.7</v>
      </c>
      <c r="C18">
        <v>8</v>
      </c>
      <c r="D18">
        <v>440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  <c r="M18" s="2" t="s">
        <v>7</v>
      </c>
      <c r="N18" s="7">
        <v>-0.72309673735244961</v>
      </c>
      <c r="O18" s="7">
        <v>0.66403891912759294</v>
      </c>
      <c r="P18" s="7">
        <v>-0.81081179608300535</v>
      </c>
      <c r="Q18" s="7">
        <v>-0.71041589079060019</v>
      </c>
      <c r="R18" s="7">
        <v>0.44027846495534917</v>
      </c>
      <c r="S18" s="7">
        <v>-0.55491567766399397</v>
      </c>
      <c r="T18" s="7">
        <v>0.74453544352625423</v>
      </c>
      <c r="U18" s="7"/>
      <c r="V18" s="7"/>
      <c r="W18" s="7"/>
      <c r="X18" s="7"/>
    </row>
    <row r="19" spans="1:24" x14ac:dyDescent="0.2">
      <c r="A19">
        <v>66</v>
      </c>
      <c r="B19">
        <v>32.4</v>
      </c>
      <c r="C19">
        <v>4</v>
      </c>
      <c r="D19">
        <v>78.7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  <c r="M19" s="2" t="s">
        <v>8</v>
      </c>
      <c r="N19" s="7">
        <v>-0.24320425718585106</v>
      </c>
      <c r="O19" s="7">
        <v>0.59983242945464765</v>
      </c>
      <c r="P19" s="7">
        <v>-0.52260704690067539</v>
      </c>
      <c r="Q19" s="7">
        <v>-0.59122704006394744</v>
      </c>
      <c r="R19" s="7">
        <v>0.71271112722626973</v>
      </c>
      <c r="S19" s="7">
        <v>-0.69249525883948415</v>
      </c>
      <c r="T19" s="7">
        <v>-0.22986086218488297</v>
      </c>
      <c r="U19" s="7">
        <v>0.16834512458535861</v>
      </c>
      <c r="V19" s="7"/>
      <c r="W19" s="7"/>
      <c r="X19" s="7"/>
    </row>
    <row r="20" spans="1:24" x14ac:dyDescent="0.2">
      <c r="A20">
        <v>52</v>
      </c>
      <c r="B20">
        <v>30.4</v>
      </c>
      <c r="C20">
        <v>4</v>
      </c>
      <c r="D20">
        <v>75.7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  <c r="M20" s="2" t="s">
        <v>9</v>
      </c>
      <c r="N20" s="7">
        <v>-0.12570425822547418</v>
      </c>
      <c r="O20" s="7">
        <v>0.48028475733884218</v>
      </c>
      <c r="P20" s="7">
        <v>-0.49268659938947124</v>
      </c>
      <c r="Q20" s="7">
        <v>-0.55556919856248266</v>
      </c>
      <c r="R20" s="7">
        <v>0.6996101319346647</v>
      </c>
      <c r="S20" s="7">
        <v>-0.58328699653664795</v>
      </c>
      <c r="T20" s="7">
        <v>-0.21268222972036493</v>
      </c>
      <c r="U20" s="7">
        <v>0.20602334873357925</v>
      </c>
      <c r="V20" s="7">
        <v>0.79405876025634348</v>
      </c>
      <c r="W20" s="7"/>
      <c r="X20" s="7"/>
    </row>
    <row r="21" spans="1:24" ht="16" thickBot="1" x14ac:dyDescent="0.25">
      <c r="A21">
        <v>65</v>
      </c>
      <c r="B21">
        <v>33.9</v>
      </c>
      <c r="C21">
        <v>4</v>
      </c>
      <c r="D21">
        <v>71.099999999999994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  <c r="M21" s="3" t="s">
        <v>10</v>
      </c>
      <c r="N21" s="8">
        <v>0.74981247154911024</v>
      </c>
      <c r="O21" s="8">
        <v>-0.55092507390245871</v>
      </c>
      <c r="P21" s="8">
        <v>0.52698829374964329</v>
      </c>
      <c r="Q21" s="8">
        <v>0.39497686486896932</v>
      </c>
      <c r="R21" s="8">
        <v>-9.0789798868867275E-2</v>
      </c>
      <c r="S21" s="8">
        <v>0.42760593773548722</v>
      </c>
      <c r="T21" s="8">
        <v>-0.65624922833805888</v>
      </c>
      <c r="U21" s="8">
        <v>-0.56960714100684262</v>
      </c>
      <c r="V21" s="8">
        <v>5.7534351070504114E-2</v>
      </c>
      <c r="W21" s="8">
        <v>0.27407283635752228</v>
      </c>
      <c r="X21" s="8"/>
    </row>
    <row r="22" spans="1:24" x14ac:dyDescent="0.2">
      <c r="A22">
        <v>97</v>
      </c>
      <c r="B22">
        <v>21.5</v>
      </c>
      <c r="C22">
        <v>4</v>
      </c>
      <c r="D22">
        <v>120.1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24" x14ac:dyDescent="0.2">
      <c r="A23">
        <v>150</v>
      </c>
      <c r="B23">
        <v>15.5</v>
      </c>
      <c r="C23">
        <v>8</v>
      </c>
      <c r="D23">
        <v>318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24" x14ac:dyDescent="0.2">
      <c r="A24">
        <v>150</v>
      </c>
      <c r="B24">
        <v>15.2</v>
      </c>
      <c r="C24">
        <v>8</v>
      </c>
      <c r="D24">
        <v>304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24" x14ac:dyDescent="0.2">
      <c r="A25">
        <v>245</v>
      </c>
      <c r="B25">
        <v>13.3</v>
      </c>
      <c r="C25">
        <v>8</v>
      </c>
      <c r="D25">
        <v>350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24" x14ac:dyDescent="0.2">
      <c r="A26">
        <v>175</v>
      </c>
      <c r="B26">
        <v>19.2</v>
      </c>
      <c r="C26">
        <v>8</v>
      </c>
      <c r="D26">
        <v>400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24" x14ac:dyDescent="0.2">
      <c r="A27">
        <v>66</v>
      </c>
      <c r="B27">
        <v>27.3</v>
      </c>
      <c r="C27">
        <v>4</v>
      </c>
      <c r="D27">
        <v>79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24" x14ac:dyDescent="0.2">
      <c r="A28">
        <v>91</v>
      </c>
      <c r="B28">
        <v>26</v>
      </c>
      <c r="C28">
        <v>4</v>
      </c>
      <c r="D28">
        <v>120.3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24" x14ac:dyDescent="0.2">
      <c r="A29">
        <v>113</v>
      </c>
      <c r="B29">
        <v>30.4</v>
      </c>
      <c r="C29">
        <v>4</v>
      </c>
      <c r="D29">
        <v>95.1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24" x14ac:dyDescent="0.2">
      <c r="A30">
        <v>264</v>
      </c>
      <c r="B30">
        <v>15.8</v>
      </c>
      <c r="C30">
        <v>8</v>
      </c>
      <c r="D30">
        <v>351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24" x14ac:dyDescent="0.2">
      <c r="A31">
        <v>175</v>
      </c>
      <c r="B31">
        <v>19.7</v>
      </c>
      <c r="C31">
        <v>6</v>
      </c>
      <c r="D31">
        <v>145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24" x14ac:dyDescent="0.2">
      <c r="A32">
        <v>335</v>
      </c>
      <c r="B32">
        <v>15</v>
      </c>
      <c r="C32">
        <v>8</v>
      </c>
      <c r="D32">
        <v>301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">
      <c r="A33">
        <v>109</v>
      </c>
      <c r="B33">
        <v>21.4</v>
      </c>
      <c r="C33">
        <v>4</v>
      </c>
      <c r="D33">
        <v>121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conditionalFormatting sqref="N12:W21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3922-8741-004C-88FE-F7C80C8F886F}">
  <dimension ref="A1:J34"/>
  <sheetViews>
    <sheetView zoomScale="120" zoomScaleNormal="120" workbookViewId="0">
      <selection activeCell="G33" sqref="G33"/>
    </sheetView>
  </sheetViews>
  <sheetFormatPr baseColWidth="10" defaultRowHeight="15" x14ac:dyDescent="0.2"/>
  <cols>
    <col min="5" max="5" width="12.6640625" bestFit="1" customWidth="1"/>
    <col min="8" max="9" width="11.1640625" customWidth="1"/>
    <col min="10" max="10" width="11.6640625" customWidth="1"/>
    <col min="11" max="12" width="11.6640625" bestFit="1" customWidth="1"/>
  </cols>
  <sheetData>
    <row r="1" spans="1:10" x14ac:dyDescent="0.2">
      <c r="A1" s="1" t="s">
        <v>3</v>
      </c>
      <c r="B1" s="1" t="s">
        <v>0</v>
      </c>
    </row>
    <row r="2" spans="1:10" x14ac:dyDescent="0.2">
      <c r="A2">
        <v>110</v>
      </c>
      <c r="B2">
        <v>21</v>
      </c>
      <c r="D2" t="s">
        <v>13</v>
      </c>
    </row>
    <row r="3" spans="1:10" x14ac:dyDescent="0.2">
      <c r="A3">
        <v>110</v>
      </c>
      <c r="B3">
        <v>21</v>
      </c>
      <c r="D3" t="s">
        <v>14</v>
      </c>
    </row>
    <row r="4" spans="1:10" x14ac:dyDescent="0.2">
      <c r="A4">
        <v>93</v>
      </c>
      <c r="B4">
        <v>22.8</v>
      </c>
    </row>
    <row r="5" spans="1:10" x14ac:dyDescent="0.2">
      <c r="A5">
        <v>110</v>
      </c>
      <c r="B5">
        <v>21.4</v>
      </c>
      <c r="D5" t="s">
        <v>15</v>
      </c>
      <c r="E5" s="11">
        <f>INTERCEPT(B2:B33, A2:A33)</f>
        <v>30.098860539622493</v>
      </c>
      <c r="F5" t="str">
        <f ca="1">_xlfn.FORMULATEXT(E5)</f>
        <v>=INTERCEPT(B2:B33, A2:A33)</v>
      </c>
    </row>
    <row r="6" spans="1:10" x14ac:dyDescent="0.2">
      <c r="A6">
        <v>175</v>
      </c>
      <c r="B6">
        <v>18.7</v>
      </c>
      <c r="D6" t="s">
        <v>16</v>
      </c>
      <c r="E6" s="11">
        <f>SLOPE(B2:B33, A2:A33)</f>
        <v>-6.8228278071563661E-2</v>
      </c>
      <c r="F6" t="str">
        <f ca="1">_xlfn.FORMULATEXT(E6)</f>
        <v>=SLOPE(B2:B33, A2:A33)</v>
      </c>
    </row>
    <row r="7" spans="1:10" x14ac:dyDescent="0.2">
      <c r="A7">
        <v>105</v>
      </c>
      <c r="B7">
        <v>18.100000000000001</v>
      </c>
    </row>
    <row r="8" spans="1:10" x14ac:dyDescent="0.2">
      <c r="A8">
        <v>245</v>
      </c>
      <c r="B8">
        <v>14.3</v>
      </c>
      <c r="D8" t="s">
        <v>17</v>
      </c>
      <c r="H8" s="1" t="s">
        <v>43</v>
      </c>
      <c r="I8" s="16">
        <f>CORREL(B2:B33, A2:A33)</f>
        <v>-0.77616837182658638</v>
      </c>
    </row>
    <row r="9" spans="1:10" ht="16" thickBot="1" x14ac:dyDescent="0.25">
      <c r="A9">
        <v>62</v>
      </c>
      <c r="B9">
        <v>24.4</v>
      </c>
      <c r="H9" s="1" t="s">
        <v>44</v>
      </c>
      <c r="I9" s="18">
        <f>I8^2</f>
        <v>0.60243734142393401</v>
      </c>
      <c r="J9" t="s">
        <v>45</v>
      </c>
    </row>
    <row r="10" spans="1:10" x14ac:dyDescent="0.2">
      <c r="A10">
        <v>95</v>
      </c>
      <c r="B10">
        <v>22.8</v>
      </c>
      <c r="D10" s="12" t="s">
        <v>18</v>
      </c>
      <c r="E10" s="12"/>
    </row>
    <row r="11" spans="1:10" x14ac:dyDescent="0.2">
      <c r="A11">
        <v>123</v>
      </c>
      <c r="B11">
        <v>19.2</v>
      </c>
      <c r="D11" s="2" t="s">
        <v>19</v>
      </c>
      <c r="E11" s="17">
        <v>0.77616837182658638</v>
      </c>
      <c r="F11" t="s">
        <v>42</v>
      </c>
    </row>
    <row r="12" spans="1:10" x14ac:dyDescent="0.2">
      <c r="A12">
        <v>123</v>
      </c>
      <c r="B12">
        <v>17.8</v>
      </c>
      <c r="D12" s="2" t="s">
        <v>20</v>
      </c>
      <c r="E12" s="15">
        <v>0.60243734142393413</v>
      </c>
      <c r="F12" t="s">
        <v>40</v>
      </c>
    </row>
    <row r="13" spans="1:10" x14ac:dyDescent="0.2">
      <c r="A13">
        <v>180</v>
      </c>
      <c r="B13">
        <v>16.399999999999999</v>
      </c>
      <c r="D13" s="2" t="s">
        <v>21</v>
      </c>
      <c r="E13" s="2">
        <v>0.589185252804732</v>
      </c>
      <c r="F13" t="s">
        <v>41</v>
      </c>
    </row>
    <row r="14" spans="1:10" x14ac:dyDescent="0.2">
      <c r="A14">
        <v>180</v>
      </c>
      <c r="B14">
        <v>17.3</v>
      </c>
      <c r="D14" s="2" t="s">
        <v>22</v>
      </c>
      <c r="E14" s="2">
        <v>3.8629622206479564</v>
      </c>
    </row>
    <row r="15" spans="1:10" ht="16" thickBot="1" x14ac:dyDescent="0.25">
      <c r="A15">
        <v>180</v>
      </c>
      <c r="B15">
        <v>15.2</v>
      </c>
      <c r="D15" s="3" t="s">
        <v>23</v>
      </c>
      <c r="E15" s="3">
        <v>32</v>
      </c>
    </row>
    <row r="16" spans="1:10" x14ac:dyDescent="0.2">
      <c r="A16">
        <v>205</v>
      </c>
      <c r="B16">
        <v>10.4</v>
      </c>
    </row>
    <row r="17" spans="1:10" ht="16" thickBot="1" x14ac:dyDescent="0.25">
      <c r="A17">
        <v>215</v>
      </c>
      <c r="B17">
        <v>10.4</v>
      </c>
      <c r="D17" t="s">
        <v>24</v>
      </c>
      <c r="E17" s="1" t="s">
        <v>46</v>
      </c>
    </row>
    <row r="18" spans="1:10" x14ac:dyDescent="0.2">
      <c r="A18">
        <v>230</v>
      </c>
      <c r="B18">
        <v>14.7</v>
      </c>
      <c r="D18" s="4"/>
      <c r="E18" s="4" t="s">
        <v>28</v>
      </c>
      <c r="F18" s="4" t="s">
        <v>29</v>
      </c>
      <c r="G18" s="4" t="s">
        <v>30</v>
      </c>
      <c r="H18" s="4" t="s">
        <v>31</v>
      </c>
      <c r="I18" s="4" t="s">
        <v>32</v>
      </c>
    </row>
    <row r="19" spans="1:10" x14ac:dyDescent="0.2">
      <c r="A19">
        <v>66</v>
      </c>
      <c r="B19">
        <v>32.4</v>
      </c>
      <c r="D19" s="2" t="s">
        <v>25</v>
      </c>
      <c r="E19" s="2">
        <v>1</v>
      </c>
      <c r="F19" s="2">
        <v>678.37287395539829</v>
      </c>
      <c r="G19" s="2">
        <v>678.37287395539829</v>
      </c>
      <c r="H19" s="2">
        <v>45.459803260823819</v>
      </c>
      <c r="I19" s="19">
        <v>1.7878352541210598E-7</v>
      </c>
      <c r="J19" s="1" t="s">
        <v>47</v>
      </c>
    </row>
    <row r="20" spans="1:10" x14ac:dyDescent="0.2">
      <c r="A20">
        <v>52</v>
      </c>
      <c r="B20">
        <v>30.4</v>
      </c>
      <c r="D20" s="2" t="s">
        <v>26</v>
      </c>
      <c r="E20" s="2">
        <v>30</v>
      </c>
      <c r="F20" s="2">
        <v>447.67431354460172</v>
      </c>
      <c r="G20" s="2">
        <v>14.92247711815339</v>
      </c>
      <c r="H20" s="2"/>
      <c r="I20" s="2"/>
    </row>
    <row r="21" spans="1:10" ht="16" thickBot="1" x14ac:dyDescent="0.25">
      <c r="A21">
        <v>65</v>
      </c>
      <c r="B21">
        <v>33.9</v>
      </c>
      <c r="D21" s="3" t="s">
        <v>27</v>
      </c>
      <c r="E21" s="3">
        <v>31</v>
      </c>
      <c r="F21" s="3">
        <v>1126.0471875000001</v>
      </c>
      <c r="G21" s="3"/>
      <c r="H21" s="3"/>
      <c r="I21" s="3"/>
    </row>
    <row r="22" spans="1:10" ht="16" thickBot="1" x14ac:dyDescent="0.25">
      <c r="A22">
        <v>97</v>
      </c>
      <c r="B22">
        <v>21.5</v>
      </c>
      <c r="I22" s="22" t="s">
        <v>55</v>
      </c>
      <c r="J22" s="22"/>
    </row>
    <row r="23" spans="1:10" x14ac:dyDescent="0.2">
      <c r="A23">
        <v>150</v>
      </c>
      <c r="B23">
        <v>15.5</v>
      </c>
      <c r="D23" s="4"/>
      <c r="E23" s="4" t="s">
        <v>33</v>
      </c>
      <c r="F23" s="4" t="s">
        <v>22</v>
      </c>
      <c r="G23" s="4" t="s">
        <v>34</v>
      </c>
      <c r="H23" s="4" t="s">
        <v>35</v>
      </c>
      <c r="I23" s="4" t="s">
        <v>38</v>
      </c>
      <c r="J23" s="4" t="s">
        <v>39</v>
      </c>
    </row>
    <row r="24" spans="1:10" x14ac:dyDescent="0.2">
      <c r="A24">
        <v>150</v>
      </c>
      <c r="B24">
        <v>15.2</v>
      </c>
      <c r="D24" s="2" t="s">
        <v>15</v>
      </c>
      <c r="E24" s="13">
        <v>30.098860539622493</v>
      </c>
      <c r="F24" s="2">
        <v>1.633920950302906</v>
      </c>
      <c r="G24" s="2">
        <v>18.421246470976815</v>
      </c>
      <c r="H24" s="19">
        <v>6.6427360304650858E-18</v>
      </c>
      <c r="I24" s="7">
        <v>26.761948787045323</v>
      </c>
      <c r="J24" s="7">
        <v>33.435772292199658</v>
      </c>
    </row>
    <row r="25" spans="1:10" ht="16" thickBot="1" x14ac:dyDescent="0.25">
      <c r="A25">
        <v>245</v>
      </c>
      <c r="B25">
        <v>13.3</v>
      </c>
      <c r="D25" s="3" t="s">
        <v>3</v>
      </c>
      <c r="E25" s="14">
        <v>-6.8228278071563689E-2</v>
      </c>
      <c r="F25" s="3">
        <v>1.0119303810422772E-2</v>
      </c>
      <c r="G25" s="3">
        <v>-6.7423885427067924</v>
      </c>
      <c r="H25" s="21">
        <v>1.7878352541210566E-7</v>
      </c>
      <c r="I25" s="23">
        <v>-8.8894653520534272E-2</v>
      </c>
      <c r="J25" s="23">
        <v>-4.7561902622593098E-2</v>
      </c>
    </row>
    <row r="26" spans="1:10" x14ac:dyDescent="0.2">
      <c r="A26">
        <v>175</v>
      </c>
      <c r="B26">
        <v>19.2</v>
      </c>
      <c r="H26" t="s">
        <v>50</v>
      </c>
    </row>
    <row r="27" spans="1:10" x14ac:dyDescent="0.2">
      <c r="A27">
        <v>66</v>
      </c>
      <c r="B27">
        <v>27.3</v>
      </c>
    </row>
    <row r="28" spans="1:10" x14ac:dyDescent="0.2">
      <c r="A28">
        <v>91</v>
      </c>
      <c r="B28">
        <v>26</v>
      </c>
      <c r="D28" s="1" t="s">
        <v>48</v>
      </c>
    </row>
    <row r="29" spans="1:10" x14ac:dyDescent="0.2">
      <c r="A29">
        <v>113</v>
      </c>
      <c r="B29">
        <v>30.4</v>
      </c>
      <c r="D29" t="s">
        <v>51</v>
      </c>
    </row>
    <row r="30" spans="1:10" x14ac:dyDescent="0.2">
      <c r="A30">
        <v>264</v>
      </c>
      <c r="B30">
        <v>15.8</v>
      </c>
      <c r="D30" t="s">
        <v>52</v>
      </c>
    </row>
    <row r="31" spans="1:10" x14ac:dyDescent="0.2">
      <c r="A31">
        <v>175</v>
      </c>
      <c r="B31">
        <v>19.7</v>
      </c>
    </row>
    <row r="32" spans="1:10" x14ac:dyDescent="0.2">
      <c r="A32">
        <v>335</v>
      </c>
      <c r="B32">
        <v>15</v>
      </c>
      <c r="D32" t="s">
        <v>49</v>
      </c>
    </row>
    <row r="33" spans="1:5" x14ac:dyDescent="0.2">
      <c r="A33">
        <v>109</v>
      </c>
      <c r="B33">
        <v>21.4</v>
      </c>
      <c r="D33" t="s">
        <v>53</v>
      </c>
    </row>
    <row r="34" spans="1:5" x14ac:dyDescent="0.2">
      <c r="D34">
        <v>16.45</v>
      </c>
      <c r="E34" t="s">
        <v>54</v>
      </c>
    </row>
  </sheetData>
  <mergeCells count="1">
    <mergeCell ref="I22:J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5532-BC85-1A43-B420-C61D87193D1C}">
  <dimension ref="A1:Q37"/>
  <sheetViews>
    <sheetView tabSelected="1" zoomScale="110" zoomScaleNormal="110" workbookViewId="0">
      <selection activeCell="H28" sqref="H28"/>
    </sheetView>
  </sheetViews>
  <sheetFormatPr baseColWidth="10" defaultRowHeight="15" x14ac:dyDescent="0.2"/>
  <cols>
    <col min="1" max="1" width="6.6640625" customWidth="1"/>
    <col min="2" max="2" width="8.5" customWidth="1"/>
    <col min="3" max="3" width="5.33203125" customWidth="1"/>
    <col min="4" max="4" width="6.5" customWidth="1"/>
    <col min="5" max="5" width="9" customWidth="1"/>
    <col min="6" max="6" width="7.83203125" customWidth="1"/>
    <col min="7" max="7" width="8.5" customWidth="1"/>
    <col min="8" max="8" width="15.5" customWidth="1"/>
    <col min="9" max="9" width="12" customWidth="1"/>
    <col min="10" max="10" width="6" customWidth="1"/>
    <col min="11" max="11" width="11.6640625" customWidth="1"/>
    <col min="12" max="12" width="12.6640625" bestFit="1" customWidth="1"/>
    <col min="15" max="15" width="10.83203125" customWidth="1"/>
  </cols>
  <sheetData>
    <row r="1" spans="1:16" s="35" customFormat="1" ht="27" customHeight="1" x14ac:dyDescent="0.2">
      <c r="A1" s="34" t="s">
        <v>3</v>
      </c>
      <c r="B1" s="34" t="s">
        <v>5</v>
      </c>
      <c r="C1" s="34" t="s">
        <v>8</v>
      </c>
      <c r="D1" s="34" t="s">
        <v>0</v>
      </c>
      <c r="E1" s="36" t="s">
        <v>78</v>
      </c>
      <c r="F1" s="37" t="s">
        <v>77</v>
      </c>
      <c r="G1" s="37" t="s">
        <v>72</v>
      </c>
      <c r="I1" s="39" t="s">
        <v>75</v>
      </c>
    </row>
    <row r="2" spans="1:16" x14ac:dyDescent="0.2">
      <c r="A2">
        <v>110</v>
      </c>
      <c r="B2">
        <v>2.62</v>
      </c>
      <c r="C2">
        <v>1</v>
      </c>
      <c r="D2">
        <v>21</v>
      </c>
      <c r="E2" s="10">
        <f>$N$7+$M$7*A2+$L$7*B2+$K$7*C2</f>
        <v>24.422057814190499</v>
      </c>
      <c r="F2" s="10" cm="1">
        <f t="array" ref="F2:F33">D2:D33-E2:E33</f>
        <v>-3.4220578141904987</v>
      </c>
      <c r="G2" s="10" cm="1">
        <f t="array" ref="G2:G33">F2:F33^2</f>
        <v>11.710479683662253</v>
      </c>
      <c r="H2" s="38" t="s">
        <v>74</v>
      </c>
      <c r="I2" s="40">
        <f>SUM(_xlfn.ANCHORARRAY(G2))</f>
        <v>180.2910716698494</v>
      </c>
      <c r="K2" s="20" t="s">
        <v>56</v>
      </c>
    </row>
    <row r="3" spans="1:16" x14ac:dyDescent="0.2">
      <c r="A3">
        <v>110</v>
      </c>
      <c r="B3">
        <v>2.875</v>
      </c>
      <c r="C3">
        <v>1</v>
      </c>
      <c r="D3">
        <v>21</v>
      </c>
      <c r="E3" s="10">
        <f t="shared" ref="E3:E33" si="0">$N$7+$M$7*A3+$L$7*B3+$K$7*C3</f>
        <v>23.688021083669668</v>
      </c>
      <c r="F3" s="10">
        <v>-2.6880210836696676</v>
      </c>
      <c r="G3" s="10">
        <v>7.2254573462526546</v>
      </c>
      <c r="H3" s="10"/>
      <c r="I3" s="10"/>
      <c r="K3" s="20" t="s">
        <v>57</v>
      </c>
    </row>
    <row r="4" spans="1:16" x14ac:dyDescent="0.2">
      <c r="A4">
        <v>93</v>
      </c>
      <c r="B4">
        <v>2.3199999999999998</v>
      </c>
      <c r="C4">
        <v>1</v>
      </c>
      <c r="D4">
        <v>22.8</v>
      </c>
      <c r="E4" s="10">
        <f t="shared" si="0"/>
        <v>25.922768779540149</v>
      </c>
      <c r="F4" s="10">
        <v>-3.1227687795401486</v>
      </c>
      <c r="G4" s="10">
        <v>9.751684850470669</v>
      </c>
      <c r="H4" s="38" t="s">
        <v>79</v>
      </c>
      <c r="I4" s="40">
        <f>SQRT(AVERAGE(_xlfn.ANCHORARRAY(G2)))</f>
        <v>2.3736250735284194</v>
      </c>
    </row>
    <row r="5" spans="1:16" x14ac:dyDescent="0.2">
      <c r="A5">
        <v>110</v>
      </c>
      <c r="B5">
        <v>3.2149999999999999</v>
      </c>
      <c r="C5">
        <v>0</v>
      </c>
      <c r="D5">
        <v>21.4</v>
      </c>
      <c r="E5" s="10">
        <f t="shared" si="0"/>
        <v>20.625595312651924</v>
      </c>
      <c r="F5" s="10">
        <v>0.77440468734807411</v>
      </c>
      <c r="G5" s="10">
        <v>0.59970261978666839</v>
      </c>
      <c r="H5" s="10"/>
      <c r="I5" s="10"/>
      <c r="K5" t="str">
        <f ca="1">_xlfn.FORMULATEXT(K7)</f>
        <v>=LINEST(D2:D33, A2:C33)</v>
      </c>
    </row>
    <row r="6" spans="1:16" x14ac:dyDescent="0.2">
      <c r="A6">
        <v>175</v>
      </c>
      <c r="B6">
        <v>3.44</v>
      </c>
      <c r="C6">
        <v>0</v>
      </c>
      <c r="D6">
        <v>18.7</v>
      </c>
      <c r="E6" s="10">
        <f t="shared" si="0"/>
        <v>17.54179865757547</v>
      </c>
      <c r="F6" s="10">
        <v>1.1582013424245297</v>
      </c>
      <c r="G6" s="10">
        <v>1.3414303495939826</v>
      </c>
      <c r="H6" s="10"/>
      <c r="I6" s="10"/>
      <c r="K6" t="s">
        <v>8</v>
      </c>
      <c r="L6" t="s">
        <v>5</v>
      </c>
      <c r="M6" t="s">
        <v>3</v>
      </c>
      <c r="N6" t="s">
        <v>15</v>
      </c>
      <c r="P6" t="s">
        <v>8</v>
      </c>
    </row>
    <row r="7" spans="1:16" x14ac:dyDescent="0.2">
      <c r="A7">
        <v>105</v>
      </c>
      <c r="B7">
        <v>3.46</v>
      </c>
      <c r="C7">
        <v>0</v>
      </c>
      <c r="D7">
        <v>18.100000000000001</v>
      </c>
      <c r="E7" s="10">
        <f t="shared" si="0"/>
        <v>20.107737966036076</v>
      </c>
      <c r="F7" s="10">
        <v>-2.0077379660360748</v>
      </c>
      <c r="G7" s="10">
        <v>4.0310117402626746</v>
      </c>
      <c r="H7" s="41" t="s">
        <v>76</v>
      </c>
      <c r="K7" s="24" cm="1">
        <f t="array" ref="K7:N7">LINEST(D2:D33, A2:C33)</f>
        <v>2.0837101303232957</v>
      </c>
      <c r="L7" s="24">
        <v>-2.8785754138071864</v>
      </c>
      <c r="M7" s="24">
        <v>-3.7478725953382114E-2</v>
      </c>
      <c r="N7" s="24">
        <v>34.002875122914062</v>
      </c>
      <c r="P7" t="s">
        <v>58</v>
      </c>
    </row>
    <row r="8" spans="1:16" x14ac:dyDescent="0.2">
      <c r="A8">
        <v>245</v>
      </c>
      <c r="B8">
        <v>3.57</v>
      </c>
      <c r="C8">
        <v>0</v>
      </c>
      <c r="D8">
        <v>14.3</v>
      </c>
      <c r="E8" s="10">
        <f t="shared" si="0"/>
        <v>14.544073037043789</v>
      </c>
      <c r="F8" s="10">
        <v>-0.24407303704378869</v>
      </c>
      <c r="G8" s="10">
        <v>5.9571647411778644E-2</v>
      </c>
      <c r="H8" s="10"/>
      <c r="I8" s="10"/>
      <c r="P8" t="s">
        <v>59</v>
      </c>
    </row>
    <row r="9" spans="1:16" x14ac:dyDescent="0.2">
      <c r="A9">
        <v>62</v>
      </c>
      <c r="B9">
        <v>3.19</v>
      </c>
      <c r="C9">
        <v>0</v>
      </c>
      <c r="D9">
        <v>24.4</v>
      </c>
      <c r="E9" s="10">
        <f t="shared" si="0"/>
        <v>22.496538543759449</v>
      </c>
      <c r="F9" s="10">
        <v>1.9034614562405494</v>
      </c>
      <c r="G9" s="10">
        <v>3.623165515393393</v>
      </c>
      <c r="H9" s="10"/>
      <c r="I9" s="10"/>
      <c r="K9" t="s">
        <v>17</v>
      </c>
    </row>
    <row r="10" spans="1:16" ht="16" thickBot="1" x14ac:dyDescent="0.25">
      <c r="A10">
        <v>95</v>
      </c>
      <c r="B10">
        <v>3.15</v>
      </c>
      <c r="C10">
        <v>0</v>
      </c>
      <c r="D10">
        <v>22.8</v>
      </c>
      <c r="E10" s="10">
        <f t="shared" si="0"/>
        <v>21.374883603850126</v>
      </c>
      <c r="F10" s="10">
        <v>1.4251163961498747</v>
      </c>
      <c r="G10" s="10">
        <v>2.0309567425752069</v>
      </c>
      <c r="H10" s="10"/>
      <c r="I10" s="10"/>
    </row>
    <row r="11" spans="1:16" x14ac:dyDescent="0.2">
      <c r="A11">
        <v>123</v>
      </c>
      <c r="B11">
        <v>3.44</v>
      </c>
      <c r="C11">
        <v>0</v>
      </c>
      <c r="D11">
        <v>19.2</v>
      </c>
      <c r="E11" s="10">
        <f t="shared" si="0"/>
        <v>19.490692407151343</v>
      </c>
      <c r="F11" s="10">
        <v>-0.2906924071513437</v>
      </c>
      <c r="G11" s="10">
        <v>8.4502075575442578E-2</v>
      </c>
      <c r="H11" s="10"/>
      <c r="I11" s="10"/>
      <c r="K11" s="12" t="s">
        <v>18</v>
      </c>
      <c r="L11" s="12"/>
    </row>
    <row r="12" spans="1:16" x14ac:dyDescent="0.2">
      <c r="A12">
        <v>123</v>
      </c>
      <c r="B12">
        <v>3.44</v>
      </c>
      <c r="C12">
        <v>0</v>
      </c>
      <c r="D12">
        <v>17.8</v>
      </c>
      <c r="E12" s="10">
        <f t="shared" si="0"/>
        <v>19.490692407151343</v>
      </c>
      <c r="F12" s="10">
        <v>-1.6906924071513423</v>
      </c>
      <c r="G12" s="10">
        <v>2.8584408155992</v>
      </c>
      <c r="H12" s="10"/>
      <c r="I12" s="10"/>
      <c r="K12" s="2" t="s">
        <v>19</v>
      </c>
      <c r="L12" s="32">
        <v>0.91645529354564448</v>
      </c>
      <c r="M12" t="s">
        <v>71</v>
      </c>
      <c r="O12" s="31">
        <f>CORREL(D2:D33, E2:E33)</f>
        <v>0.91645529354564448</v>
      </c>
      <c r="P12" t="str">
        <f ca="1">_xlfn.FORMULATEXT(O12)</f>
        <v>=CORREL(D2:D33, E2:E33)</v>
      </c>
    </row>
    <row r="13" spans="1:16" x14ac:dyDescent="0.2">
      <c r="A13">
        <v>180</v>
      </c>
      <c r="B13">
        <v>4.07</v>
      </c>
      <c r="C13">
        <v>0</v>
      </c>
      <c r="D13">
        <v>16.399999999999999</v>
      </c>
      <c r="E13" s="10">
        <f t="shared" si="0"/>
        <v>15.540902517110032</v>
      </c>
      <c r="F13" s="10">
        <v>0.85909748288996646</v>
      </c>
      <c r="G13" s="10">
        <v>0.73804848510787624</v>
      </c>
      <c r="H13" s="10"/>
      <c r="I13" s="10"/>
      <c r="K13" s="30" t="s">
        <v>20</v>
      </c>
      <c r="L13" s="17">
        <v>0.83989030506783335</v>
      </c>
      <c r="O13" s="33">
        <f>O12^2</f>
        <v>0.83989030506783335</v>
      </c>
      <c r="P13" t="str">
        <f ca="1">_xlfn.FORMULATEXT(O13)</f>
        <v>=O12^2</v>
      </c>
    </row>
    <row r="14" spans="1:16" x14ac:dyDescent="0.2">
      <c r="A14">
        <v>180</v>
      </c>
      <c r="B14">
        <v>3.73</v>
      </c>
      <c r="C14">
        <v>0</v>
      </c>
      <c r="D14">
        <v>17.3</v>
      </c>
      <c r="E14" s="10">
        <f t="shared" si="0"/>
        <v>16.519618157804477</v>
      </c>
      <c r="F14" s="10">
        <v>0.7803818421955242</v>
      </c>
      <c r="G14" s="10">
        <v>0.60899581962848004</v>
      </c>
      <c r="H14" s="10"/>
      <c r="I14" s="10"/>
      <c r="K14" s="2" t="s">
        <v>21</v>
      </c>
      <c r="L14" s="2">
        <v>0.82273569489652976</v>
      </c>
      <c r="O14" t="s">
        <v>60</v>
      </c>
    </row>
    <row r="15" spans="1:16" x14ac:dyDescent="0.2">
      <c r="A15">
        <v>180</v>
      </c>
      <c r="B15">
        <v>3.78</v>
      </c>
      <c r="C15">
        <v>0</v>
      </c>
      <c r="D15">
        <v>15.2</v>
      </c>
      <c r="E15" s="10">
        <f t="shared" si="0"/>
        <v>16.375689387114118</v>
      </c>
      <c r="F15" s="10">
        <v>-1.1756893871141187</v>
      </c>
      <c r="G15" s="10">
        <v>1.3822455349727722</v>
      </c>
      <c r="H15" s="10"/>
      <c r="I15" s="10"/>
      <c r="K15" s="2" t="s">
        <v>22</v>
      </c>
      <c r="L15" s="2">
        <v>2.5375119399426995</v>
      </c>
    </row>
    <row r="16" spans="1:16" ht="16" thickBot="1" x14ac:dyDescent="0.25">
      <c r="A16">
        <v>205</v>
      </c>
      <c r="B16">
        <v>5.25</v>
      </c>
      <c r="C16">
        <v>0</v>
      </c>
      <c r="D16">
        <v>10.4</v>
      </c>
      <c r="E16" s="10">
        <f t="shared" si="0"/>
        <v>11.207215379983001</v>
      </c>
      <c r="F16" s="10">
        <v>-0.80721537998300086</v>
      </c>
      <c r="G16" s="10">
        <v>0.65159666968110042</v>
      </c>
      <c r="H16" s="10"/>
      <c r="I16" s="10"/>
      <c r="K16" s="3" t="s">
        <v>23</v>
      </c>
      <c r="L16" s="3">
        <v>32</v>
      </c>
    </row>
    <row r="17" spans="1:17" x14ac:dyDescent="0.2">
      <c r="A17">
        <v>215</v>
      </c>
      <c r="B17">
        <v>5.4240000000000004</v>
      </c>
      <c r="C17">
        <v>0</v>
      </c>
      <c r="D17">
        <v>10.4</v>
      </c>
      <c r="E17" s="10">
        <f t="shared" si="0"/>
        <v>10.331555998446728</v>
      </c>
      <c r="F17" s="10">
        <v>6.8444001553272571E-2</v>
      </c>
      <c r="G17" s="10">
        <v>4.6845813486243778E-3</v>
      </c>
      <c r="H17" s="10"/>
      <c r="I17" s="10"/>
    </row>
    <row r="18" spans="1:17" ht="16" thickBot="1" x14ac:dyDescent="0.25">
      <c r="A18">
        <v>230</v>
      </c>
      <c r="B18">
        <v>5.3449999999999998</v>
      </c>
      <c r="C18">
        <v>0</v>
      </c>
      <c r="D18">
        <v>14.7</v>
      </c>
      <c r="E18" s="10">
        <f t="shared" si="0"/>
        <v>9.9967825668367674</v>
      </c>
      <c r="F18" s="10">
        <v>4.7032174331632319</v>
      </c>
      <c r="G18" s="10">
        <v>22.120254223610541</v>
      </c>
      <c r="H18" s="10"/>
      <c r="I18" s="10"/>
      <c r="K18" t="s">
        <v>24</v>
      </c>
    </row>
    <row r="19" spans="1:17" x14ac:dyDescent="0.2">
      <c r="A19">
        <v>66</v>
      </c>
      <c r="B19">
        <v>2.2000000000000002</v>
      </c>
      <c r="C19">
        <v>1</v>
      </c>
      <c r="D19">
        <v>32.4</v>
      </c>
      <c r="E19" s="10">
        <f t="shared" si="0"/>
        <v>27.280123429938328</v>
      </c>
      <c r="F19" s="10">
        <v>5.1198765700616704</v>
      </c>
      <c r="G19" s="10">
        <v>26.213136092666456</v>
      </c>
      <c r="H19" s="10"/>
      <c r="I19" s="10"/>
      <c r="K19" s="4"/>
      <c r="L19" s="4" t="s">
        <v>28</v>
      </c>
      <c r="M19" s="4" t="s">
        <v>29</v>
      </c>
      <c r="N19" s="4" t="s">
        <v>30</v>
      </c>
      <c r="O19" s="4" t="s">
        <v>31</v>
      </c>
      <c r="P19" s="4" t="s">
        <v>32</v>
      </c>
    </row>
    <row r="20" spans="1:17" x14ac:dyDescent="0.2">
      <c r="A20">
        <v>52</v>
      </c>
      <c r="B20">
        <v>1.615</v>
      </c>
      <c r="C20">
        <v>1</v>
      </c>
      <c r="D20">
        <v>30.4</v>
      </c>
      <c r="E20" s="10">
        <f t="shared" si="0"/>
        <v>29.488792210362881</v>
      </c>
      <c r="F20" s="10">
        <v>0.91120778963711757</v>
      </c>
      <c r="G20" s="10">
        <v>0.83029963589536149</v>
      </c>
      <c r="H20" s="10"/>
      <c r="I20" s="10"/>
      <c r="K20" s="2" t="s">
        <v>25</v>
      </c>
      <c r="L20" s="2">
        <v>3</v>
      </c>
      <c r="M20" s="2">
        <v>945.75611583015075</v>
      </c>
      <c r="N20" s="2">
        <v>315.25203861005025</v>
      </c>
      <c r="O20" s="2">
        <v>48.960034456091059</v>
      </c>
      <c r="P20" s="19">
        <v>2.9078715492971068E-11</v>
      </c>
      <c r="Q20" s="1" t="s">
        <v>47</v>
      </c>
    </row>
    <row r="21" spans="1:17" x14ac:dyDescent="0.2">
      <c r="A21">
        <v>65</v>
      </c>
      <c r="B21">
        <v>1.835</v>
      </c>
      <c r="C21">
        <v>1</v>
      </c>
      <c r="D21">
        <v>33.9</v>
      </c>
      <c r="E21" s="10">
        <f t="shared" si="0"/>
        <v>28.368282181931335</v>
      </c>
      <c r="F21" s="10">
        <v>5.5317178180686639</v>
      </c>
      <c r="G21" s="10">
        <v>30.599902018738341</v>
      </c>
      <c r="H21" s="10"/>
      <c r="I21" s="10"/>
      <c r="K21" s="2" t="s">
        <v>26</v>
      </c>
      <c r="L21" s="2">
        <v>28</v>
      </c>
      <c r="M21" s="2">
        <v>180.29107166984934</v>
      </c>
      <c r="N21" s="2">
        <v>6.4389668453517626</v>
      </c>
      <c r="O21" s="2"/>
      <c r="P21" s="2"/>
      <c r="Q21" t="s">
        <v>61</v>
      </c>
    </row>
    <row r="22" spans="1:17" ht="16" thickBot="1" x14ac:dyDescent="0.25">
      <c r="A22">
        <v>97</v>
      </c>
      <c r="B22">
        <v>2.4649999999999999</v>
      </c>
      <c r="C22">
        <v>0</v>
      </c>
      <c r="D22">
        <v>21.5</v>
      </c>
      <c r="E22" s="10">
        <f t="shared" si="0"/>
        <v>23.271750310401284</v>
      </c>
      <c r="F22" s="10">
        <v>-1.7717503104012842</v>
      </c>
      <c r="G22" s="10">
        <v>3.1390991624070468</v>
      </c>
      <c r="H22" s="10"/>
      <c r="I22" s="10"/>
      <c r="K22" s="3" t="s">
        <v>27</v>
      </c>
      <c r="L22" s="3">
        <v>31</v>
      </c>
      <c r="M22" s="3">
        <v>1126.0471875000001</v>
      </c>
      <c r="N22" s="3"/>
      <c r="O22" s="3"/>
      <c r="P22" s="3"/>
    </row>
    <row r="23" spans="1:17" ht="16" thickBot="1" x14ac:dyDescent="0.25">
      <c r="A23">
        <v>150</v>
      </c>
      <c r="B23">
        <v>3.52</v>
      </c>
      <c r="C23">
        <v>0</v>
      </c>
      <c r="D23">
        <v>15.5</v>
      </c>
      <c r="E23" s="10">
        <f t="shared" si="0"/>
        <v>18.248480773305452</v>
      </c>
      <c r="F23" s="10">
        <v>-2.7484807733054524</v>
      </c>
      <c r="G23" s="10">
        <v>7.5541465612297376</v>
      </c>
      <c r="H23" s="10"/>
      <c r="I23" s="10"/>
    </row>
    <row r="24" spans="1:17" x14ac:dyDescent="0.2">
      <c r="A24">
        <v>150</v>
      </c>
      <c r="B24">
        <v>3.4350000000000001</v>
      </c>
      <c r="C24">
        <v>0</v>
      </c>
      <c r="D24">
        <v>15.2</v>
      </c>
      <c r="E24" s="10">
        <f t="shared" si="0"/>
        <v>18.49315968347906</v>
      </c>
      <c r="F24" s="10">
        <v>-3.2931596834790611</v>
      </c>
      <c r="G24" s="10">
        <v>10.844900700891909</v>
      </c>
      <c r="H24" s="10"/>
      <c r="I24" s="10"/>
      <c r="K24" s="4"/>
      <c r="L24" s="4" t="s">
        <v>33</v>
      </c>
      <c r="M24" s="4" t="s">
        <v>22</v>
      </c>
      <c r="N24" s="4" t="s">
        <v>34</v>
      </c>
      <c r="O24" s="4" t="s">
        <v>35</v>
      </c>
      <c r="P24" s="4" t="s">
        <v>36</v>
      </c>
      <c r="Q24" s="4" t="s">
        <v>37</v>
      </c>
    </row>
    <row r="25" spans="1:17" x14ac:dyDescent="0.2">
      <c r="A25">
        <v>245</v>
      </c>
      <c r="B25">
        <v>3.84</v>
      </c>
      <c r="C25">
        <v>0</v>
      </c>
      <c r="D25">
        <v>13.3</v>
      </c>
      <c r="E25" s="10">
        <f t="shared" si="0"/>
        <v>13.766857675315849</v>
      </c>
      <c r="F25" s="10">
        <v>-0.46685767531584865</v>
      </c>
      <c r="G25" s="10">
        <v>0.21795608900131835</v>
      </c>
      <c r="H25" s="10"/>
      <c r="I25" s="10"/>
      <c r="K25" s="2" t="s">
        <v>15</v>
      </c>
      <c r="L25" s="30">
        <v>34.002875122914062</v>
      </c>
      <c r="M25" s="2">
        <v>2.6426593369900306</v>
      </c>
      <c r="N25" s="2">
        <v>12.866915779482603</v>
      </c>
      <c r="O25" s="27">
        <v>2.8240301965831147E-13</v>
      </c>
      <c r="P25" s="2">
        <v>28.589632863691797</v>
      </c>
      <c r="Q25" s="2">
        <v>39.416117382136328</v>
      </c>
    </row>
    <row r="26" spans="1:17" x14ac:dyDescent="0.2">
      <c r="A26">
        <v>175</v>
      </c>
      <c r="B26">
        <v>3.8450000000000002</v>
      </c>
      <c r="C26">
        <v>0</v>
      </c>
      <c r="D26">
        <v>19.2</v>
      </c>
      <c r="E26" s="10">
        <f t="shared" si="0"/>
        <v>16.37597561498356</v>
      </c>
      <c r="F26" s="10">
        <v>2.8240243850164397</v>
      </c>
      <c r="G26" s="10">
        <v>7.9751137271674803</v>
      </c>
      <c r="H26" s="10"/>
      <c r="I26" s="10"/>
      <c r="K26" s="2" t="s">
        <v>3</v>
      </c>
      <c r="L26" s="29">
        <v>-3.7478725953382114E-2</v>
      </c>
      <c r="M26" s="2">
        <v>9.6054221574033462E-3</v>
      </c>
      <c r="N26" s="2">
        <v>-3.90183016833836</v>
      </c>
      <c r="O26" s="28">
        <v>5.4640226580877677E-4</v>
      </c>
      <c r="P26" s="2">
        <v>-5.7154541300565416E-2</v>
      </c>
      <c r="Q26" s="2">
        <v>-1.7802910606198815E-2</v>
      </c>
    </row>
    <row r="27" spans="1:17" x14ac:dyDescent="0.2">
      <c r="A27">
        <v>66</v>
      </c>
      <c r="B27">
        <v>1.9350000000000001</v>
      </c>
      <c r="C27">
        <v>1</v>
      </c>
      <c r="D27">
        <v>27.3</v>
      </c>
      <c r="E27" s="10">
        <f t="shared" si="0"/>
        <v>28.042945914597233</v>
      </c>
      <c r="F27" s="10">
        <v>-0.74294591459723236</v>
      </c>
      <c r="G27" s="10">
        <v>0.55196863201671809</v>
      </c>
      <c r="H27" s="10"/>
      <c r="I27" s="10"/>
      <c r="K27" s="2" t="s">
        <v>5</v>
      </c>
      <c r="L27" s="29">
        <v>-2.8785754138071864</v>
      </c>
      <c r="M27" s="2">
        <v>0.90497053803057714</v>
      </c>
      <c r="N27" s="2">
        <v>-3.1808498650924313</v>
      </c>
      <c r="O27" s="28">
        <v>3.5740310794737246E-3</v>
      </c>
      <c r="P27" s="2">
        <v>-4.7323235270233059</v>
      </c>
      <c r="Q27" s="2">
        <v>-1.0248273005910673</v>
      </c>
    </row>
    <row r="28" spans="1:17" ht="16" thickBot="1" x14ac:dyDescent="0.25">
      <c r="A28">
        <v>91</v>
      </c>
      <c r="B28">
        <v>2.14</v>
      </c>
      <c r="C28">
        <v>1</v>
      </c>
      <c r="D28">
        <v>26</v>
      </c>
      <c r="E28" s="10">
        <f t="shared" si="0"/>
        <v>26.515869805932208</v>
      </c>
      <c r="F28" s="10">
        <v>-0.51586980593220844</v>
      </c>
      <c r="G28" s="10">
        <v>0.2661216566725344</v>
      </c>
      <c r="H28" s="10"/>
      <c r="I28" s="10"/>
      <c r="K28" s="3" t="s">
        <v>8</v>
      </c>
      <c r="L28" s="25">
        <v>2.0837101303232957</v>
      </c>
      <c r="M28" s="3">
        <v>1.3764201523049431</v>
      </c>
      <c r="N28" s="3">
        <v>1.5138619750909124</v>
      </c>
      <c r="O28" s="21">
        <v>0.14126823673653088</v>
      </c>
      <c r="P28" s="3">
        <v>-0.73575873976904793</v>
      </c>
      <c r="Q28" s="3">
        <v>4.9031790004156397</v>
      </c>
    </row>
    <row r="29" spans="1:17" x14ac:dyDescent="0.2">
      <c r="A29">
        <v>113</v>
      </c>
      <c r="B29">
        <v>1.5129999999999999</v>
      </c>
      <c r="C29">
        <v>1</v>
      </c>
      <c r="D29">
        <v>30.4</v>
      </c>
      <c r="E29" s="10">
        <f t="shared" si="0"/>
        <v>27.496204619414907</v>
      </c>
      <c r="F29" s="10">
        <v>2.9037953805850911</v>
      </c>
      <c r="G29" s="10">
        <v>8.4320276123073139</v>
      </c>
      <c r="H29" s="10"/>
      <c r="I29" s="10"/>
      <c r="O29" t="s">
        <v>66</v>
      </c>
    </row>
    <row r="30" spans="1:17" x14ac:dyDescent="0.2">
      <c r="A30">
        <v>264</v>
      </c>
      <c r="B30">
        <v>3.17</v>
      </c>
      <c r="C30">
        <v>1</v>
      </c>
      <c r="D30">
        <v>15.8</v>
      </c>
      <c r="E30" s="10">
        <f t="shared" si="0"/>
        <v>17.067117539775701</v>
      </c>
      <c r="F30" s="10">
        <v>-1.2671175397757004</v>
      </c>
      <c r="G30" s="10">
        <v>1.6055868596072238</v>
      </c>
      <c r="H30" s="10"/>
      <c r="I30" s="10"/>
      <c r="K30" t="s">
        <v>62</v>
      </c>
    </row>
    <row r="31" spans="1:17" x14ac:dyDescent="0.2">
      <c r="A31">
        <v>175</v>
      </c>
      <c r="B31">
        <v>2.77</v>
      </c>
      <c r="C31">
        <v>1</v>
      </c>
      <c r="D31">
        <v>19.7</v>
      </c>
      <c r="E31" s="10">
        <f t="shared" si="0"/>
        <v>21.554154315149582</v>
      </c>
      <c r="F31" s="10">
        <v>-1.8541543151495823</v>
      </c>
      <c r="G31" s="10">
        <v>3.4378882243878164</v>
      </c>
      <c r="H31" s="10"/>
      <c r="I31" s="10"/>
    </row>
    <row r="32" spans="1:17" x14ac:dyDescent="0.2">
      <c r="A32">
        <v>335</v>
      </c>
      <c r="B32">
        <v>3.57</v>
      </c>
      <c r="C32">
        <v>1</v>
      </c>
      <c r="D32">
        <v>15</v>
      </c>
      <c r="E32" s="10">
        <f t="shared" si="0"/>
        <v>13.254697831562694</v>
      </c>
      <c r="F32" s="10">
        <v>1.7453021684373056</v>
      </c>
      <c r="G32" s="10">
        <v>3.0460796591519608</v>
      </c>
      <c r="H32" s="10"/>
      <c r="I32" s="10"/>
      <c r="K32" t="s">
        <v>63</v>
      </c>
      <c r="L32">
        <v>200</v>
      </c>
      <c r="N32" t="s">
        <v>67</v>
      </c>
    </row>
    <row r="33" spans="1:14" x14ac:dyDescent="0.2">
      <c r="A33">
        <v>109</v>
      </c>
      <c r="B33">
        <v>2.78</v>
      </c>
      <c r="C33">
        <v>1</v>
      </c>
      <c r="D33">
        <v>21.4</v>
      </c>
      <c r="E33" s="10">
        <f t="shared" si="0"/>
        <v>23.998964473934734</v>
      </c>
      <c r="F33" s="10">
        <v>-2.5989644739347355</v>
      </c>
      <c r="G33" s="10">
        <v>6.7546163367748564</v>
      </c>
      <c r="H33" s="10"/>
      <c r="I33" s="10"/>
      <c r="K33" t="s">
        <v>64</v>
      </c>
      <c r="L33">
        <v>3.5</v>
      </c>
      <c r="N33" t="s">
        <v>68</v>
      </c>
    </row>
    <row r="34" spans="1:14" x14ac:dyDescent="0.2">
      <c r="K34" t="s">
        <v>65</v>
      </c>
      <c r="L34">
        <v>1</v>
      </c>
      <c r="N34" t="s">
        <v>69</v>
      </c>
    </row>
    <row r="35" spans="1:14" x14ac:dyDescent="0.2">
      <c r="K35" t="s">
        <v>54</v>
      </c>
      <c r="L35" s="26">
        <f>L25+L26*L32+L27*L33+L28*L34</f>
        <v>18.515826114235786</v>
      </c>
    </row>
    <row r="36" spans="1:14" x14ac:dyDescent="0.2">
      <c r="B36" t="s">
        <v>73</v>
      </c>
    </row>
    <row r="37" spans="1:14" x14ac:dyDescent="0.2">
      <c r="N3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mtcars</vt:lpstr>
      <vt:lpstr>SLR</vt:lpstr>
      <vt:lpstr>MLR</vt:lpstr>
      <vt:lpstr>ScatterPlot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2020-11-28T23:58:38Z</dcterms:created>
  <dcterms:modified xsi:type="dcterms:W3CDTF">2023-08-15T19:36:45Z</dcterms:modified>
</cp:coreProperties>
</file>