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2-08\Documents\Пр-33\Камалтдинов\"/>
    </mc:Choice>
  </mc:AlternateContent>
  <bookViews>
    <workbookView xWindow="0" yWindow="0" windowWidth="28800" windowHeight="12330"/>
  </bookViews>
  <sheets>
    <sheet name="Лист1" sheetId="1" r:id="rId1"/>
  </sheets>
  <definedNames>
    <definedName name="_Toc518981405" localSheetId="0">Лист1!$A$29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1" l="1"/>
  <c r="I35" i="1"/>
  <c r="D7" i="1" l="1"/>
  <c r="H22" i="1"/>
  <c r="I22" i="1"/>
  <c r="G22" i="1"/>
  <c r="G20" i="1"/>
  <c r="H20" i="1"/>
  <c r="I20" i="1"/>
  <c r="L20" i="1" l="1"/>
  <c r="O20" i="1" s="1"/>
  <c r="L22" i="1"/>
  <c r="O22" i="1"/>
  <c r="C25" i="1" l="1"/>
  <c r="G31" i="1"/>
  <c r="F35" i="1"/>
  <c r="C35" i="1"/>
  <c r="H31" i="1"/>
  <c r="D31" i="1"/>
  <c r="C37" i="1" l="1"/>
  <c r="F37" i="1" s="1"/>
  <c r="L35" i="1" s="1"/>
  <c r="C39" i="1" l="1"/>
</calcChain>
</file>

<file path=xl/sharedStrings.xml><?xml version="1.0" encoding="utf-8"?>
<sst xmlns="http://schemas.openxmlformats.org/spreadsheetml/2006/main" count="49" uniqueCount="44">
  <si>
    <t>λ, нм</t>
  </si>
  <si>
    <t>Δ λ, нм</t>
  </si>
  <si>
    <t>1. Расчет показателя преломления компонентов волоконного световода</t>
  </si>
  <si>
    <r>
      <t>Светоотра-жающая оболочка (n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)</t>
    </r>
  </si>
  <si>
    <t>Ai</t>
  </si>
  <si>
    <t>Ii</t>
  </si>
  <si>
    <t>Сердечник</t>
  </si>
  <si>
    <t>Ai*(л^2/л^2 - Ii)</t>
  </si>
  <si>
    <t>мкм</t>
  </si>
  <si>
    <t>n1=</t>
  </si>
  <si>
    <t>n2=</t>
  </si>
  <si>
    <t>n1^2=</t>
  </si>
  <si>
    <t>n2^2=</t>
  </si>
  <si>
    <t>V=</t>
  </si>
  <si>
    <t>a=</t>
  </si>
  <si>
    <r>
      <t>в световоде распространяется лишь один тип волны  НЕ</t>
    </r>
    <r>
      <rPr>
        <vertAlign val="subscript"/>
        <sz val="12"/>
        <color theme="1"/>
        <rFont val="Times New Roman"/>
        <family val="1"/>
        <charset val="204"/>
      </rPr>
      <t>11</t>
    </r>
    <r>
      <rPr>
        <sz val="12"/>
        <color theme="1"/>
        <rFont val="Times New Roman"/>
        <family val="1"/>
        <charset val="204"/>
      </rPr>
      <t>, и компоненты волоконного световода выбраны правильно.</t>
    </r>
  </si>
  <si>
    <t>2. Расчет числовой апертуры световода</t>
  </si>
  <si>
    <t>D=</t>
  </si>
  <si>
    <t>=</t>
  </si>
  <si>
    <t>~</t>
  </si>
  <si>
    <t>NA=</t>
  </si>
  <si>
    <t>D</t>
  </si>
  <si>
    <t>без D</t>
  </si>
  <si>
    <t>3. Расчет затухания световодов</t>
  </si>
  <si>
    <t>N&lt;0,2</t>
  </si>
  <si>
    <t>aп=</t>
  </si>
  <si>
    <t>ар=</t>
  </si>
  <si>
    <t>амикро=</t>
  </si>
  <si>
    <t>амакро=</t>
  </si>
  <si>
    <t>w0=</t>
  </si>
  <si>
    <t>Вариант 4</t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</si>
  <si>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пер</t>
    </r>
    <r>
      <rPr>
        <sz val="11"/>
        <color theme="1"/>
        <rFont val="Calibri"/>
        <family val="2"/>
        <charset val="204"/>
        <scheme val="minor"/>
      </rPr>
      <t>, мВт</t>
    </r>
  </si>
  <si>
    <r>
      <t>α</t>
    </r>
    <r>
      <rPr>
        <vertAlign val="subscript"/>
        <sz val="11"/>
        <color theme="1"/>
        <rFont val="Calibri"/>
        <family val="2"/>
        <charset val="204"/>
        <scheme val="minor"/>
      </rPr>
      <t>вх, дБ</t>
    </r>
  </si>
  <si>
    <r>
      <t>α</t>
    </r>
    <r>
      <rPr>
        <vertAlign val="subscript"/>
        <sz val="11"/>
        <color theme="1"/>
        <rFont val="Calibri"/>
        <family val="2"/>
        <charset val="204"/>
        <scheme val="minor"/>
      </rPr>
      <t>вых, дБ</t>
    </r>
  </si>
  <si>
    <r>
      <t>α</t>
    </r>
    <r>
      <rPr>
        <vertAlign val="subscript"/>
        <sz val="11"/>
        <color theme="1"/>
        <rFont val="Calibri"/>
        <family val="2"/>
        <charset val="204"/>
        <scheme val="minor"/>
      </rPr>
      <t>нс, дБ</t>
    </r>
  </si>
  <si>
    <r>
      <t>α</t>
    </r>
    <r>
      <rPr>
        <vertAlign val="subscript"/>
        <sz val="11"/>
        <color theme="1"/>
        <rFont val="Calibri"/>
        <family val="2"/>
        <charset val="204"/>
        <scheme val="minor"/>
      </rPr>
      <t>рс, дБ</t>
    </r>
  </si>
  <si>
    <t>диаметр сердечника оптоволоконного световода 2a=8,3 мкм;</t>
  </si>
  <si>
    <t>диаметр оболочки оптоволоконного световода b=125 мкм;</t>
  </si>
  <si>
    <t>диаметр скрутки d=160 мм;</t>
  </si>
  <si>
    <t>шаг скрутки S=80 мм;</t>
  </si>
  <si>
    <t>коэффициент для расчета затухания на микроизгибах  k=15;</t>
  </si>
  <si>
    <r>
      <t xml:space="preserve">строительная длина оптического кабеля </t>
    </r>
    <r>
      <rPr>
        <i/>
        <sz val="12"/>
        <color theme="1"/>
        <rFont val="Times New Roman"/>
        <family val="1"/>
        <charset val="204"/>
      </rPr>
      <t>l</t>
    </r>
    <r>
      <rPr>
        <i/>
        <vertAlign val="subscript"/>
        <sz val="12"/>
        <color theme="1"/>
        <rFont val="Times New Roman"/>
        <family val="1"/>
        <charset val="204"/>
      </rPr>
      <t>сд</t>
    </r>
    <r>
      <rPr>
        <sz val="12"/>
        <color theme="1"/>
        <rFont val="Times New Roman"/>
        <family val="1"/>
        <charset val="204"/>
      </rPr>
      <t>=2 км;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</si>
  <si>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коэффициент ошибок p</t>
    </r>
    <r>
      <rPr>
        <vertAlign val="subscript"/>
        <sz val="12"/>
        <color theme="1"/>
        <rFont val="Times New Roman"/>
        <family val="1"/>
        <charset val="204"/>
      </rPr>
      <t>ош</t>
    </r>
    <r>
      <rPr>
        <sz val="12"/>
        <color theme="1"/>
        <rFont val="Times New Roman"/>
        <family val="1"/>
        <charset val="204"/>
      </rPr>
      <t>=­10</t>
    </r>
    <r>
      <rPr>
        <vertAlign val="superscript"/>
        <sz val="12"/>
        <color theme="1"/>
        <rFont val="Times New Roman"/>
        <family val="1"/>
        <charset val="204"/>
      </rPr>
      <t>-9</t>
    </r>
    <r>
      <rPr>
        <sz val="12"/>
        <color theme="1"/>
        <rFont val="Times New Roman"/>
        <family val="1"/>
        <charset val="204"/>
      </rPr>
      <t>;</t>
    </r>
  </si>
  <si>
    <t>скорость передачи информации B= 622 Мбит/с.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</si>
</sst>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8" fillId="0" borderId="0" xfId="0" applyFont="1"/>
    <xf numFmtId="0" fontId="8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A10" zoomScaleNormal="100" workbookViewId="0">
      <selection activeCell="F28" sqref="F28"/>
    </sheetView>
  </sheetViews>
  <sheetFormatPr defaultRowHeight="15" x14ac:dyDescent="0.25"/>
  <cols>
    <col min="1" max="1" width="65.85546875" bestFit="1" customWidth="1"/>
    <col min="3" max="3" width="11" bestFit="1" customWidth="1"/>
    <col min="6" max="6" width="12" bestFit="1" customWidth="1"/>
    <col min="9" max="9" width="11" bestFit="1" customWidth="1"/>
    <col min="12" max="12" width="12" bestFit="1" customWidth="1"/>
  </cols>
  <sheetData>
    <row r="1" spans="1:9" ht="15.75" x14ac:dyDescent="0.25">
      <c r="A1" s="4" t="s">
        <v>30</v>
      </c>
    </row>
    <row r="2" spans="1:9" ht="18" x14ac:dyDescent="0.35">
      <c r="A2" s="2" t="s">
        <v>36</v>
      </c>
      <c r="C2" t="s">
        <v>0</v>
      </c>
      <c r="D2" t="s">
        <v>1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 ht="15.75" x14ac:dyDescent="0.25">
      <c r="A3" s="2" t="s">
        <v>37</v>
      </c>
      <c r="C3">
        <v>1570</v>
      </c>
      <c r="D3">
        <v>0.11</v>
      </c>
      <c r="E3">
        <v>13</v>
      </c>
      <c r="F3">
        <v>3</v>
      </c>
      <c r="G3">
        <v>4</v>
      </c>
      <c r="H3">
        <v>0.02</v>
      </c>
      <c r="I3">
        <v>0.5</v>
      </c>
    </row>
    <row r="4" spans="1:9" ht="15.75" x14ac:dyDescent="0.25">
      <c r="A4" s="2" t="s">
        <v>38</v>
      </c>
      <c r="C4" t="s">
        <v>8</v>
      </c>
      <c r="D4" t="s">
        <v>8</v>
      </c>
    </row>
    <row r="5" spans="1:9" ht="15.75" x14ac:dyDescent="0.25">
      <c r="A5" s="2" t="s">
        <v>39</v>
      </c>
      <c r="C5">
        <v>1.57</v>
      </c>
      <c r="D5">
        <v>1.1E-4</v>
      </c>
    </row>
    <row r="6" spans="1:9" ht="15.75" x14ac:dyDescent="0.25">
      <c r="A6" s="2" t="s">
        <v>40</v>
      </c>
    </row>
    <row r="7" spans="1:9" ht="18.75" x14ac:dyDescent="0.25">
      <c r="A7" s="2" t="s">
        <v>41</v>
      </c>
      <c r="C7" t="s">
        <v>14</v>
      </c>
      <c r="D7">
        <f>8.3/2</f>
        <v>4.1500000000000004</v>
      </c>
    </row>
    <row r="8" spans="1:9" ht="20.25" x14ac:dyDescent="0.25">
      <c r="A8" s="2" t="s">
        <v>42</v>
      </c>
    </row>
    <row r="9" spans="1:9" ht="15.75" x14ac:dyDescent="0.25">
      <c r="A9" s="2" t="s">
        <v>43</v>
      </c>
    </row>
    <row r="10" spans="1:9" ht="15.75" x14ac:dyDescent="0.25">
      <c r="A10" s="1"/>
    </row>
    <row r="11" spans="1:9" ht="15.75" x14ac:dyDescent="0.25">
      <c r="A11" s="2"/>
    </row>
    <row r="12" spans="1:9" ht="15.75" x14ac:dyDescent="0.25">
      <c r="A12" s="2"/>
    </row>
    <row r="13" spans="1:9" ht="15.75" x14ac:dyDescent="0.25">
      <c r="A13" s="2"/>
    </row>
    <row r="14" spans="1:9" ht="15.75" x14ac:dyDescent="0.25">
      <c r="A14" s="2"/>
    </row>
    <row r="15" spans="1:9" ht="15.75" x14ac:dyDescent="0.25">
      <c r="A15" s="2"/>
    </row>
    <row r="16" spans="1:9" ht="15.75" x14ac:dyDescent="0.25">
      <c r="A16" s="2"/>
    </row>
    <row r="18" spans="1:15" ht="31.5" x14ac:dyDescent="0.25">
      <c r="A18" s="5" t="s">
        <v>2</v>
      </c>
      <c r="G18" t="s">
        <v>7</v>
      </c>
    </row>
    <row r="19" spans="1:15" x14ac:dyDescent="0.25">
      <c r="C19">
        <v>1</v>
      </c>
      <c r="D19">
        <v>2</v>
      </c>
      <c r="E19">
        <v>3</v>
      </c>
      <c r="G19">
        <v>1</v>
      </c>
      <c r="H19">
        <v>2</v>
      </c>
      <c r="I19">
        <v>3</v>
      </c>
    </row>
    <row r="20" spans="1:15" ht="18.75" x14ac:dyDescent="0.25">
      <c r="A20" s="11" t="s">
        <v>3</v>
      </c>
      <c r="B20" t="s">
        <v>4</v>
      </c>
      <c r="C20" s="6">
        <v>0.69616630000000002</v>
      </c>
      <c r="D20" s="6">
        <v>0.40794259999999999</v>
      </c>
      <c r="E20" s="6">
        <v>0.89747940000000004</v>
      </c>
      <c r="G20">
        <f>C20*($C5*$C5/(($C5*$C5)-(C21*C21)))</f>
        <v>0.69749035402870985</v>
      </c>
      <c r="H20">
        <f>D20*($C5*$C5/(($C5*$C5)-(D21*D21)))</f>
        <v>0.41019118173556451</v>
      </c>
      <c r="I20">
        <f>E20*($C5*$C5/(($C5*$C5)-(E21*E21)))</f>
        <v>-2.3171863087131258E-2</v>
      </c>
      <c r="K20" t="s">
        <v>12</v>
      </c>
      <c r="L20">
        <f>1+SUM(G20:I20)</f>
        <v>2.084509672677143</v>
      </c>
      <c r="N20" t="s">
        <v>10</v>
      </c>
      <c r="O20">
        <f>SQRT(L20)</f>
        <v>1.4437831113699673</v>
      </c>
    </row>
    <row r="21" spans="1:15" ht="15.75" x14ac:dyDescent="0.25">
      <c r="B21" t="s">
        <v>5</v>
      </c>
      <c r="C21" s="7">
        <v>6.8404300000000001E-2</v>
      </c>
      <c r="D21" s="7">
        <v>0.11624139999999999</v>
      </c>
      <c r="E21" s="7">
        <v>9.8961609999999993</v>
      </c>
    </row>
    <row r="22" spans="1:15" ht="15.75" x14ac:dyDescent="0.25">
      <c r="A22" s="10" t="s">
        <v>6</v>
      </c>
      <c r="B22" t="s">
        <v>4</v>
      </c>
      <c r="C22" s="8">
        <v>0.70285540000000002</v>
      </c>
      <c r="D22" s="8">
        <v>0.41463070000000002</v>
      </c>
      <c r="E22" s="8">
        <v>0.89745399999999997</v>
      </c>
      <c r="G22">
        <f>C22*($C5*$C5/(($C5*$C5)-(C23*C23)))</f>
        <v>0.7043687276377687</v>
      </c>
      <c r="H22">
        <f>D22*($C5*$C5/(($C5*$C5)-(D23*D23)))</f>
        <v>0.41684037051190304</v>
      </c>
      <c r="I22">
        <f>E22*($C5*$C5/(($C5*$C5)-(E23*E23)))</f>
        <v>-2.3171207288989911E-2</v>
      </c>
      <c r="K22" t="s">
        <v>11</v>
      </c>
      <c r="L22">
        <f t="shared" ref="L22" si="0">1+SUM(G22:I22)</f>
        <v>2.0980378908606818</v>
      </c>
      <c r="N22" t="s">
        <v>9</v>
      </c>
      <c r="O22">
        <f t="shared" ref="O22" si="1">SQRT(L22)</f>
        <v>1.4484605244398903</v>
      </c>
    </row>
    <row r="23" spans="1:15" ht="15.75" x14ac:dyDescent="0.25">
      <c r="B23" t="s">
        <v>5</v>
      </c>
      <c r="C23" s="9">
        <v>7.2772299999999998E-2</v>
      </c>
      <c r="D23" s="9">
        <v>0.11430849999999999</v>
      </c>
      <c r="E23" s="9">
        <v>9.8961609999999993</v>
      </c>
    </row>
    <row r="25" spans="1:15" x14ac:dyDescent="0.25">
      <c r="B25" t="s">
        <v>13</v>
      </c>
      <c r="C25">
        <f>((2*PI()*D7)/C5)*SQRT(L22-L20)</f>
        <v>1.9317397305514261</v>
      </c>
    </row>
    <row r="27" spans="1:15" ht="34.5" x14ac:dyDescent="0.25">
      <c r="A27" s="12" t="s">
        <v>15</v>
      </c>
    </row>
    <row r="29" spans="1:15" ht="15.75" x14ac:dyDescent="0.25">
      <c r="A29" s="3" t="s">
        <v>16</v>
      </c>
    </row>
    <row r="30" spans="1:15" x14ac:dyDescent="0.25">
      <c r="C30" t="s">
        <v>18</v>
      </c>
      <c r="D30" t="s">
        <v>19</v>
      </c>
      <c r="G30" t="s">
        <v>22</v>
      </c>
      <c r="H30" t="s">
        <v>21</v>
      </c>
    </row>
    <row r="31" spans="1:15" x14ac:dyDescent="0.25">
      <c r="B31" t="s">
        <v>17</v>
      </c>
      <c r="C31">
        <f>(L22-L20)/(2*L22)</f>
        <v>3.2240166496681029E-3</v>
      </c>
      <c r="D31">
        <f>(O22-O20)/O22</f>
        <v>3.2292306148499965E-3</v>
      </c>
      <c r="F31" t="s">
        <v>20</v>
      </c>
      <c r="G31">
        <f>SQRT(L22-L20)</f>
        <v>0.11631086872489078</v>
      </c>
      <c r="H31">
        <f>O22*SQRT(2*C31)</f>
        <v>0.1163108687248908</v>
      </c>
      <c r="J31" t="s">
        <v>24</v>
      </c>
    </row>
    <row r="33" spans="1:12" ht="15.75" x14ac:dyDescent="0.25">
      <c r="A33" s="3" t="s">
        <v>23</v>
      </c>
    </row>
    <row r="35" spans="1:12" x14ac:dyDescent="0.25">
      <c r="B35" t="s">
        <v>25</v>
      </c>
      <c r="C35">
        <f>8.69*((PI()*O22*POWER(10,9))/C5)*(2.4*POWER(10,-12))</f>
        <v>6.0448830376283444E-2</v>
      </c>
      <c r="E35" t="s">
        <v>26</v>
      </c>
      <c r="F35">
        <f>4.34*((8*POWER(PI(),3))/(3*POWER(C5,4)))*(POWER(O22,2)-1)*1.38*POWER(10,-23)*1500*8.1*POWER(10,-11)*POWER(10,3)</f>
        <v>1.0873820547290331E-25</v>
      </c>
      <c r="H35" t="s">
        <v>28</v>
      </c>
      <c r="I35">
        <f>(26*POWER(10,-3)*D7/(C31*160*(1+POWER((80/PI()*160),2))))</f>
        <v>1.2600389380580506E-8</v>
      </c>
      <c r="K35" t="s">
        <v>27</v>
      </c>
      <c r="L35">
        <f>2*POWER(10,-4)*((POWER(10,-15)*POWER(D7,4))/(POWER(125,6)*POWER(C31,3)))*(POWER(F37,6)/POWER(C5,4))</f>
        <v>1.8461516054467414E-18</v>
      </c>
    </row>
    <row r="37" spans="1:12" x14ac:dyDescent="0.25">
      <c r="B37" t="s">
        <v>13</v>
      </c>
      <c r="C37">
        <f>(12.97*D7*SQRT(C31))/C5</f>
        <v>1.9466463435877983</v>
      </c>
      <c r="E37" t="s">
        <v>29</v>
      </c>
      <c r="F37">
        <f>D7*(0.65+(1.61*POWER(C37,-1.5))+2.879*POWER(C37,-6))</f>
        <v>5.3771140641708461</v>
      </c>
    </row>
    <row r="39" spans="1:12" x14ac:dyDescent="0.25">
      <c r="B39" t="s">
        <v>14</v>
      </c>
      <c r="C39">
        <f>C35+F35+I35+L35</f>
        <v>6.0448842976672822E-2</v>
      </c>
    </row>
    <row r="41" spans="1:12" ht="15.75" x14ac:dyDescent="0.25">
      <c r="A41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Лист1!_Toc518981405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322-06</dc:creator>
  <cp:lastModifiedBy>322-08</cp:lastModifiedBy>
  <dcterms:created xsi:type="dcterms:W3CDTF">2023-02-15T07:43:41Z</dcterms:created>
  <dcterms:modified xsi:type="dcterms:W3CDTF">2023-04-12T09:00:47Z</dcterms:modified>
</cp:coreProperties>
</file>