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ofslama/Documents/ČZU/Užitá Matematika/"/>
    </mc:Choice>
  </mc:AlternateContent>
  <xr:revisionPtr revIDLastSave="0" documentId="8_{212791E7-0C23-E340-B669-3F43CA0B15E8}" xr6:coauthVersionLast="47" xr6:coauthVersionMax="47" xr10:uidLastSave="{00000000-0000-0000-0000-000000000000}"/>
  <bookViews>
    <workbookView xWindow="0" yWindow="760" windowWidth="28680" windowHeight="15760" tabRatio="688" activeTab="1" xr2:uid="{00000000-000D-0000-FFFF-FFFF00000000}"/>
  </bookViews>
  <sheets>
    <sheet name="PomocnyMCA" sheetId="14" state="veryHidden" r:id="rId1"/>
    <sheet name="Příklad 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4" i="13" l="1"/>
  <c r="W55" i="13"/>
  <c r="W56" i="13"/>
  <c r="W57" i="13"/>
  <c r="W53" i="13"/>
  <c r="H54" i="13"/>
  <c r="H55" i="13"/>
  <c r="H56" i="13"/>
  <c r="H57" i="13"/>
  <c r="H53" i="13"/>
  <c r="E54" i="13"/>
  <c r="E55" i="13"/>
  <c r="E56" i="13"/>
  <c r="E57" i="13"/>
  <c r="E53" i="13"/>
  <c r="D58" i="13"/>
  <c r="F35" i="13"/>
  <c r="F30" i="13"/>
  <c r="F31" i="13"/>
  <c r="F32" i="13"/>
  <c r="F33" i="13"/>
  <c r="F34" i="13"/>
  <c r="F29" i="13"/>
  <c r="E30" i="13"/>
  <c r="E31" i="13"/>
  <c r="E32" i="13"/>
  <c r="E33" i="13"/>
  <c r="E34" i="13"/>
  <c r="E35" i="13"/>
  <c r="E29" i="13"/>
  <c r="C30" i="13"/>
  <c r="C31" i="13"/>
  <c r="C32" i="13"/>
  <c r="C33" i="13"/>
  <c r="C34" i="13"/>
  <c r="C35" i="13"/>
  <c r="C29" i="13"/>
  <c r="D35" i="13"/>
  <c r="D32" i="13"/>
  <c r="F21" i="13"/>
  <c r="E21" i="13"/>
  <c r="D21" i="13"/>
  <c r="C21" i="13"/>
  <c r="F20" i="13"/>
  <c r="E20" i="13"/>
  <c r="C20" i="13"/>
  <c r="F19" i="13"/>
  <c r="E19" i="13"/>
  <c r="C19" i="13"/>
  <c r="F18" i="13"/>
  <c r="E18" i="13"/>
  <c r="D18" i="13"/>
  <c r="C18" i="13"/>
  <c r="V58" i="13"/>
  <c r="W58" i="13"/>
  <c r="D203" i="13" l="1"/>
  <c r="E203" i="13"/>
  <c r="F203" i="13"/>
  <c r="G203" i="13"/>
  <c r="D204" i="13"/>
  <c r="E204" i="13"/>
  <c r="F204" i="13"/>
  <c r="G204" i="13"/>
  <c r="D205" i="13"/>
  <c r="E205" i="13"/>
  <c r="F205" i="13"/>
  <c r="G205" i="13"/>
  <c r="D206" i="13"/>
  <c r="E206" i="13"/>
  <c r="F206" i="13"/>
  <c r="G206" i="13"/>
  <c r="D207" i="13"/>
  <c r="E207" i="13"/>
  <c r="F207" i="13"/>
  <c r="G207" i="13"/>
  <c r="D208" i="13"/>
  <c r="E208" i="13"/>
  <c r="F208" i="13"/>
  <c r="G208" i="13"/>
  <c r="C208" i="13"/>
  <c r="C204" i="13"/>
  <c r="C205" i="13"/>
  <c r="C206" i="13"/>
  <c r="C207" i="13"/>
  <c r="C203" i="13"/>
  <c r="G176" i="13" l="1"/>
  <c r="G185" i="13" s="1"/>
  <c r="D176" i="13"/>
  <c r="D183" i="13" s="1"/>
  <c r="F176" i="13"/>
  <c r="F184" i="13" s="1"/>
  <c r="E176" i="13"/>
  <c r="E184" i="13" s="1"/>
  <c r="C176" i="13"/>
  <c r="C185" i="13" s="1"/>
  <c r="G154" i="13"/>
  <c r="D154" i="13"/>
  <c r="G153" i="13"/>
  <c r="D153" i="13"/>
  <c r="F150" i="13"/>
  <c r="F149" i="13"/>
  <c r="F148" i="13"/>
  <c r="F147" i="13"/>
  <c r="F146" i="13"/>
  <c r="F145" i="13"/>
  <c r="E150" i="13"/>
  <c r="E149" i="13"/>
  <c r="E148" i="13"/>
  <c r="E147" i="13"/>
  <c r="E146" i="13"/>
  <c r="E145" i="13"/>
  <c r="R58" i="13"/>
  <c r="C150" i="13"/>
  <c r="C149" i="13"/>
  <c r="C148" i="13"/>
  <c r="C147" i="13"/>
  <c r="C146" i="13"/>
  <c r="C145" i="13"/>
  <c r="S54" i="13" l="1"/>
  <c r="S55" i="13"/>
  <c r="S56" i="13"/>
  <c r="S57" i="13"/>
  <c r="S53" i="13"/>
  <c r="C153" i="13"/>
  <c r="D182" i="13"/>
  <c r="D184" i="13"/>
  <c r="D185" i="13"/>
  <c r="C180" i="13"/>
  <c r="C181" i="13"/>
  <c r="C183" i="13"/>
  <c r="F181" i="13"/>
  <c r="F185" i="13"/>
  <c r="G180" i="13"/>
  <c r="C182" i="13"/>
  <c r="E182" i="13"/>
  <c r="E181" i="13"/>
  <c r="D180" i="13"/>
  <c r="G182" i="13"/>
  <c r="C184" i="13"/>
  <c r="E183" i="13"/>
  <c r="E185" i="13"/>
  <c r="G181" i="13"/>
  <c r="F182" i="13"/>
  <c r="D181" i="13"/>
  <c r="G183" i="13"/>
  <c r="F183" i="13"/>
  <c r="G184" i="13"/>
  <c r="E180" i="13"/>
  <c r="F180" i="13"/>
  <c r="E153" i="13"/>
  <c r="F154" i="13"/>
  <c r="F153" i="13"/>
  <c r="C154" i="13"/>
  <c r="E154" i="13"/>
  <c r="I122" i="13"/>
  <c r="I123" i="13"/>
  <c r="I124" i="13"/>
  <c r="I125" i="13"/>
  <c r="I126" i="13"/>
  <c r="I121" i="13"/>
  <c r="S58" i="13" l="1"/>
  <c r="H64" i="13" l="1"/>
  <c r="H65" i="13"/>
  <c r="C63" i="13" a="1"/>
  <c r="C63" i="13" s="1"/>
  <c r="G58" i="13"/>
  <c r="H67" i="13" l="1"/>
  <c r="H66" i="13"/>
  <c r="H68" i="13"/>
  <c r="G63" i="13"/>
  <c r="D63" i="13"/>
  <c r="F63" i="13"/>
  <c r="E63" i="13"/>
  <c r="F11" i="13"/>
  <c r="F10" i="13"/>
  <c r="F9" i="13"/>
  <c r="F8" i="13"/>
  <c r="C11" i="13"/>
  <c r="C10" i="13"/>
  <c r="C9" i="13"/>
  <c r="C8" i="13"/>
  <c r="D11" i="13"/>
  <c r="D8" i="13"/>
  <c r="H69" i="13" l="1"/>
  <c r="I64" i="13" s="1"/>
  <c r="E58" i="13"/>
  <c r="H58" i="13"/>
  <c r="I68" i="13" l="1"/>
  <c r="I67" i="13"/>
  <c r="I65" i="13"/>
  <c r="I66" i="13"/>
  <c r="I69" i="13" l="1"/>
  <c r="C128" i="13" a="1"/>
  <c r="C128" i="13" s="1"/>
  <c r="C141" i="13" a="1"/>
  <c r="C141" i="13" s="1"/>
  <c r="C152" i="13" s="1"/>
  <c r="C175" i="13" a="1"/>
  <c r="G175" i="13" s="1"/>
  <c r="C199" i="13" a="1"/>
  <c r="E11" i="13"/>
  <c r="E10" i="13"/>
  <c r="E9" i="13"/>
  <c r="E8" i="13"/>
  <c r="E128" i="13" l="1"/>
  <c r="D128" i="13"/>
  <c r="F128" i="13"/>
  <c r="G128" i="13"/>
  <c r="K122" i="13" s="1"/>
  <c r="G141" i="13"/>
  <c r="G152" i="13" s="1"/>
  <c r="F141" i="13"/>
  <c r="F152" i="13" s="1"/>
  <c r="E141" i="13"/>
  <c r="E152" i="13" s="1"/>
  <c r="D141" i="13"/>
  <c r="D152" i="13" s="1"/>
  <c r="H160" i="13" s="1"/>
  <c r="C175" i="13"/>
  <c r="D175" i="13"/>
  <c r="E175" i="13"/>
  <c r="F175" i="13"/>
  <c r="C199" i="13"/>
  <c r="D199" i="13"/>
  <c r="G199" i="13"/>
  <c r="F199" i="13"/>
  <c r="E199" i="13"/>
  <c r="H162" i="13" l="1"/>
  <c r="H158" i="13"/>
  <c r="H159" i="13"/>
  <c r="H163" i="13"/>
  <c r="K123" i="13"/>
  <c r="K121" i="13"/>
  <c r="H161" i="13"/>
  <c r="K124" i="13"/>
  <c r="K126" i="13"/>
  <c r="H182" i="13"/>
  <c r="K125" i="13"/>
  <c r="H184" i="13"/>
  <c r="H183" i="13"/>
  <c r="H181" i="13"/>
  <c r="H180" i="13"/>
  <c r="H185" i="13"/>
  <c r="C213" i="13" a="1"/>
  <c r="C216" i="13" a="1"/>
  <c r="C215" i="13" a="1"/>
  <c r="C212" i="13" a="1"/>
  <c r="C214" i="13" a="1"/>
  <c r="C217" i="13" a="1"/>
  <c r="C217" i="13" l="1"/>
  <c r="D217" i="13"/>
  <c r="G217" i="13"/>
  <c r="F217" i="13"/>
  <c r="E217" i="13"/>
  <c r="G215" i="13"/>
  <c r="E215" i="13"/>
  <c r="C215" i="13"/>
  <c r="D215" i="13"/>
  <c r="F215" i="13"/>
  <c r="E214" i="13"/>
  <c r="C214" i="13"/>
  <c r="G214" i="13"/>
  <c r="F214" i="13"/>
  <c r="D214" i="13"/>
  <c r="E216" i="13"/>
  <c r="C216" i="13"/>
  <c r="D216" i="13"/>
  <c r="F216" i="13"/>
  <c r="G216" i="13"/>
  <c r="C212" i="13"/>
  <c r="G212" i="13"/>
  <c r="F212" i="13"/>
  <c r="E212" i="13"/>
  <c r="D212" i="13"/>
  <c r="C213" i="13"/>
  <c r="F213" i="13"/>
  <c r="E213" i="13"/>
  <c r="D213" i="13"/>
  <c r="G213" i="13"/>
  <c r="D221" i="13" l="1"/>
  <c r="D220" i="13"/>
  <c r="E221" i="13"/>
  <c r="E220" i="13"/>
  <c r="F221" i="13"/>
  <c r="F220" i="13"/>
  <c r="G220" i="13"/>
  <c r="G221" i="13"/>
  <c r="C220" i="13"/>
  <c r="C221" i="13"/>
  <c r="D230" i="13" l="1"/>
  <c r="C228" i="13"/>
  <c r="D225" i="13"/>
  <c r="C225" i="13"/>
  <c r="D226" i="13"/>
  <c r="D228" i="13"/>
  <c r="C227" i="13"/>
  <c r="D229" i="13"/>
  <c r="C230" i="13"/>
  <c r="C229" i="13"/>
  <c r="D227" i="13"/>
  <c r="C226" i="13"/>
  <c r="F228" i="13" l="1"/>
  <c r="F226" i="13"/>
  <c r="F225" i="13"/>
  <c r="F230" i="13"/>
  <c r="F229" i="13"/>
  <c r="F227" i="13"/>
</calcChain>
</file>

<file path=xl/sharedStrings.xml><?xml version="1.0" encoding="utf-8"?>
<sst xmlns="http://schemas.openxmlformats.org/spreadsheetml/2006/main" count="379" uniqueCount="107">
  <si>
    <t>Sada A</t>
  </si>
  <si>
    <t>Sada B</t>
  </si>
  <si>
    <t>Sada C</t>
  </si>
  <si>
    <t>Sada A+B</t>
  </si>
  <si>
    <t>Sada B+C</t>
  </si>
  <si>
    <t>Sada A+B+C</t>
  </si>
  <si>
    <t>Sada A+C</t>
  </si>
  <si>
    <t>Tržby (Kč/ks)</t>
  </si>
  <si>
    <t>Spokojenost zákazníků</t>
  </si>
  <si>
    <t>Průměrná rychlost výroby (min/ks)</t>
  </si>
  <si>
    <t>vysoká</t>
  </si>
  <si>
    <t>střední</t>
  </si>
  <si>
    <t>velmi vysoká</t>
  </si>
  <si>
    <t>Spokojenost zákazníků (body spokojenosti)</t>
  </si>
  <si>
    <t>min</t>
  </si>
  <si>
    <t>max</t>
  </si>
  <si>
    <t>Charakter kriteria</t>
  </si>
  <si>
    <t>Tržby</t>
  </si>
  <si>
    <t>Průměrná rychlost výroby</t>
  </si>
  <si>
    <t>Průměrná zmetkovitost (%)</t>
  </si>
  <si>
    <t>Průměrná zmetkovitost</t>
  </si>
  <si>
    <t>Stanovení vah kritérií</t>
  </si>
  <si>
    <t>Body</t>
  </si>
  <si>
    <t>Pořadí</t>
  </si>
  <si>
    <t>1.</t>
  </si>
  <si>
    <t>2.</t>
  </si>
  <si>
    <t>3.</t>
  </si>
  <si>
    <t>5.</t>
  </si>
  <si>
    <t>Součet</t>
  </si>
  <si>
    <t>váha (preference)</t>
  </si>
  <si>
    <t>Náklady na výrobu (N)</t>
  </si>
  <si>
    <t>Tržby (T)</t>
  </si>
  <si>
    <t>Průměrná zmetkovitost (Z)</t>
  </si>
  <si>
    <t>Průměrná rychlost výroby (R)</t>
  </si>
  <si>
    <t>Spokojenost zákazníků (S)</t>
  </si>
  <si>
    <t>N</t>
  </si>
  <si>
    <t>T</t>
  </si>
  <si>
    <t>R</t>
  </si>
  <si>
    <t>Z</t>
  </si>
  <si>
    <t>S</t>
  </si>
  <si>
    <t>Počet upřednostnění</t>
  </si>
  <si>
    <t>determinant</t>
  </si>
  <si>
    <t>IS</t>
  </si>
  <si>
    <t>IS = (vlastní číslo matice - rozměr matice) / (rozměr matice - 1)</t>
  </si>
  <si>
    <t>λ</t>
  </si>
  <si>
    <t>λ (lambda) = vlastní číslo matice</t>
  </si>
  <si>
    <t>Bodovací metoda</t>
  </si>
  <si>
    <t>Bodovací metoda s vahami</t>
  </si>
  <si>
    <t>Aspirační úroveň: z = (120; 150; 20; 2,5; 2)</t>
  </si>
  <si>
    <r>
      <rPr>
        <u/>
        <sz val="11"/>
        <color theme="1"/>
        <rFont val="Calibri"/>
        <family val="2"/>
        <charset val="238"/>
        <scheme val="minor"/>
      </rPr>
      <t xml:space="preserve">Výběr kompromisní varianty pomocí: </t>
    </r>
    <r>
      <rPr>
        <b/>
        <u/>
        <sz val="11"/>
        <color theme="1"/>
        <rFont val="Calibri"/>
        <family val="2"/>
        <charset val="238"/>
        <scheme val="minor"/>
      </rPr>
      <t>Metoda aspirační úrovně (konjunktivně)</t>
    </r>
  </si>
  <si>
    <r>
      <t xml:space="preserve">Výběr kompromisní varianty pomocí: </t>
    </r>
    <r>
      <rPr>
        <b/>
        <u/>
        <sz val="11"/>
        <color theme="1"/>
        <rFont val="Calibri"/>
        <family val="2"/>
        <charset val="238"/>
        <scheme val="minor"/>
      </rPr>
      <t>Bodovací metoda a Bodovací metoda s vahami</t>
    </r>
  </si>
  <si>
    <t>Nejdůležitější kritérium: Spokojenost</t>
  </si>
  <si>
    <t>Druhé nejdůležitější kritérium: Tržby</t>
  </si>
  <si>
    <t>Sada A+B+C je kompromisní varianta dle výše zvolených kritérií</t>
  </si>
  <si>
    <r>
      <t>Výběr kompromisní varianty pomocí: M</t>
    </r>
    <r>
      <rPr>
        <b/>
        <u/>
        <sz val="11"/>
        <color theme="1"/>
        <rFont val="Calibri"/>
        <family val="2"/>
        <charset val="238"/>
        <scheme val="minor"/>
      </rPr>
      <t>etoda váženého součtu</t>
    </r>
  </si>
  <si>
    <t>Stanovení kompromisní varianty (kompromisního řešení)</t>
  </si>
  <si>
    <t>Matice variant po ošetření dominance (vypuštění varianty Sada B+C)</t>
  </si>
  <si>
    <t>Kvantifikace a určení charakteru kritérií</t>
  </si>
  <si>
    <t>Převod všech kritérií na stejný charakter (max)</t>
  </si>
  <si>
    <t>Posouzení dominane variant a stanovení paretovských variant</t>
  </si>
  <si>
    <t>Převod ohodnocení na stejnou škálu a posouzení dominancí</t>
  </si>
  <si>
    <t>Párové porovnání (Fullerův trojúhelník)</t>
  </si>
  <si>
    <t>Navýšení o +1 (aby nevypadlo žádné kritérium)</t>
  </si>
  <si>
    <t>Saatyho metoda párových porovnání</t>
  </si>
  <si>
    <t>geom. průměr</t>
  </si>
  <si>
    <t>IS … index konzistence (IS &lt; 0,1)</t>
  </si>
  <si>
    <t>… devítibodovou stupnici lze v případě nutnosti doplnit o mezistupně (hodnoty: 2,4,6,8)</t>
  </si>
  <si>
    <r>
      <t xml:space="preserve">1 - rovnocenná kritéria </t>
    </r>
    <r>
      <rPr>
        <i/>
        <sz val="10"/>
        <color indexed="8"/>
        <rFont val="Segoe UI"/>
        <family val="2"/>
        <charset val="238"/>
      </rPr>
      <t>i</t>
    </r>
    <r>
      <rPr>
        <sz val="10"/>
        <color indexed="8"/>
        <rFont val="Segoe UI"/>
        <family val="2"/>
        <charset val="238"/>
      </rPr>
      <t xml:space="preserve"> a </t>
    </r>
    <r>
      <rPr>
        <i/>
        <sz val="10"/>
        <color indexed="8"/>
        <rFont val="Segoe UI"/>
        <family val="2"/>
        <charset val="238"/>
      </rPr>
      <t>j</t>
    </r>
  </si>
  <si>
    <r>
      <t xml:space="preserve">3 - slabě preferované kritérium </t>
    </r>
    <r>
      <rPr>
        <i/>
        <sz val="10"/>
        <color indexed="8"/>
        <rFont val="Segoe UI"/>
        <family val="2"/>
        <charset val="238"/>
      </rPr>
      <t>i</t>
    </r>
    <r>
      <rPr>
        <sz val="10"/>
        <color indexed="8"/>
        <rFont val="Segoe UI"/>
        <family val="2"/>
        <charset val="238"/>
      </rPr>
      <t xml:space="preserve"> před </t>
    </r>
    <r>
      <rPr>
        <i/>
        <sz val="10"/>
        <color indexed="8"/>
        <rFont val="Segoe UI"/>
        <family val="2"/>
        <charset val="238"/>
      </rPr>
      <t>j</t>
    </r>
  </si>
  <si>
    <r>
      <t xml:space="preserve">5 - silně preferované kritérium </t>
    </r>
    <r>
      <rPr>
        <i/>
        <sz val="10"/>
        <color indexed="8"/>
        <rFont val="Segoe UI"/>
        <family val="2"/>
        <charset val="238"/>
      </rPr>
      <t>i</t>
    </r>
    <r>
      <rPr>
        <sz val="10"/>
        <color indexed="8"/>
        <rFont val="Segoe UI"/>
        <family val="2"/>
        <charset val="238"/>
      </rPr>
      <t xml:space="preserve"> před </t>
    </r>
    <r>
      <rPr>
        <i/>
        <sz val="10"/>
        <color indexed="8"/>
        <rFont val="Segoe UI"/>
        <family val="2"/>
        <charset val="238"/>
      </rPr>
      <t>j</t>
    </r>
  </si>
  <si>
    <r>
      <t xml:space="preserve">7 - velmi silně preferované kritérium </t>
    </r>
    <r>
      <rPr>
        <i/>
        <sz val="10"/>
        <color indexed="8"/>
        <rFont val="Segoe UI"/>
        <family val="2"/>
        <charset val="238"/>
      </rPr>
      <t>i</t>
    </r>
    <r>
      <rPr>
        <sz val="10"/>
        <color indexed="8"/>
        <rFont val="Segoe UI"/>
        <family val="2"/>
        <charset val="238"/>
      </rPr>
      <t xml:space="preserve"> před </t>
    </r>
    <r>
      <rPr>
        <i/>
        <sz val="10"/>
        <color indexed="8"/>
        <rFont val="Segoe UI"/>
        <family val="2"/>
        <charset val="238"/>
      </rPr>
      <t>j</t>
    </r>
  </si>
  <si>
    <r>
      <t xml:space="preserve">9 - absolutně preferované kritérium </t>
    </r>
    <r>
      <rPr>
        <i/>
        <sz val="10"/>
        <color indexed="8"/>
        <rFont val="Segoe UI"/>
        <family val="2"/>
        <charset val="238"/>
      </rPr>
      <t>i</t>
    </r>
    <r>
      <rPr>
        <sz val="10"/>
        <color indexed="8"/>
        <rFont val="Segoe UI"/>
        <family val="2"/>
        <charset val="238"/>
      </rPr>
      <t xml:space="preserve"> před </t>
    </r>
    <r>
      <rPr>
        <i/>
        <sz val="10"/>
        <color indexed="8"/>
        <rFont val="Segoe UI"/>
        <family val="2"/>
        <charset val="238"/>
      </rPr>
      <t>j</t>
    </r>
  </si>
  <si>
    <t>Úspora  rychlost výroby (min/ks)</t>
  </si>
  <si>
    <t>Úspora zmetkovitosti (%)</t>
  </si>
  <si>
    <t>Matice bodování variant dle kritérií</t>
  </si>
  <si>
    <t>Převod kritérií na stejný druh (max) a určení ideální (H) a bazální (D) varianty</t>
  </si>
  <si>
    <t>ideální varianta - H</t>
  </si>
  <si>
    <t>bazální varianta - D</t>
  </si>
  <si>
    <t>Standardizovaná kriteriální matice R:  rij = (yij - Dj) / (Hj - Dj)</t>
  </si>
  <si>
    <t>4.</t>
  </si>
  <si>
    <t>6.</t>
  </si>
  <si>
    <t>Matice variant (kriteriální matice)</t>
  </si>
  <si>
    <t>Matice variant (kriteriální matice) po ošetření dominancí (vypuštění varianty Sada B+C)</t>
  </si>
  <si>
    <t>bázická varianta na úrovni ideální varianty</t>
  </si>
  <si>
    <r>
      <t>max =&gt; u</t>
    </r>
    <r>
      <rPr>
        <b/>
        <vertAlign val="subscript"/>
        <sz val="11"/>
        <color theme="1"/>
        <rFont val="Calibri"/>
        <family val="2"/>
        <charset val="238"/>
        <scheme val="minor"/>
      </rPr>
      <t xml:space="preserve">ij </t>
    </r>
    <r>
      <rPr>
        <b/>
        <sz val="11"/>
        <color theme="1"/>
        <rFont val="Calibri"/>
        <family val="2"/>
        <charset val="238"/>
        <scheme val="minor"/>
      </rPr>
      <t>= y</t>
    </r>
    <r>
      <rPr>
        <b/>
        <vertAlign val="subscript"/>
        <sz val="11"/>
        <color theme="1"/>
        <rFont val="Calibri"/>
        <family val="2"/>
        <charset val="238"/>
        <scheme val="minor"/>
      </rPr>
      <t>ij</t>
    </r>
    <r>
      <rPr>
        <b/>
        <sz val="11"/>
        <color theme="1"/>
        <rFont val="Calibri"/>
        <family val="2"/>
        <charset val="238"/>
        <scheme val="minor"/>
      </rPr>
      <t xml:space="preserve"> / y</t>
    </r>
    <r>
      <rPr>
        <b/>
        <vertAlign val="superscript"/>
        <sz val="11"/>
        <color theme="1"/>
        <rFont val="Calibri"/>
        <family val="2"/>
        <charset val="238"/>
        <scheme val="minor"/>
      </rPr>
      <t>B</t>
    </r>
    <r>
      <rPr>
        <b/>
        <vertAlign val="subscript"/>
        <sz val="11"/>
        <color theme="1"/>
        <rFont val="Calibri"/>
        <family val="2"/>
        <charset val="238"/>
        <scheme val="minor"/>
      </rPr>
      <t>j</t>
    </r>
  </si>
  <si>
    <r>
      <t>min =&gt; u</t>
    </r>
    <r>
      <rPr>
        <b/>
        <vertAlign val="subscript"/>
        <sz val="11"/>
        <color theme="1"/>
        <rFont val="Calibri"/>
        <family val="2"/>
        <charset val="238"/>
        <scheme val="minor"/>
      </rPr>
      <t>ij</t>
    </r>
    <r>
      <rPr>
        <b/>
        <sz val="11"/>
        <color theme="1"/>
        <rFont val="Calibri"/>
        <family val="2"/>
        <charset val="238"/>
        <scheme val="minor"/>
      </rPr>
      <t xml:space="preserve"> = y</t>
    </r>
    <r>
      <rPr>
        <b/>
        <vertAlign val="superscript"/>
        <sz val="11"/>
        <color theme="1"/>
        <rFont val="Calibri"/>
        <family val="2"/>
        <charset val="238"/>
        <scheme val="minor"/>
      </rPr>
      <t>B</t>
    </r>
    <r>
      <rPr>
        <b/>
        <vertAlign val="subscript"/>
        <sz val="11"/>
        <color theme="1"/>
        <rFont val="Calibri"/>
        <family val="2"/>
        <charset val="238"/>
        <scheme val="minor"/>
      </rPr>
      <t>j</t>
    </r>
    <r>
      <rPr>
        <b/>
        <sz val="11"/>
        <color theme="1"/>
        <rFont val="Calibri"/>
        <family val="2"/>
        <charset val="238"/>
        <scheme val="minor"/>
      </rPr>
      <t xml:space="preserve"> / y</t>
    </r>
    <r>
      <rPr>
        <b/>
        <vertAlign val="subscript"/>
        <sz val="11"/>
        <color theme="1"/>
        <rFont val="Calibri"/>
        <family val="2"/>
        <charset val="238"/>
        <scheme val="minor"/>
      </rPr>
      <t>ij</t>
    </r>
  </si>
  <si>
    <t>Agregovaný užitek</t>
  </si>
  <si>
    <t>Sada A+B je kompromisní varianta dle nejvyššího agragovaného užitku</t>
  </si>
  <si>
    <t>… jedná de v podstatě o porovnávání hodnot důsledků jednotlivých variant v rámci jednotlivých kritérií s odpovídajícími hodnotami bázické varianty (ta je v tomto případě nastavena na úroveň ideální varianty, může být však nastavena i jinak). Laicky řečeno zkoumáme kolik procent ohodnocení dané varianty je z hodnoty bázické varianty. To nejlepší je 100 % (čili 1).</t>
  </si>
  <si>
    <t>Kriteriální matice</t>
  </si>
  <si>
    <r>
      <t>Normalizovaná kriteriální matice    r</t>
    </r>
    <r>
      <rPr>
        <b/>
        <vertAlign val="subscript"/>
        <sz val="11"/>
        <color theme="1"/>
        <rFont val="Calibri"/>
        <family val="2"/>
        <charset val="238"/>
        <scheme val="minor"/>
      </rPr>
      <t xml:space="preserve">ij </t>
    </r>
    <r>
      <rPr>
        <b/>
        <sz val="11"/>
        <color theme="1"/>
        <rFont val="Calibri"/>
        <family val="2"/>
        <charset val="238"/>
        <scheme val="minor"/>
      </rPr>
      <t>= y</t>
    </r>
    <r>
      <rPr>
        <b/>
        <vertAlign val="subscript"/>
        <sz val="11"/>
        <color theme="1"/>
        <rFont val="Calibri"/>
        <family val="2"/>
        <charset val="238"/>
        <scheme val="minor"/>
      </rPr>
      <t>ij</t>
    </r>
    <r>
      <rPr>
        <b/>
        <sz val="11"/>
        <color theme="1"/>
        <rFont val="Calibri"/>
        <family val="2"/>
        <charset val="238"/>
        <scheme val="minor"/>
      </rPr>
      <t xml:space="preserve"> / odmocnina (suma </t>
    </r>
    <r>
      <rPr>
        <b/>
        <vertAlign val="subscript"/>
        <sz val="11"/>
        <color theme="1"/>
        <rFont val="Calibri"/>
        <family val="2"/>
        <charset val="238"/>
        <scheme val="minor"/>
      </rPr>
      <t>v kritériu</t>
    </r>
    <r>
      <rPr>
        <b/>
        <sz val="11"/>
        <color theme="1"/>
        <rFont val="Calibri"/>
        <family val="2"/>
        <charset val="238"/>
        <scheme val="minor"/>
      </rPr>
      <t xml:space="preserve"> (y</t>
    </r>
    <r>
      <rPr>
        <b/>
        <vertAlign val="subscript"/>
        <sz val="11"/>
        <color theme="1"/>
        <rFont val="Calibri"/>
        <family val="2"/>
        <charset val="238"/>
        <scheme val="minor"/>
      </rPr>
      <t>ij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))</t>
    </r>
  </si>
  <si>
    <t>Ideální a bazální varianta dle charakteru kritéria z normalizované kriteriální matice</t>
  </si>
  <si>
    <t>Vážená normalizovaná kriteriální matice</t>
  </si>
  <si>
    <r>
      <t>Vzdálenosti variant od ideální varianty: d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+ = odmocnina(suma(w</t>
    </r>
    <r>
      <rPr>
        <b/>
        <vertAlign val="subscript"/>
        <sz val="11"/>
        <color theme="1"/>
        <rFont val="Calibri"/>
        <family val="2"/>
        <charset val="238"/>
        <scheme val="minor"/>
      </rPr>
      <t>ij</t>
    </r>
    <r>
      <rPr>
        <b/>
        <sz val="11"/>
        <color theme="1"/>
        <rFont val="Calibri"/>
        <family val="2"/>
        <charset val="238"/>
        <scheme val="minor"/>
      </rPr>
      <t>-h</t>
    </r>
    <r>
      <rPr>
        <b/>
        <vertAlign val="subscript"/>
        <sz val="11"/>
        <color theme="1"/>
        <rFont val="Calibri"/>
        <family val="2"/>
        <charset val="238"/>
        <scheme val="minor"/>
      </rPr>
      <t>j</t>
    </r>
    <r>
      <rPr>
        <b/>
        <sz val="11"/>
        <color theme="1"/>
        <rFont val="Calibri"/>
        <family val="2"/>
        <charset val="238"/>
        <scheme val="minor"/>
      </rPr>
      <t>)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) a od bazální varianty: d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>- = odmocnina(suma(w</t>
    </r>
    <r>
      <rPr>
        <b/>
        <vertAlign val="subscript"/>
        <sz val="11"/>
        <color theme="1"/>
        <rFont val="Calibri"/>
        <family val="2"/>
        <charset val="238"/>
        <scheme val="minor"/>
      </rPr>
      <t>ij</t>
    </r>
    <r>
      <rPr>
        <b/>
        <sz val="11"/>
        <color theme="1"/>
        <rFont val="Calibri"/>
        <family val="2"/>
        <charset val="238"/>
        <scheme val="minor"/>
      </rPr>
      <t>-d</t>
    </r>
    <r>
      <rPr>
        <b/>
        <vertAlign val="subscript"/>
        <sz val="11"/>
        <color theme="1"/>
        <rFont val="Calibri"/>
        <family val="2"/>
        <charset val="238"/>
        <scheme val="minor"/>
      </rPr>
      <t>j</t>
    </r>
    <r>
      <rPr>
        <b/>
        <sz val="11"/>
        <color theme="1"/>
        <rFont val="Calibri"/>
        <family val="2"/>
        <charset val="238"/>
        <scheme val="minor"/>
      </rPr>
      <t>)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</si>
  <si>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d</t>
    </r>
    <r>
      <rPr>
        <b/>
        <vertAlign val="subscript"/>
        <sz val="12"/>
        <color theme="1"/>
        <rFont val="Calibri"/>
        <family val="2"/>
        <charset val="238"/>
        <scheme val="minor"/>
      </rPr>
      <t>i</t>
    </r>
    <r>
      <rPr>
        <b/>
        <sz val="12"/>
        <color theme="1"/>
        <rFont val="Calibri"/>
        <family val="2"/>
        <charset val="238"/>
        <scheme val="minor"/>
      </rPr>
      <t>-</t>
    </r>
  </si>
  <si>
    <r>
      <t>c</t>
    </r>
    <r>
      <rPr>
        <b/>
        <vertAlign val="subscript"/>
        <sz val="12"/>
        <color theme="1"/>
        <rFont val="Calibri"/>
        <family val="2"/>
        <charset val="238"/>
        <scheme val="minor"/>
      </rPr>
      <t>i</t>
    </r>
  </si>
  <si>
    <t>Sada A+B je kompromisní varianta dle nejvyšší vzdálenosti od bazální varianty</t>
  </si>
  <si>
    <r>
      <t>d</t>
    </r>
    <r>
      <rPr>
        <b/>
        <vertAlign val="subscript"/>
        <sz val="12"/>
        <color theme="1"/>
        <rFont val="Calibri"/>
        <family val="2"/>
        <charset val="238"/>
        <scheme val="minor"/>
      </rPr>
      <t>i</t>
    </r>
    <r>
      <rPr>
        <b/>
        <vertAlign val="superscript"/>
        <sz val="12"/>
        <color theme="1"/>
        <rFont val="Calibri"/>
        <family val="2"/>
        <charset val="238"/>
        <scheme val="minor"/>
      </rPr>
      <t>+</t>
    </r>
  </si>
  <si>
    <r>
      <t>Vzdálenost od bazální varianty c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sz val="11"/>
        <color theme="1"/>
        <rFont val="Calibri"/>
        <family val="2"/>
        <charset val="238"/>
        <scheme val="minor"/>
      </rPr>
      <t xml:space="preserve"> = d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vertAlign val="superscript"/>
        <sz val="11"/>
        <color theme="1"/>
        <rFont val="Calibri"/>
        <family val="2"/>
        <charset val="238"/>
        <scheme val="minor"/>
      </rPr>
      <t>-</t>
    </r>
    <r>
      <rPr>
        <b/>
        <sz val="11"/>
        <color theme="1"/>
        <rFont val="Calibri"/>
        <family val="2"/>
        <charset val="238"/>
        <scheme val="minor"/>
      </rPr>
      <t xml:space="preserve"> / (d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vertAlign val="superscript"/>
        <sz val="11"/>
        <color theme="1"/>
        <rFont val="Calibri"/>
        <family val="2"/>
        <charset val="238"/>
        <scheme val="minor"/>
      </rPr>
      <t>+</t>
    </r>
    <r>
      <rPr>
        <b/>
        <sz val="11"/>
        <color theme="1"/>
        <rFont val="Calibri"/>
        <family val="2"/>
        <charset val="238"/>
        <scheme val="minor"/>
      </rPr>
      <t xml:space="preserve"> + d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  <r>
      <rPr>
        <b/>
        <vertAlign val="superscript"/>
        <sz val="11"/>
        <color theme="1"/>
        <rFont val="Calibri"/>
        <family val="2"/>
        <charset val="238"/>
        <scheme val="minor"/>
      </rPr>
      <t>-</t>
    </r>
    <r>
      <rPr>
        <b/>
        <sz val="11"/>
        <color theme="1"/>
        <rFont val="Calibri"/>
        <family val="2"/>
        <charset val="238"/>
        <scheme val="minor"/>
      </rPr>
      <t>)</t>
    </r>
  </si>
  <si>
    <t>Náklady na výrobu (Kč/ks)</t>
  </si>
  <si>
    <t>Úspora nákladůna výrobu (Kč/ks)</t>
  </si>
  <si>
    <t>Náklady na výrobu</t>
  </si>
  <si>
    <t>Příklad 1 - Výběr varianty výroby výukových sad (VAV)</t>
  </si>
  <si>
    <r>
      <rPr>
        <u/>
        <sz val="11"/>
        <color theme="1"/>
        <rFont val="Calibri"/>
        <family val="2"/>
        <charset val="238"/>
        <scheme val="minor"/>
      </rPr>
      <t xml:space="preserve">Výběr kompromisní varianty pomocí: </t>
    </r>
    <r>
      <rPr>
        <b/>
        <u/>
        <sz val="11"/>
        <color theme="1"/>
        <rFont val="Calibri"/>
        <family val="2"/>
        <charset val="238"/>
        <scheme val="minor"/>
      </rPr>
      <t>Lexikografická metoda (</t>
    </r>
    <r>
      <rPr>
        <b/>
        <i/>
        <u/>
        <sz val="11"/>
        <color theme="1"/>
        <rFont val="Calibri"/>
        <family val="2"/>
        <charset val="238"/>
        <scheme val="minor"/>
      </rPr>
      <t>nepovinné</t>
    </r>
    <r>
      <rPr>
        <b/>
        <u/>
        <sz val="11"/>
        <color theme="1"/>
        <rFont val="Calibri"/>
        <family val="2"/>
        <charset val="238"/>
        <scheme val="minor"/>
      </rPr>
      <t>)</t>
    </r>
  </si>
  <si>
    <r>
      <t xml:space="preserve">Výběr kompromisní varianty pomocí: </t>
    </r>
    <r>
      <rPr>
        <b/>
        <u/>
        <sz val="11"/>
        <color theme="1"/>
        <rFont val="Calibri"/>
        <family val="2"/>
        <charset val="238"/>
        <scheme val="minor"/>
      </rPr>
      <t>Metoda bázické varianty</t>
    </r>
    <r>
      <rPr>
        <u/>
        <sz val="11"/>
        <color theme="1"/>
        <rFont val="Calibri"/>
        <family val="2"/>
        <charset val="238"/>
        <scheme val="minor"/>
      </rPr>
      <t xml:space="preserve"> (</t>
    </r>
    <r>
      <rPr>
        <b/>
        <i/>
        <u/>
        <sz val="11"/>
        <color theme="1"/>
        <rFont val="Calibri"/>
        <family val="2"/>
        <charset val="238"/>
        <scheme val="minor"/>
      </rPr>
      <t>nepovinné</t>
    </r>
    <r>
      <rPr>
        <u/>
        <sz val="11"/>
        <color theme="1"/>
        <rFont val="Calibri"/>
        <family val="2"/>
        <charset val="238"/>
        <scheme val="minor"/>
      </rPr>
      <t>)</t>
    </r>
  </si>
  <si>
    <r>
      <t xml:space="preserve">Výběr kompromisní varianty pomocí: </t>
    </r>
    <r>
      <rPr>
        <b/>
        <u/>
        <sz val="11"/>
        <color theme="1"/>
        <rFont val="Calibri"/>
        <family val="2"/>
        <charset val="238"/>
        <scheme val="minor"/>
      </rPr>
      <t>Metoda TOPSIS (minimalizace vzdálenosti od ideální varianty)</t>
    </r>
    <r>
      <rPr>
        <u/>
        <sz val="11"/>
        <color theme="1"/>
        <rFont val="Calibri"/>
        <family val="2"/>
        <charset val="238"/>
        <scheme val="minor"/>
      </rPr>
      <t xml:space="preserve"> (</t>
    </r>
    <r>
      <rPr>
        <b/>
        <i/>
        <u/>
        <sz val="11"/>
        <color theme="1"/>
        <rFont val="Calibri"/>
        <family val="2"/>
        <charset val="238"/>
        <scheme val="minor"/>
      </rPr>
      <t>nepovinné</t>
    </r>
    <r>
      <rPr>
        <u/>
        <sz val="11"/>
        <color theme="1"/>
        <rFont val="Calibri"/>
        <family val="2"/>
        <charset val="238"/>
        <scheme val="minor"/>
      </rPr>
      <t>)</t>
    </r>
  </si>
  <si>
    <t>sada dominuje Sade B+C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</si>
</sst>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b/>
      <u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10"/>
      <color rgb="FF000000"/>
      <name val="Segoe UI"/>
      <family val="2"/>
      <charset val="238"/>
    </font>
    <font>
      <i/>
      <sz val="10"/>
      <color indexed="8"/>
      <name val="Segoe UI"/>
      <family val="2"/>
      <charset val="238"/>
    </font>
    <font>
      <sz val="10"/>
      <color indexed="8"/>
      <name val="Segoe U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vertAlign val="subscript"/>
      <sz val="12"/>
      <color theme="1"/>
      <name val="Calibri"/>
      <family val="2"/>
      <charset val="238"/>
      <scheme val="minor"/>
    </font>
    <font>
      <b/>
      <vertAlign val="superscript"/>
      <sz val="12"/>
      <color theme="1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2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0" fillId="0" borderId="26" xfId="0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27" xfId="0" applyNumberFormat="1" applyBorder="1" applyAlignment="1">
      <alignment horizontal="center"/>
    </xf>
    <xf numFmtId="0" fontId="10" fillId="0" borderId="0" xfId="0" applyFont="1"/>
    <xf numFmtId="0" fontId="4" fillId="0" borderId="0" xfId="0" applyFont="1"/>
    <xf numFmtId="2" fontId="0" fillId="0" borderId="19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164" fontId="0" fillId="0" borderId="2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/>
    <xf numFmtId="2" fontId="0" fillId="0" borderId="28" xfId="0" applyNumberFormat="1" applyBorder="1" applyAlignment="1">
      <alignment horizontal="center"/>
    </xf>
    <xf numFmtId="0" fontId="1" fillId="0" borderId="0" xfId="0" applyFont="1" applyAlignment="1">
      <alignment horizontal="center" vertical="top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0" borderId="0" xfId="0" applyNumberFormat="1"/>
    <xf numFmtId="164" fontId="0" fillId="0" borderId="9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/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Dominance</a:t>
            </a:r>
            <a:r>
              <a:rPr lang="en-US" baseline="0"/>
              <a:t> del variant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'Příklad 1'!$B$40</c:f>
              <c:strCache>
                <c:ptCount val="1"/>
                <c:pt idx="0">
                  <c:v>Sada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'Příklad 1'!$C$39:$G$39</c:f>
              <c:strCache>
                <c:ptCount val="5"/>
                <c:pt idx="0">
                  <c:v>Náklady na výrobu</c:v>
                </c:pt>
                <c:pt idx="1">
                  <c:v>Tržby</c:v>
                </c:pt>
                <c:pt idx="2">
                  <c:v>Průměrná rychlost výroby</c:v>
                </c:pt>
                <c:pt idx="3">
                  <c:v>Průměrná zmetkovitost</c:v>
                </c:pt>
                <c:pt idx="4">
                  <c:v>Spokojenost zákazníků</c:v>
                </c:pt>
              </c:strCache>
            </c:strRef>
          </c:cat>
          <c:val>
            <c:numRef>
              <c:f>'Příklad 1'!$C$40:$G$40</c:f>
              <c:numCache>
                <c:formatCode>General</c:formatCode>
                <c:ptCount val="5"/>
                <c:pt idx="0">
                  <c:v>7</c:v>
                </c:pt>
                <c:pt idx="1">
                  <c:v>1</c:v>
                </c:pt>
                <c:pt idx="2">
                  <c:v>7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7-D249-BF26-5C982C280E9A}"/>
            </c:ext>
          </c:extLst>
        </c:ser>
        <c:ser>
          <c:idx val="1"/>
          <c:order val="1"/>
          <c:tx>
            <c:strRef>
              <c:f>'Příklad 1'!$B$41</c:f>
              <c:strCache>
                <c:ptCount val="1"/>
                <c:pt idx="0">
                  <c:v>Sada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'Příklad 1'!$C$39:$G$39</c:f>
              <c:strCache>
                <c:ptCount val="5"/>
                <c:pt idx="0">
                  <c:v>Náklady na výrobu</c:v>
                </c:pt>
                <c:pt idx="1">
                  <c:v>Tržby</c:v>
                </c:pt>
                <c:pt idx="2">
                  <c:v>Průměrná rychlost výroby</c:v>
                </c:pt>
                <c:pt idx="3">
                  <c:v>Průměrná zmetkovitost</c:v>
                </c:pt>
                <c:pt idx="4">
                  <c:v>Spokojenost zákazníků</c:v>
                </c:pt>
              </c:strCache>
            </c:strRef>
          </c:cat>
          <c:val>
            <c:numRef>
              <c:f>'Příklad 1'!$C$41:$G$41</c:f>
              <c:numCache>
                <c:formatCode>General</c:formatCode>
                <c:ptCount val="5"/>
                <c:pt idx="0">
                  <c:v>6</c:v>
                </c:pt>
                <c:pt idx="1">
                  <c:v>2</c:v>
                </c:pt>
                <c:pt idx="2">
                  <c:v>7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7-D249-BF26-5C982C280E9A}"/>
            </c:ext>
          </c:extLst>
        </c:ser>
        <c:ser>
          <c:idx val="2"/>
          <c:order val="2"/>
          <c:tx>
            <c:strRef>
              <c:f>'Příklad 1'!$B$42</c:f>
              <c:strCache>
                <c:ptCount val="1"/>
                <c:pt idx="0">
                  <c:v>Sada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'Příklad 1'!$C$39:$G$39</c:f>
              <c:strCache>
                <c:ptCount val="5"/>
                <c:pt idx="0">
                  <c:v>Náklady na výrobu</c:v>
                </c:pt>
                <c:pt idx="1">
                  <c:v>Tržby</c:v>
                </c:pt>
                <c:pt idx="2">
                  <c:v>Průměrná rychlost výroby</c:v>
                </c:pt>
                <c:pt idx="3">
                  <c:v>Průměrná zmetkovitost</c:v>
                </c:pt>
                <c:pt idx="4">
                  <c:v>Spokojenost zákazníků</c:v>
                </c:pt>
              </c:strCache>
            </c:strRef>
          </c:cat>
          <c:val>
            <c:numRef>
              <c:f>'Příklad 1'!$C$42:$G$42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7-D249-BF26-5C982C280E9A}"/>
            </c:ext>
          </c:extLst>
        </c:ser>
        <c:ser>
          <c:idx val="3"/>
          <c:order val="3"/>
          <c:tx>
            <c:strRef>
              <c:f>'Příklad 1'!$B$43</c:f>
              <c:strCache>
                <c:ptCount val="1"/>
                <c:pt idx="0">
                  <c:v>Sada A+B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'Příklad 1'!$C$39:$G$39</c:f>
              <c:strCache>
                <c:ptCount val="5"/>
                <c:pt idx="0">
                  <c:v>Náklady na výrobu</c:v>
                </c:pt>
                <c:pt idx="1">
                  <c:v>Tržby</c:v>
                </c:pt>
                <c:pt idx="2">
                  <c:v>Průměrná rychlost výroby</c:v>
                </c:pt>
                <c:pt idx="3">
                  <c:v>Průměrná zmetkovitost</c:v>
                </c:pt>
                <c:pt idx="4">
                  <c:v>Spokojenost zákazníků</c:v>
                </c:pt>
              </c:strCache>
            </c:strRef>
          </c:cat>
          <c:val>
            <c:numRef>
              <c:f>'Příklad 1'!$C$43:$G$43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87-D249-BF26-5C982C280E9A}"/>
            </c:ext>
          </c:extLst>
        </c:ser>
        <c:ser>
          <c:idx val="4"/>
          <c:order val="4"/>
          <c:tx>
            <c:strRef>
              <c:f>'Příklad 1'!$B$44</c:f>
              <c:strCache>
                <c:ptCount val="1"/>
                <c:pt idx="0">
                  <c:v>Sada B+C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'Příklad 1'!$C$39:$G$39</c:f>
              <c:strCache>
                <c:ptCount val="5"/>
                <c:pt idx="0">
                  <c:v>Náklady na výrobu</c:v>
                </c:pt>
                <c:pt idx="1">
                  <c:v>Tržby</c:v>
                </c:pt>
                <c:pt idx="2">
                  <c:v>Průměrná rychlost výroby</c:v>
                </c:pt>
                <c:pt idx="3">
                  <c:v>Průměrná zmetkovitost</c:v>
                </c:pt>
                <c:pt idx="4">
                  <c:v>Spokojenost zákazníků</c:v>
                </c:pt>
              </c:strCache>
            </c:strRef>
          </c:cat>
          <c:val>
            <c:numRef>
              <c:f>'Příklad 1'!$C$44:$G$44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87-D249-BF26-5C982C280E9A}"/>
            </c:ext>
          </c:extLst>
        </c:ser>
        <c:ser>
          <c:idx val="5"/>
          <c:order val="5"/>
          <c:tx>
            <c:strRef>
              <c:f>'Příklad 1'!$B$45</c:f>
              <c:strCache>
                <c:ptCount val="1"/>
                <c:pt idx="0">
                  <c:v>Sada A+C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'Příklad 1'!$C$39:$G$39</c:f>
              <c:strCache>
                <c:ptCount val="5"/>
                <c:pt idx="0">
                  <c:v>Náklady na výrobu</c:v>
                </c:pt>
                <c:pt idx="1">
                  <c:v>Tržby</c:v>
                </c:pt>
                <c:pt idx="2">
                  <c:v>Průměrná rychlost výroby</c:v>
                </c:pt>
                <c:pt idx="3">
                  <c:v>Průměrná zmetkovitost</c:v>
                </c:pt>
                <c:pt idx="4">
                  <c:v>Spokojenost zákazníků</c:v>
                </c:pt>
              </c:strCache>
            </c:strRef>
          </c:cat>
          <c:val>
            <c:numRef>
              <c:f>'Příklad 1'!$C$45:$G$45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87-D249-BF26-5C982C280E9A}"/>
            </c:ext>
          </c:extLst>
        </c:ser>
        <c:ser>
          <c:idx val="6"/>
          <c:order val="6"/>
          <c:tx>
            <c:strRef>
              <c:f>'Příklad 1'!$B$46</c:f>
              <c:strCache>
                <c:ptCount val="1"/>
                <c:pt idx="0">
                  <c:v>Sada A+B+C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'Příklad 1'!$C$39:$G$39</c:f>
              <c:strCache>
                <c:ptCount val="5"/>
                <c:pt idx="0">
                  <c:v>Náklady na výrobu</c:v>
                </c:pt>
                <c:pt idx="1">
                  <c:v>Tržby</c:v>
                </c:pt>
                <c:pt idx="2">
                  <c:v>Průměrná rychlost výroby</c:v>
                </c:pt>
                <c:pt idx="3">
                  <c:v>Průměrná zmetkovitost</c:v>
                </c:pt>
                <c:pt idx="4">
                  <c:v>Spokojenost zákazníků</c:v>
                </c:pt>
              </c:strCache>
            </c:strRef>
          </c:cat>
          <c:val>
            <c:numRef>
              <c:f>'Příklad 1'!$C$46:$G$46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87-D249-BF26-5C982C280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691328"/>
        <c:axId val="544693040"/>
      </c:radarChart>
      <c:catAx>
        <c:axId val="5446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3040"/>
        <c:crosses val="autoZero"/>
        <c:auto val="1"/>
        <c:lblAlgn val="ctr"/>
        <c:lblOffset val="100"/>
        <c:noMultiLvlLbl val="0"/>
      </c:catAx>
      <c:valAx>
        <c:axId val="5446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417621</xdr:colOff>
      <xdr:row>26</xdr:row>
      <xdr:rowOff>79374</xdr:rowOff>
    </xdr:from>
    <xdr:to>
      <xdr:col>23</xdr:col>
      <xdr:colOff>683847</xdr:colOff>
      <xdr:row>47</xdr:row>
      <xdr:rowOff>174199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F46EF5-C1DA-93ED-0FE3-AE1A703D3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D382-543A-4E83-8C85-C22FB1DFDA31}">
  <dimension ref="B1"/>
  <sheetViews>
    <sheetView workbookViewId="0"/>
  </sheetViews>
  <sheetFormatPr baseColWidth="10" defaultColWidth="8.83203125" defaultRowHeight="15" x14ac:dyDescent="0.2"/>
  <sheetData>
    <row r="1" spans="2:2" x14ac:dyDescent="0.2">
      <c r="B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ABE1-C00A-4A53-BF5C-12B23BB4236F}">
  <dimension ref="A1:W236"/>
  <sheetViews>
    <sheetView showGridLines="0" tabSelected="1" topLeftCell="A57" zoomScale="131" zoomScaleNormal="100" workbookViewId="0">
      <selection activeCell="G68" sqref="G68"/>
    </sheetView>
  </sheetViews>
  <sheetFormatPr baseColWidth="10" defaultColWidth="8.83203125" defaultRowHeight="15" outlineLevelRow="1" x14ac:dyDescent="0.2"/>
  <cols>
    <col min="1" max="1" width="7.1640625" customWidth="1"/>
    <col min="2" max="2" width="20.6640625" customWidth="1"/>
    <col min="3" max="8" width="15.6640625" customWidth="1"/>
    <col min="9" max="9" width="10.6640625" customWidth="1"/>
    <col min="10" max="10" width="5.6640625" customWidth="1"/>
    <col min="11" max="11" width="10.6640625" customWidth="1"/>
    <col min="12" max="16" width="5.6640625" customWidth="1"/>
    <col min="17" max="17" width="15.6640625" customWidth="1"/>
    <col min="18" max="23" width="5.6640625" customWidth="1"/>
    <col min="24" max="24" width="19.1640625" customWidth="1"/>
    <col min="25" max="31" width="15.6640625" customWidth="1"/>
  </cols>
  <sheetData>
    <row r="1" spans="1:8" ht="19" x14ac:dyDescent="0.25">
      <c r="A1" s="2" t="s">
        <v>102</v>
      </c>
    </row>
    <row r="2" spans="1:8" ht="15" customHeight="1" x14ac:dyDescent="0.2"/>
    <row r="3" spans="1:8" ht="15" customHeight="1" thickBot="1" x14ac:dyDescent="0.25">
      <c r="B3" s="10" t="s">
        <v>81</v>
      </c>
    </row>
    <row r="4" spans="1:8" ht="30" customHeight="1" x14ac:dyDescent="0.2">
      <c r="B4" s="4"/>
      <c r="C4" s="55" t="s">
        <v>99</v>
      </c>
      <c r="D4" s="55" t="s">
        <v>7</v>
      </c>
      <c r="E4" s="55" t="s">
        <v>9</v>
      </c>
      <c r="F4" s="55" t="s">
        <v>19</v>
      </c>
      <c r="G4" s="56" t="s">
        <v>8</v>
      </c>
      <c r="H4" s="11"/>
    </row>
    <row r="5" spans="1:8" ht="15" customHeight="1" x14ac:dyDescent="0.2">
      <c r="B5" s="57" t="s">
        <v>0</v>
      </c>
      <c r="C5" s="3">
        <v>50</v>
      </c>
      <c r="D5" s="3">
        <v>90</v>
      </c>
      <c r="E5" s="3">
        <v>10</v>
      </c>
      <c r="F5" s="3">
        <v>2</v>
      </c>
      <c r="G5" s="6" t="s">
        <v>10</v>
      </c>
      <c r="H5" s="1">
        <v>2</v>
      </c>
    </row>
    <row r="6" spans="1:8" ht="15" customHeight="1" x14ac:dyDescent="0.2">
      <c r="B6" s="57" t="s">
        <v>1</v>
      </c>
      <c r="C6" s="3">
        <v>55</v>
      </c>
      <c r="D6" s="3">
        <v>100</v>
      </c>
      <c r="E6" s="3">
        <v>10</v>
      </c>
      <c r="F6" s="3">
        <v>2</v>
      </c>
      <c r="G6" s="6" t="s">
        <v>11</v>
      </c>
      <c r="H6" s="1">
        <v>1</v>
      </c>
    </row>
    <row r="7" spans="1:8" ht="15" customHeight="1" x14ac:dyDescent="0.2">
      <c r="B7" s="57" t="s">
        <v>2</v>
      </c>
      <c r="C7" s="3">
        <v>70</v>
      </c>
      <c r="D7" s="3">
        <v>150</v>
      </c>
      <c r="E7" s="3">
        <v>15</v>
      </c>
      <c r="F7" s="3">
        <v>3</v>
      </c>
      <c r="G7" s="6" t="s">
        <v>11</v>
      </c>
      <c r="H7" s="1"/>
    </row>
    <row r="8" spans="1:8" ht="15" customHeight="1" x14ac:dyDescent="0.2">
      <c r="B8" s="57" t="s">
        <v>3</v>
      </c>
      <c r="C8" s="3">
        <f>C5+C6</f>
        <v>105</v>
      </c>
      <c r="D8" s="3">
        <f>D5+D6</f>
        <v>190</v>
      </c>
      <c r="E8" s="3">
        <f t="shared" ref="E8:E9" si="0">E5+E6</f>
        <v>20</v>
      </c>
      <c r="F8" s="3">
        <f>(F5+F6)/2</f>
        <v>2</v>
      </c>
      <c r="G8" s="6" t="s">
        <v>12</v>
      </c>
      <c r="H8" s="1">
        <v>3</v>
      </c>
    </row>
    <row r="9" spans="1:8" ht="15" customHeight="1" x14ac:dyDescent="0.2">
      <c r="B9" s="57" t="s">
        <v>4</v>
      </c>
      <c r="C9" s="3">
        <f>C6+C7</f>
        <v>125</v>
      </c>
      <c r="D9" s="3">
        <v>240</v>
      </c>
      <c r="E9" s="3">
        <f t="shared" si="0"/>
        <v>25</v>
      </c>
      <c r="F9" s="18">
        <f>(F6+F7)/2</f>
        <v>2.5</v>
      </c>
      <c r="G9" s="6" t="s">
        <v>10</v>
      </c>
      <c r="H9" s="1"/>
    </row>
    <row r="10" spans="1:8" ht="15" customHeight="1" x14ac:dyDescent="0.2">
      <c r="B10" s="57" t="s">
        <v>6</v>
      </c>
      <c r="C10" s="3">
        <f>C5+C7</f>
        <v>120</v>
      </c>
      <c r="D10" s="3">
        <v>250</v>
      </c>
      <c r="E10" s="3">
        <f t="shared" ref="E10" si="1">E5+E7</f>
        <v>25</v>
      </c>
      <c r="F10" s="18">
        <f>(F5+F7)/2</f>
        <v>2.5</v>
      </c>
      <c r="G10" s="6" t="s">
        <v>12</v>
      </c>
      <c r="H10" s="1"/>
    </row>
    <row r="11" spans="1:8" ht="15" customHeight="1" thickBot="1" x14ac:dyDescent="0.25">
      <c r="B11" s="58" t="s">
        <v>5</v>
      </c>
      <c r="C11" s="8">
        <f>C5+C6+C7</f>
        <v>175</v>
      </c>
      <c r="D11" s="8">
        <f>D5+D6+D7</f>
        <v>340</v>
      </c>
      <c r="E11" s="8">
        <f t="shared" ref="E11" si="2">E5+E6+E7</f>
        <v>35</v>
      </c>
      <c r="F11" s="17">
        <f>(F5+F6+F7)/3</f>
        <v>2.3333333333333335</v>
      </c>
      <c r="G11" s="9" t="s">
        <v>12</v>
      </c>
      <c r="H11" s="1"/>
    </row>
    <row r="12" spans="1:8" ht="15" customHeight="1" x14ac:dyDescent="0.2"/>
    <row r="13" spans="1:8" ht="15" customHeight="1" thickBot="1" x14ac:dyDescent="0.25">
      <c r="B13" s="10" t="s">
        <v>57</v>
      </c>
    </row>
    <row r="14" spans="1:8" ht="45" customHeight="1" x14ac:dyDescent="0.2">
      <c r="B14" s="4"/>
      <c r="C14" s="55" t="s">
        <v>99</v>
      </c>
      <c r="D14" s="55" t="s">
        <v>7</v>
      </c>
      <c r="E14" s="55" t="s">
        <v>9</v>
      </c>
      <c r="F14" s="55" t="s">
        <v>19</v>
      </c>
      <c r="G14" s="56" t="s">
        <v>13</v>
      </c>
    </row>
    <row r="15" spans="1:8" ht="15" customHeight="1" x14ac:dyDescent="0.2">
      <c r="B15" s="57" t="s">
        <v>0</v>
      </c>
      <c r="C15" s="3">
        <v>50</v>
      </c>
      <c r="D15" s="3">
        <v>90</v>
      </c>
      <c r="E15" s="3">
        <v>10</v>
      </c>
      <c r="F15" s="3">
        <v>2</v>
      </c>
      <c r="G15" s="6">
        <v>2</v>
      </c>
    </row>
    <row r="16" spans="1:8" ht="15" customHeight="1" x14ac:dyDescent="0.2">
      <c r="B16" s="57" t="s">
        <v>1</v>
      </c>
      <c r="C16" s="3">
        <v>55</v>
      </c>
      <c r="D16" s="3">
        <v>100</v>
      </c>
      <c r="E16" s="3">
        <v>10</v>
      </c>
      <c r="F16" s="3">
        <v>2</v>
      </c>
      <c r="G16" s="6">
        <v>1</v>
      </c>
    </row>
    <row r="17" spans="1:7" ht="15" customHeight="1" x14ac:dyDescent="0.2">
      <c r="B17" s="57" t="s">
        <v>2</v>
      </c>
      <c r="C17" s="3">
        <v>70</v>
      </c>
      <c r="D17" s="3">
        <v>150</v>
      </c>
      <c r="E17" s="3">
        <v>15</v>
      </c>
      <c r="F17" s="3">
        <v>3</v>
      </c>
      <c r="G17" s="6">
        <v>1</v>
      </c>
    </row>
    <row r="18" spans="1:7" ht="15" customHeight="1" x14ac:dyDescent="0.2">
      <c r="B18" s="57" t="s">
        <v>3</v>
      </c>
      <c r="C18" s="3">
        <f>C15+C16</f>
        <v>105</v>
      </c>
      <c r="D18" s="3">
        <f>D15+D16</f>
        <v>190</v>
      </c>
      <c r="E18" s="3">
        <f t="shared" ref="E18:E19" si="3">E15+E16</f>
        <v>20</v>
      </c>
      <c r="F18" s="3">
        <f>(F15+F16)/2</f>
        <v>2</v>
      </c>
      <c r="G18" s="6">
        <v>3</v>
      </c>
    </row>
    <row r="19" spans="1:7" ht="15" customHeight="1" x14ac:dyDescent="0.2">
      <c r="B19" s="57" t="s">
        <v>4</v>
      </c>
      <c r="C19" s="3">
        <f>C16+C17</f>
        <v>125</v>
      </c>
      <c r="D19" s="3">
        <v>240</v>
      </c>
      <c r="E19" s="3">
        <f t="shared" si="3"/>
        <v>25</v>
      </c>
      <c r="F19" s="18">
        <f>(F16+F17)/2</f>
        <v>2.5</v>
      </c>
      <c r="G19" s="6">
        <v>2</v>
      </c>
    </row>
    <row r="20" spans="1:7" ht="15" customHeight="1" x14ac:dyDescent="0.2">
      <c r="B20" s="57" t="s">
        <v>6</v>
      </c>
      <c r="C20" s="3">
        <f>C15+C17</f>
        <v>120</v>
      </c>
      <c r="D20" s="3">
        <v>250</v>
      </c>
      <c r="E20" s="3">
        <f t="shared" ref="E20" si="4">E15+E17</f>
        <v>25</v>
      </c>
      <c r="F20" s="18">
        <f>(F15+F17)/2</f>
        <v>2.5</v>
      </c>
      <c r="G20" s="6">
        <v>3</v>
      </c>
    </row>
    <row r="21" spans="1:7" ht="15" customHeight="1" thickBot="1" x14ac:dyDescent="0.25">
      <c r="B21" s="58" t="s">
        <v>5</v>
      </c>
      <c r="C21" s="8">
        <f>C15+C16+C17</f>
        <v>175</v>
      </c>
      <c r="D21" s="8">
        <f>D15+D16+D17</f>
        <v>340</v>
      </c>
      <c r="E21" s="8">
        <f t="shared" ref="E21" si="5">E15+E16+E17</f>
        <v>35</v>
      </c>
      <c r="F21" s="17">
        <f>(F15+F16+F17)/3</f>
        <v>2.3333333333333335</v>
      </c>
      <c r="G21" s="9">
        <v>3</v>
      </c>
    </row>
    <row r="22" spans="1:7" ht="15" customHeight="1" thickBot="1" x14ac:dyDescent="0.25">
      <c r="B22" s="14" t="s">
        <v>16</v>
      </c>
      <c r="C22" s="15" t="s">
        <v>14</v>
      </c>
      <c r="D22" s="15" t="s">
        <v>15</v>
      </c>
      <c r="E22" s="15" t="s">
        <v>14</v>
      </c>
      <c r="F22" s="15" t="s">
        <v>14</v>
      </c>
      <c r="G22" s="16" t="s">
        <v>15</v>
      </c>
    </row>
    <row r="23" spans="1:7" ht="15" customHeight="1" x14ac:dyDescent="0.2">
      <c r="B23" s="59"/>
      <c r="C23" s="24"/>
      <c r="D23" s="24"/>
      <c r="E23" s="24"/>
      <c r="F23" s="24"/>
      <c r="G23" s="24"/>
    </row>
    <row r="24" spans="1:7" ht="15" customHeight="1" x14ac:dyDescent="0.2"/>
    <row r="25" spans="1:7" ht="15" customHeight="1" x14ac:dyDescent="0.25">
      <c r="A25" s="2" t="s">
        <v>59</v>
      </c>
    </row>
    <row r="26" spans="1:7" ht="15" customHeight="1" outlineLevel="1" x14ac:dyDescent="0.2"/>
    <row r="27" spans="1:7" ht="15" customHeight="1" outlineLevel="1" thickBot="1" x14ac:dyDescent="0.25">
      <c r="B27" s="10" t="s">
        <v>58</v>
      </c>
    </row>
    <row r="28" spans="1:7" ht="45" customHeight="1" outlineLevel="1" x14ac:dyDescent="0.2">
      <c r="B28" s="4"/>
      <c r="C28" s="55" t="s">
        <v>100</v>
      </c>
      <c r="D28" s="55" t="s">
        <v>7</v>
      </c>
      <c r="E28" s="55" t="s">
        <v>72</v>
      </c>
      <c r="F28" s="55" t="s">
        <v>73</v>
      </c>
      <c r="G28" s="56" t="s">
        <v>13</v>
      </c>
    </row>
    <row r="29" spans="1:7" ht="15" customHeight="1" outlineLevel="1" x14ac:dyDescent="0.2">
      <c r="B29" s="57" t="s">
        <v>0</v>
      </c>
      <c r="C29" s="3">
        <f>$C$21-C15</f>
        <v>125</v>
      </c>
      <c r="D29" s="3">
        <v>90</v>
      </c>
      <c r="E29" s="3">
        <f>MAX($E$15:$E$21)-E15</f>
        <v>25</v>
      </c>
      <c r="F29" s="3">
        <f>MAX($F$15:$F$21)-F15</f>
        <v>1</v>
      </c>
      <c r="G29" s="6">
        <v>2</v>
      </c>
    </row>
    <row r="30" spans="1:7" ht="15" customHeight="1" outlineLevel="1" x14ac:dyDescent="0.2">
      <c r="B30" s="57" t="s">
        <v>1</v>
      </c>
      <c r="C30" s="3">
        <f t="shared" ref="C30:C35" si="6">$C$21-C16</f>
        <v>120</v>
      </c>
      <c r="D30" s="3">
        <v>100</v>
      </c>
      <c r="E30" s="3">
        <f t="shared" ref="E30:E35" si="7">MAX($E$15:$E$21)-E16</f>
        <v>25</v>
      </c>
      <c r="F30" s="3">
        <f t="shared" ref="F30:F34" si="8">MAX($F$15:$F$21)-F16</f>
        <v>1</v>
      </c>
      <c r="G30" s="6">
        <v>1</v>
      </c>
    </row>
    <row r="31" spans="1:7" ht="15" customHeight="1" outlineLevel="1" x14ac:dyDescent="0.2">
      <c r="B31" s="57" t="s">
        <v>2</v>
      </c>
      <c r="C31" s="3">
        <f t="shared" si="6"/>
        <v>105</v>
      </c>
      <c r="D31" s="3">
        <v>150</v>
      </c>
      <c r="E31" s="3">
        <f t="shared" si="7"/>
        <v>20</v>
      </c>
      <c r="F31" s="3">
        <f t="shared" si="8"/>
        <v>0</v>
      </c>
      <c r="G31" s="6">
        <v>1</v>
      </c>
    </row>
    <row r="32" spans="1:7" ht="15" customHeight="1" outlineLevel="1" x14ac:dyDescent="0.2">
      <c r="B32" s="57" t="s">
        <v>3</v>
      </c>
      <c r="C32" s="3">
        <f t="shared" si="6"/>
        <v>70</v>
      </c>
      <c r="D32" s="3">
        <f>D29+D30</f>
        <v>190</v>
      </c>
      <c r="E32" s="3">
        <f t="shared" si="7"/>
        <v>15</v>
      </c>
      <c r="F32" s="3">
        <f t="shared" si="8"/>
        <v>1</v>
      </c>
      <c r="G32" s="6">
        <v>3</v>
      </c>
    </row>
    <row r="33" spans="2:8" ht="15" customHeight="1" outlineLevel="1" x14ac:dyDescent="0.2">
      <c r="B33" s="57" t="s">
        <v>4</v>
      </c>
      <c r="C33" s="3">
        <f t="shared" si="6"/>
        <v>50</v>
      </c>
      <c r="D33" s="3">
        <v>240</v>
      </c>
      <c r="E33" s="3">
        <f t="shared" si="7"/>
        <v>10</v>
      </c>
      <c r="F33" s="3">
        <f t="shared" si="8"/>
        <v>0.5</v>
      </c>
      <c r="G33" s="6">
        <v>2</v>
      </c>
    </row>
    <row r="34" spans="2:8" ht="15" customHeight="1" outlineLevel="1" x14ac:dyDescent="0.2">
      <c r="B34" s="57" t="s">
        <v>6</v>
      </c>
      <c r="C34" s="3">
        <f t="shared" si="6"/>
        <v>55</v>
      </c>
      <c r="D34" s="3">
        <v>250</v>
      </c>
      <c r="E34" s="3">
        <f t="shared" si="7"/>
        <v>10</v>
      </c>
      <c r="F34" s="3">
        <f t="shared" si="8"/>
        <v>0.5</v>
      </c>
      <c r="G34" s="6">
        <v>3</v>
      </c>
    </row>
    <row r="35" spans="2:8" ht="15" customHeight="1" outlineLevel="1" thickBot="1" x14ac:dyDescent="0.25">
      <c r="B35" s="58" t="s">
        <v>5</v>
      </c>
      <c r="C35" s="3">
        <f t="shared" si="6"/>
        <v>0</v>
      </c>
      <c r="D35" s="8">
        <f>D29+D30+D31</f>
        <v>340</v>
      </c>
      <c r="E35" s="3">
        <f t="shared" si="7"/>
        <v>0</v>
      </c>
      <c r="F35" s="3">
        <f>MAX($F$15:$F$21)-F21</f>
        <v>0.66666666666666652</v>
      </c>
      <c r="G35" s="9">
        <v>3</v>
      </c>
    </row>
    <row r="36" spans="2:8" ht="16" outlineLevel="1" thickBot="1" x14ac:dyDescent="0.25">
      <c r="B36" s="14" t="s">
        <v>16</v>
      </c>
      <c r="C36" s="15" t="s">
        <v>15</v>
      </c>
      <c r="D36" s="15" t="s">
        <v>15</v>
      </c>
      <c r="E36" s="15" t="s">
        <v>15</v>
      </c>
      <c r="F36" s="15" t="s">
        <v>15</v>
      </c>
      <c r="G36" s="16" t="s">
        <v>15</v>
      </c>
    </row>
    <row r="37" spans="2:8" outlineLevel="1" x14ac:dyDescent="0.2"/>
    <row r="38" spans="2:8" ht="16" outlineLevel="1" thickBot="1" x14ac:dyDescent="0.25">
      <c r="B38" s="10" t="s">
        <v>60</v>
      </c>
    </row>
    <row r="39" spans="2:8" ht="30" outlineLevel="1" x14ac:dyDescent="0.2">
      <c r="B39" s="4"/>
      <c r="C39" s="55" t="s">
        <v>101</v>
      </c>
      <c r="D39" s="55" t="s">
        <v>17</v>
      </c>
      <c r="E39" s="55" t="s">
        <v>18</v>
      </c>
      <c r="F39" s="55" t="s">
        <v>20</v>
      </c>
      <c r="G39" s="56" t="s">
        <v>8</v>
      </c>
    </row>
    <row r="40" spans="2:8" ht="16" outlineLevel="1" x14ac:dyDescent="0.2">
      <c r="B40" s="57" t="s">
        <v>0</v>
      </c>
      <c r="C40" s="3">
        <v>7</v>
      </c>
      <c r="D40" s="3">
        <v>1</v>
      </c>
      <c r="E40" s="3">
        <v>7</v>
      </c>
      <c r="F40" s="3">
        <v>7</v>
      </c>
      <c r="G40" s="6">
        <v>4</v>
      </c>
    </row>
    <row r="41" spans="2:8" ht="16" outlineLevel="1" x14ac:dyDescent="0.2">
      <c r="B41" s="57" t="s">
        <v>1</v>
      </c>
      <c r="C41" s="3">
        <v>6</v>
      </c>
      <c r="D41" s="3">
        <v>2</v>
      </c>
      <c r="E41" s="3">
        <v>7</v>
      </c>
      <c r="F41" s="3">
        <v>7</v>
      </c>
      <c r="G41" s="6">
        <v>2</v>
      </c>
    </row>
    <row r="42" spans="2:8" ht="16" outlineLevel="1" x14ac:dyDescent="0.2">
      <c r="B42" s="57" t="s">
        <v>2</v>
      </c>
      <c r="C42" s="3">
        <v>5</v>
      </c>
      <c r="D42" s="3">
        <v>3</v>
      </c>
      <c r="E42" s="3">
        <v>5</v>
      </c>
      <c r="F42" s="3">
        <v>1</v>
      </c>
      <c r="G42" s="6">
        <v>2</v>
      </c>
    </row>
    <row r="43" spans="2:8" ht="16" outlineLevel="1" x14ac:dyDescent="0.2">
      <c r="B43" s="57" t="s">
        <v>3</v>
      </c>
      <c r="C43" s="3">
        <v>4</v>
      </c>
      <c r="D43" s="3">
        <v>4</v>
      </c>
      <c r="E43" s="3">
        <v>4</v>
      </c>
      <c r="F43" s="3">
        <v>7</v>
      </c>
      <c r="G43" s="6">
        <v>7</v>
      </c>
    </row>
    <row r="44" spans="2:8" ht="16" outlineLevel="1" x14ac:dyDescent="0.2">
      <c r="B44" s="111" t="s">
        <v>4</v>
      </c>
      <c r="C44" s="112">
        <v>2</v>
      </c>
      <c r="D44" s="112">
        <v>5</v>
      </c>
      <c r="E44" s="112">
        <v>3</v>
      </c>
      <c r="F44" s="112">
        <v>3</v>
      </c>
      <c r="G44" s="113">
        <v>4</v>
      </c>
      <c r="H44" s="22"/>
    </row>
    <row r="45" spans="2:8" ht="16" outlineLevel="1" x14ac:dyDescent="0.2">
      <c r="B45" s="108" t="s">
        <v>6</v>
      </c>
      <c r="C45" s="109">
        <v>3</v>
      </c>
      <c r="D45" s="109">
        <v>6</v>
      </c>
      <c r="E45" s="109">
        <v>3</v>
      </c>
      <c r="F45" s="109">
        <v>3</v>
      </c>
      <c r="G45" s="110">
        <v>7</v>
      </c>
      <c r="H45" s="22" t="s">
        <v>106</v>
      </c>
    </row>
    <row r="46" spans="2:8" ht="17" outlineLevel="1" thickBot="1" x14ac:dyDescent="0.25">
      <c r="B46" s="58" t="s">
        <v>5</v>
      </c>
      <c r="C46" s="3">
        <v>1</v>
      </c>
      <c r="D46" s="8">
        <v>7</v>
      </c>
      <c r="E46" s="3">
        <v>1</v>
      </c>
      <c r="F46" s="3">
        <v>4</v>
      </c>
      <c r="G46" s="9">
        <v>7</v>
      </c>
    </row>
    <row r="47" spans="2:8" ht="16" outlineLevel="1" thickBot="1" x14ac:dyDescent="0.25">
      <c r="B47" s="14" t="s">
        <v>16</v>
      </c>
      <c r="C47" s="15" t="s">
        <v>15</v>
      </c>
      <c r="D47" s="15" t="s">
        <v>15</v>
      </c>
      <c r="E47" s="15" t="s">
        <v>15</v>
      </c>
      <c r="F47" s="15" t="s">
        <v>15</v>
      </c>
      <c r="G47" s="16" t="s">
        <v>15</v>
      </c>
    </row>
    <row r="48" spans="2:8" outlineLevel="1" x14ac:dyDescent="0.2"/>
    <row r="50" spans="1:23" ht="19" x14ac:dyDescent="0.25">
      <c r="A50" s="2" t="s">
        <v>21</v>
      </c>
    </row>
    <row r="51" spans="1:23" ht="19" outlineLevel="1" x14ac:dyDescent="0.25">
      <c r="A51" s="2"/>
    </row>
    <row r="52" spans="1:23" ht="30" customHeight="1" outlineLevel="1" x14ac:dyDescent="0.2">
      <c r="C52" s="61" t="s">
        <v>23</v>
      </c>
      <c r="D52" s="11"/>
      <c r="E52" s="61" t="s">
        <v>29</v>
      </c>
      <c r="F52" s="11"/>
      <c r="G52" s="61" t="s">
        <v>22</v>
      </c>
      <c r="H52" s="61" t="s">
        <v>29</v>
      </c>
      <c r="J52" s="102" t="s">
        <v>61</v>
      </c>
      <c r="K52" s="102"/>
      <c r="L52" s="102"/>
      <c r="M52" s="102"/>
      <c r="R52" s="64" t="s">
        <v>40</v>
      </c>
      <c r="S52" s="61" t="s">
        <v>29</v>
      </c>
      <c r="U52" s="67" t="s">
        <v>62</v>
      </c>
    </row>
    <row r="53" spans="1:23" ht="15" customHeight="1" outlineLevel="1" x14ac:dyDescent="0.2">
      <c r="B53" s="60" t="s">
        <v>30</v>
      </c>
      <c r="C53" s="24">
        <v>3</v>
      </c>
      <c r="D53" s="24">
        <v>3</v>
      </c>
      <c r="E53" s="41">
        <f>D53/16</f>
        <v>0.1875</v>
      </c>
      <c r="G53" s="24">
        <v>3</v>
      </c>
      <c r="H53" s="41">
        <f>G53/26</f>
        <v>0.11538461538461539</v>
      </c>
      <c r="J53" s="118" t="s">
        <v>35</v>
      </c>
      <c r="K53" s="117" t="s">
        <v>35</v>
      </c>
      <c r="L53" s="27" t="s">
        <v>35</v>
      </c>
      <c r="M53" s="28" t="s">
        <v>35</v>
      </c>
      <c r="Q53" s="60" t="s">
        <v>30</v>
      </c>
      <c r="R53" s="1">
        <v>2</v>
      </c>
      <c r="S53" s="42">
        <f>R53/$R$58</f>
        <v>0.18181818181818182</v>
      </c>
      <c r="T53" s="1"/>
      <c r="U53" s="1"/>
      <c r="V53" s="1">
        <v>3</v>
      </c>
      <c r="W53" s="42">
        <f>V53/$V$58</f>
        <v>0.1875</v>
      </c>
    </row>
    <row r="54" spans="1:23" ht="15" customHeight="1" outlineLevel="1" x14ac:dyDescent="0.2">
      <c r="B54" s="60" t="s">
        <v>31</v>
      </c>
      <c r="C54" s="24">
        <v>3</v>
      </c>
      <c r="D54" s="24">
        <v>3</v>
      </c>
      <c r="E54" s="41">
        <f t="shared" ref="E54:E57" si="9">D54/16</f>
        <v>0.1875</v>
      </c>
      <c r="G54" s="24">
        <v>3</v>
      </c>
      <c r="H54" s="41">
        <f t="shared" ref="H54:H57" si="10">G54/26</f>
        <v>0.11538461538461539</v>
      </c>
      <c r="J54" s="119" t="s">
        <v>36</v>
      </c>
      <c r="K54" s="30" t="s">
        <v>37</v>
      </c>
      <c r="L54" s="120" t="s">
        <v>38</v>
      </c>
      <c r="M54" s="121" t="s">
        <v>39</v>
      </c>
      <c r="Q54" s="60" t="s">
        <v>31</v>
      </c>
      <c r="R54" s="1">
        <v>2</v>
      </c>
      <c r="S54" s="42">
        <f t="shared" ref="S54:S57" si="11">R54/$R$58</f>
        <v>0.18181818181818182</v>
      </c>
      <c r="T54" s="1"/>
      <c r="U54" s="1"/>
      <c r="V54" s="1">
        <v>3</v>
      </c>
      <c r="W54" s="42">
        <f t="shared" ref="W54:W57" si="12">V54/$V$58</f>
        <v>0.1875</v>
      </c>
    </row>
    <row r="55" spans="1:23" ht="15" customHeight="1" outlineLevel="1" x14ac:dyDescent="0.2">
      <c r="B55" s="60" t="s">
        <v>33</v>
      </c>
      <c r="C55" s="24">
        <v>5</v>
      </c>
      <c r="D55" s="24">
        <v>1</v>
      </c>
      <c r="E55" s="41">
        <f t="shared" si="9"/>
        <v>6.25E-2</v>
      </c>
      <c r="G55" s="24">
        <v>1</v>
      </c>
      <c r="H55" s="41">
        <f t="shared" si="10"/>
        <v>3.8461538461538464E-2</v>
      </c>
      <c r="J55" s="118" t="s">
        <v>36</v>
      </c>
      <c r="K55" s="27" t="s">
        <v>36</v>
      </c>
      <c r="L55" s="28" t="s">
        <v>36</v>
      </c>
      <c r="M55" s="1"/>
      <c r="Q55" s="60" t="s">
        <v>33</v>
      </c>
      <c r="R55" s="1">
        <v>0</v>
      </c>
      <c r="S55" s="42">
        <f t="shared" si="11"/>
        <v>0</v>
      </c>
      <c r="T55" s="1"/>
      <c r="U55" s="1"/>
      <c r="V55" s="1">
        <v>1</v>
      </c>
      <c r="W55" s="42">
        <f t="shared" si="12"/>
        <v>6.25E-2</v>
      </c>
    </row>
    <row r="56" spans="1:23" ht="15" customHeight="1" outlineLevel="1" x14ac:dyDescent="0.2">
      <c r="B56" s="60" t="s">
        <v>32</v>
      </c>
      <c r="C56" s="24">
        <v>2</v>
      </c>
      <c r="D56" s="24">
        <v>4</v>
      </c>
      <c r="E56" s="41">
        <f t="shared" si="9"/>
        <v>0.25</v>
      </c>
      <c r="G56" s="24">
        <v>9</v>
      </c>
      <c r="H56" s="41">
        <f t="shared" si="10"/>
        <v>0.34615384615384615</v>
      </c>
      <c r="J56" s="29" t="s">
        <v>37</v>
      </c>
      <c r="K56" s="120" t="s">
        <v>38</v>
      </c>
      <c r="L56" s="121" t="s">
        <v>39</v>
      </c>
      <c r="M56" s="1"/>
      <c r="Q56" s="60" t="s">
        <v>32</v>
      </c>
      <c r="R56" s="1">
        <v>3</v>
      </c>
      <c r="S56" s="42">
        <f t="shared" si="11"/>
        <v>0.27272727272727271</v>
      </c>
      <c r="T56" s="1"/>
      <c r="U56" s="1"/>
      <c r="V56" s="1">
        <v>4</v>
      </c>
      <c r="W56" s="42">
        <f t="shared" si="12"/>
        <v>0.25</v>
      </c>
    </row>
    <row r="57" spans="1:23" ht="15" customHeight="1" outlineLevel="1" thickBot="1" x14ac:dyDescent="0.25">
      <c r="B57" s="60" t="s">
        <v>34</v>
      </c>
      <c r="C57" s="24">
        <v>1</v>
      </c>
      <c r="D57" s="62">
        <v>5</v>
      </c>
      <c r="E57" s="41">
        <f t="shared" si="9"/>
        <v>0.3125</v>
      </c>
      <c r="G57" s="62">
        <v>10</v>
      </c>
      <c r="H57" s="41">
        <f t="shared" si="10"/>
        <v>0.38461538461538464</v>
      </c>
      <c r="J57" s="26" t="s">
        <v>37</v>
      </c>
      <c r="K57" s="28" t="s">
        <v>37</v>
      </c>
      <c r="L57" s="1"/>
      <c r="M57" s="1"/>
      <c r="Q57" s="60" t="s">
        <v>34</v>
      </c>
      <c r="R57" s="65">
        <v>4</v>
      </c>
      <c r="S57" s="42">
        <f t="shared" si="11"/>
        <v>0.36363636363636365</v>
      </c>
      <c r="T57" s="1"/>
      <c r="U57" s="1"/>
      <c r="V57" s="65">
        <v>5</v>
      </c>
      <c r="W57" s="42">
        <f t="shared" si="12"/>
        <v>0.3125</v>
      </c>
    </row>
    <row r="58" spans="1:23" ht="15" customHeight="1" outlineLevel="1" thickTop="1" x14ac:dyDescent="0.2">
      <c r="B58" s="11"/>
      <c r="C58" s="24" t="s">
        <v>28</v>
      </c>
      <c r="D58" s="24">
        <f>SUM(D53:D57)</f>
        <v>16</v>
      </c>
      <c r="E58" s="24">
        <f>SUM(E53:E57)</f>
        <v>1</v>
      </c>
      <c r="G58" s="24">
        <f>SUM(G53:G57)</f>
        <v>26</v>
      </c>
      <c r="H58" s="24">
        <f>SUM(H53:H57)</f>
        <v>1</v>
      </c>
      <c r="J58" s="119" t="s">
        <v>38</v>
      </c>
      <c r="K58" s="121" t="s">
        <v>39</v>
      </c>
      <c r="L58" s="1"/>
      <c r="M58" s="1"/>
      <c r="Q58" s="66" t="s">
        <v>28</v>
      </c>
      <c r="R58" s="24">
        <f>SUM(R53:R57)</f>
        <v>11</v>
      </c>
      <c r="S58" s="24">
        <f>SUM(S53:S57)</f>
        <v>1</v>
      </c>
      <c r="V58" s="24">
        <f t="shared" ref="V58" si="13">SUM(V53:V57)</f>
        <v>16</v>
      </c>
      <c r="W58" s="24">
        <f>SUM(W53:W57)</f>
        <v>1</v>
      </c>
    </row>
    <row r="59" spans="1:23" ht="15" customHeight="1" outlineLevel="1" x14ac:dyDescent="0.2">
      <c r="B59" s="11"/>
      <c r="J59" s="32" t="s">
        <v>38</v>
      </c>
      <c r="K59" s="1"/>
      <c r="L59" s="1"/>
      <c r="M59" s="1"/>
    </row>
    <row r="60" spans="1:23" ht="15" customHeight="1" outlineLevel="1" x14ac:dyDescent="0.2">
      <c r="B60" s="11"/>
      <c r="J60" s="122" t="s">
        <v>39</v>
      </c>
      <c r="K60" s="1"/>
      <c r="L60" s="1"/>
      <c r="M60" s="1"/>
    </row>
    <row r="61" spans="1:23" outlineLevel="1" x14ac:dyDescent="0.2">
      <c r="B61" s="10" t="s">
        <v>63</v>
      </c>
    </row>
    <row r="62" spans="1:23" ht="16" outlineLevel="1" x14ac:dyDescent="0.2">
      <c r="L62" t="s">
        <v>42</v>
      </c>
      <c r="M62" s="3"/>
      <c r="O62" s="40" t="s">
        <v>44</v>
      </c>
      <c r="P62" s="3"/>
      <c r="U62" s="23" t="s">
        <v>41</v>
      </c>
      <c r="V62" s="3"/>
    </row>
    <row r="63" spans="1:23" ht="30" outlineLevel="1" x14ac:dyDescent="0.2">
      <c r="C63" s="25" t="str">
        <f t="array" ref="C63:G63">TRANSPOSE(B64:B68)</f>
        <v>Náklady na výrobu (N)</v>
      </c>
      <c r="D63" s="25" t="str">
        <v>Tržby (T)</v>
      </c>
      <c r="E63" s="25" t="str">
        <v>Průměrná rychlost výroby (R)</v>
      </c>
      <c r="F63" s="25" t="str">
        <v>Průměrná zmetkovitost (Z)</v>
      </c>
      <c r="G63" s="25" t="str">
        <v>Spokojenost zákazníků (S)</v>
      </c>
      <c r="H63" s="68" t="s">
        <v>64</v>
      </c>
      <c r="I63" s="68" t="s">
        <v>29</v>
      </c>
    </row>
    <row r="64" spans="1:23" ht="15" customHeight="1" outlineLevel="1" x14ac:dyDescent="0.2">
      <c r="B64" s="60" t="s">
        <v>30</v>
      </c>
      <c r="C64" s="3">
        <v>1</v>
      </c>
      <c r="D64" s="3">
        <v>1</v>
      </c>
      <c r="E64" s="3">
        <v>7</v>
      </c>
      <c r="F64" s="33">
        <v>0.33333333333333331</v>
      </c>
      <c r="G64" s="33">
        <v>0.2</v>
      </c>
      <c r="H64" s="69">
        <f>(C64*D64*E64*F64*G64)^(1/5)</f>
        <v>0.85862070348448893</v>
      </c>
      <c r="I64" s="41">
        <f>H64/$H$69</f>
        <v>0.11680993372311561</v>
      </c>
      <c r="L64" s="37"/>
      <c r="M64" s="27"/>
      <c r="N64" s="27"/>
      <c r="O64" s="27"/>
      <c r="P64" s="28"/>
      <c r="R64" s="26"/>
      <c r="S64" s="27"/>
      <c r="T64" s="27"/>
      <c r="U64" s="27"/>
      <c r="V64" s="28"/>
    </row>
    <row r="65" spans="1:22" ht="15" customHeight="1" outlineLevel="1" x14ac:dyDescent="0.2">
      <c r="B65" s="60" t="s">
        <v>31</v>
      </c>
      <c r="C65" s="3">
        <v>1</v>
      </c>
      <c r="D65" s="3">
        <v>1</v>
      </c>
      <c r="E65" s="3">
        <v>7</v>
      </c>
      <c r="F65" s="33">
        <v>0.33333333333333331</v>
      </c>
      <c r="G65" s="33">
        <v>0.2</v>
      </c>
      <c r="H65" s="69">
        <f>GEOMEAN(C65:G65)</f>
        <v>0.85862070348448893</v>
      </c>
      <c r="I65" s="41">
        <f t="shared" ref="I65:I68" si="14">H65/$H$69</f>
        <v>0.11680993372311561</v>
      </c>
      <c r="L65" s="35"/>
      <c r="M65" s="38"/>
      <c r="N65" s="1"/>
      <c r="O65" s="1"/>
      <c r="P65" s="36"/>
      <c r="R65" s="35"/>
      <c r="S65" s="1"/>
      <c r="T65" s="1"/>
      <c r="U65" s="1"/>
      <c r="V65" s="36"/>
    </row>
    <row r="66" spans="1:22" ht="15" customHeight="1" outlineLevel="1" x14ac:dyDescent="0.2">
      <c r="B66" s="60" t="s">
        <v>33</v>
      </c>
      <c r="C66" s="33">
        <v>0.14285714285714285</v>
      </c>
      <c r="D66" s="33">
        <v>0.14285714285714285</v>
      </c>
      <c r="E66" s="3">
        <v>1</v>
      </c>
      <c r="F66" s="33">
        <v>0.14285714285714285</v>
      </c>
      <c r="G66" s="33">
        <v>0.1111111111111111</v>
      </c>
      <c r="H66" s="69">
        <f t="shared" ref="H66:H68" si="15">GEOMEAN(C66:G66)</f>
        <v>0.20048998073103066</v>
      </c>
      <c r="I66" s="41">
        <f t="shared" si="14"/>
        <v>2.7275397933336103E-2</v>
      </c>
      <c r="L66" s="35"/>
      <c r="M66" s="1"/>
      <c r="N66" s="38"/>
      <c r="O66" s="1"/>
      <c r="P66" s="36"/>
      <c r="R66" s="35"/>
      <c r="S66" s="1"/>
      <c r="T66" s="1"/>
      <c r="U66" s="1"/>
      <c r="V66" s="36"/>
    </row>
    <row r="67" spans="1:22" ht="15" customHeight="1" outlineLevel="1" x14ac:dyDescent="0.2">
      <c r="B67" s="60" t="s">
        <v>32</v>
      </c>
      <c r="C67" s="34">
        <v>3</v>
      </c>
      <c r="D67" s="34">
        <v>3</v>
      </c>
      <c r="E67" s="34">
        <v>7</v>
      </c>
      <c r="F67" s="3">
        <v>1</v>
      </c>
      <c r="G67" s="33">
        <v>0.33333333333333331</v>
      </c>
      <c r="H67" s="69">
        <f t="shared" si="15"/>
        <v>1.838416287252544</v>
      </c>
      <c r="I67" s="41">
        <f t="shared" si="14"/>
        <v>0.25010494598834854</v>
      </c>
      <c r="L67" s="35"/>
      <c r="M67" s="1"/>
      <c r="N67" s="1"/>
      <c r="O67" s="38"/>
      <c r="P67" s="36"/>
      <c r="R67" s="35"/>
      <c r="S67" s="1"/>
      <c r="T67" s="1"/>
      <c r="U67" s="1"/>
      <c r="V67" s="36"/>
    </row>
    <row r="68" spans="1:22" ht="15" customHeight="1" outlineLevel="1" thickBot="1" x14ac:dyDescent="0.25">
      <c r="B68" s="60" t="s">
        <v>34</v>
      </c>
      <c r="C68" s="34">
        <v>5</v>
      </c>
      <c r="D68" s="34">
        <v>5</v>
      </c>
      <c r="E68" s="34">
        <v>8</v>
      </c>
      <c r="F68" s="34">
        <v>3</v>
      </c>
      <c r="G68" s="3">
        <v>1</v>
      </c>
      <c r="H68" s="70">
        <f t="shared" si="15"/>
        <v>3.5944318187380233</v>
      </c>
      <c r="I68" s="63">
        <f t="shared" si="14"/>
        <v>0.4889997886320841</v>
      </c>
      <c r="L68" s="29"/>
      <c r="M68" s="30"/>
      <c r="N68" s="30"/>
      <c r="O68" s="30"/>
      <c r="P68" s="39"/>
      <c r="R68" s="29"/>
      <c r="S68" s="30"/>
      <c r="T68" s="30"/>
      <c r="U68" s="30"/>
      <c r="V68" s="31"/>
    </row>
    <row r="69" spans="1:22" ht="16" outlineLevel="1" thickTop="1" x14ac:dyDescent="0.2">
      <c r="G69" s="24" t="s">
        <v>28</v>
      </c>
      <c r="H69" s="69">
        <f>SUM(H64:H68)</f>
        <v>7.3505794936905762</v>
      </c>
      <c r="I69" s="24">
        <f>SUM(I64:I68)</f>
        <v>1</v>
      </c>
    </row>
    <row r="70" spans="1:22" outlineLevel="1" x14ac:dyDescent="0.2">
      <c r="C70" s="103" t="s">
        <v>67</v>
      </c>
      <c r="D70" s="103"/>
      <c r="E70" s="103"/>
      <c r="F70" s="103"/>
      <c r="G70" s="103"/>
      <c r="L70" t="s">
        <v>65</v>
      </c>
    </row>
    <row r="71" spans="1:22" ht="15.75" customHeight="1" outlineLevel="1" x14ac:dyDescent="0.2">
      <c r="C71" s="71" t="s">
        <v>68</v>
      </c>
      <c r="D71" s="72"/>
      <c r="E71" s="72"/>
      <c r="F71" s="72"/>
      <c r="G71" s="72"/>
      <c r="L71" t="s">
        <v>43</v>
      </c>
    </row>
    <row r="72" spans="1:22" ht="15.75" customHeight="1" outlineLevel="1" x14ac:dyDescent="0.2">
      <c r="C72" s="71" t="s">
        <v>69</v>
      </c>
      <c r="D72" s="72"/>
      <c r="E72" s="72"/>
      <c r="F72" s="72"/>
      <c r="G72" s="72"/>
      <c r="L72" t="s">
        <v>45</v>
      </c>
    </row>
    <row r="73" spans="1:22" ht="15.75" customHeight="1" outlineLevel="1" x14ac:dyDescent="0.2">
      <c r="C73" s="71" t="s">
        <v>70</v>
      </c>
      <c r="D73" s="72"/>
      <c r="E73" s="72"/>
      <c r="F73" s="72"/>
      <c r="G73" s="72"/>
    </row>
    <row r="74" spans="1:22" ht="15.75" customHeight="1" outlineLevel="1" x14ac:dyDescent="0.2">
      <c r="C74" s="71" t="s">
        <v>71</v>
      </c>
      <c r="D74" s="72"/>
      <c r="E74" s="72"/>
      <c r="F74" s="72"/>
      <c r="G74" s="72"/>
    </row>
    <row r="75" spans="1:22" outlineLevel="1" x14ac:dyDescent="0.2">
      <c r="C75" s="72"/>
      <c r="D75" s="72"/>
      <c r="E75" s="72"/>
      <c r="F75" s="72"/>
      <c r="G75" s="72"/>
    </row>
    <row r="76" spans="1:22" outlineLevel="1" x14ac:dyDescent="0.2">
      <c r="C76" s="71" t="s">
        <v>66</v>
      </c>
      <c r="D76" s="72"/>
      <c r="E76" s="72"/>
      <c r="F76" s="72"/>
      <c r="G76" s="72"/>
    </row>
    <row r="78" spans="1:22" ht="19" x14ac:dyDescent="0.25">
      <c r="A78" s="2" t="s">
        <v>55</v>
      </c>
    </row>
    <row r="79" spans="1:22" ht="19" x14ac:dyDescent="0.25">
      <c r="A79" s="2"/>
    </row>
    <row r="80" spans="1:22" ht="16" thickBot="1" x14ac:dyDescent="0.25">
      <c r="B80" s="10" t="s">
        <v>82</v>
      </c>
    </row>
    <row r="81" spans="1:7" ht="45" x14ac:dyDescent="0.2">
      <c r="B81" s="4"/>
      <c r="C81" s="55" t="s">
        <v>99</v>
      </c>
      <c r="D81" s="55" t="s">
        <v>7</v>
      </c>
      <c r="E81" s="55" t="s">
        <v>9</v>
      </c>
      <c r="F81" s="55" t="s">
        <v>19</v>
      </c>
      <c r="G81" s="56" t="s">
        <v>13</v>
      </c>
    </row>
    <row r="82" spans="1:7" ht="16" x14ac:dyDescent="0.2">
      <c r="B82" s="57" t="s">
        <v>0</v>
      </c>
      <c r="C82" s="3">
        <v>50</v>
      </c>
      <c r="D82" s="3">
        <v>90</v>
      </c>
      <c r="E82" s="3">
        <v>10</v>
      </c>
      <c r="F82" s="3">
        <v>2</v>
      </c>
      <c r="G82" s="6">
        <v>2</v>
      </c>
    </row>
    <row r="83" spans="1:7" ht="16" x14ac:dyDescent="0.2">
      <c r="B83" s="57" t="s">
        <v>1</v>
      </c>
      <c r="C83" s="3">
        <v>55</v>
      </c>
      <c r="D83" s="3">
        <v>100</v>
      </c>
      <c r="E83" s="3">
        <v>10</v>
      </c>
      <c r="F83" s="3">
        <v>2</v>
      </c>
      <c r="G83" s="6">
        <v>1</v>
      </c>
    </row>
    <row r="84" spans="1:7" ht="16" x14ac:dyDescent="0.2">
      <c r="B84" s="57" t="s">
        <v>2</v>
      </c>
      <c r="C84" s="3">
        <v>70</v>
      </c>
      <c r="D84" s="3">
        <v>150</v>
      </c>
      <c r="E84" s="3">
        <v>15</v>
      </c>
      <c r="F84" s="3">
        <v>3</v>
      </c>
      <c r="G84" s="6">
        <v>1</v>
      </c>
    </row>
    <row r="85" spans="1:7" ht="16" x14ac:dyDescent="0.2">
      <c r="B85" s="57" t="s">
        <v>3</v>
      </c>
      <c r="C85" s="3">
        <v>105</v>
      </c>
      <c r="D85" s="3">
        <v>190</v>
      </c>
      <c r="E85" s="3">
        <v>20</v>
      </c>
      <c r="F85" s="3">
        <v>2</v>
      </c>
      <c r="G85" s="6">
        <v>3</v>
      </c>
    </row>
    <row r="86" spans="1:7" ht="16" x14ac:dyDescent="0.2">
      <c r="B86" s="57" t="s">
        <v>6</v>
      </c>
      <c r="C86" s="3">
        <v>120</v>
      </c>
      <c r="D86" s="3">
        <v>250</v>
      </c>
      <c r="E86" s="3">
        <v>25</v>
      </c>
      <c r="F86" s="18">
        <v>2.5</v>
      </c>
      <c r="G86" s="6">
        <v>3</v>
      </c>
    </row>
    <row r="87" spans="1:7" ht="17" thickBot="1" x14ac:dyDescent="0.25">
      <c r="B87" s="58" t="s">
        <v>5</v>
      </c>
      <c r="C87" s="3">
        <v>175</v>
      </c>
      <c r="D87" s="3">
        <v>350</v>
      </c>
      <c r="E87" s="3">
        <v>35</v>
      </c>
      <c r="F87" s="18">
        <v>2.3333333333333335</v>
      </c>
      <c r="G87" s="9">
        <v>3</v>
      </c>
    </row>
    <row r="88" spans="1:7" ht="16" thickBot="1" x14ac:dyDescent="0.25">
      <c r="B88" s="14" t="s">
        <v>16</v>
      </c>
      <c r="C88" s="15" t="s">
        <v>14</v>
      </c>
      <c r="D88" s="15" t="s">
        <v>15</v>
      </c>
      <c r="E88" s="15" t="s">
        <v>14</v>
      </c>
      <c r="F88" s="15" t="s">
        <v>14</v>
      </c>
      <c r="G88" s="16" t="s">
        <v>15</v>
      </c>
    </row>
    <row r="90" spans="1:7" x14ac:dyDescent="0.2">
      <c r="A90" s="46" t="s">
        <v>103</v>
      </c>
    </row>
    <row r="91" spans="1:7" outlineLevel="1" x14ac:dyDescent="0.2"/>
    <row r="92" spans="1:7" outlineLevel="1" x14ac:dyDescent="0.2">
      <c r="B92" t="s">
        <v>51</v>
      </c>
    </row>
    <row r="93" spans="1:7" outlineLevel="1" x14ac:dyDescent="0.2">
      <c r="B93" t="s">
        <v>52</v>
      </c>
    </row>
    <row r="94" spans="1:7" ht="16" outlineLevel="1" thickBot="1" x14ac:dyDescent="0.25">
      <c r="B94" s="10"/>
    </row>
    <row r="95" spans="1:7" ht="45" outlineLevel="1" x14ac:dyDescent="0.2">
      <c r="B95" s="4"/>
      <c r="C95" s="55" t="s">
        <v>99</v>
      </c>
      <c r="D95" s="55" t="s">
        <v>7</v>
      </c>
      <c r="E95" s="55" t="s">
        <v>9</v>
      </c>
      <c r="F95" s="55" t="s">
        <v>19</v>
      </c>
      <c r="G95" s="56" t="s">
        <v>13</v>
      </c>
    </row>
    <row r="96" spans="1:7" ht="16" outlineLevel="1" x14ac:dyDescent="0.2">
      <c r="B96" s="57" t="s">
        <v>0</v>
      </c>
      <c r="C96" s="3">
        <v>50</v>
      </c>
      <c r="D96" s="3">
        <v>90</v>
      </c>
      <c r="E96" s="3">
        <v>10</v>
      </c>
      <c r="F96" s="3">
        <v>2</v>
      </c>
      <c r="G96" s="6">
        <v>2</v>
      </c>
    </row>
    <row r="97" spans="1:9" ht="16" outlineLevel="1" x14ac:dyDescent="0.2">
      <c r="B97" s="57" t="s">
        <v>1</v>
      </c>
      <c r="C97" s="3">
        <v>55</v>
      </c>
      <c r="D97" s="3">
        <v>100</v>
      </c>
      <c r="E97" s="3">
        <v>10</v>
      </c>
      <c r="F97" s="3">
        <v>2</v>
      </c>
      <c r="G97" s="6">
        <v>1</v>
      </c>
    </row>
    <row r="98" spans="1:9" ht="16" outlineLevel="1" x14ac:dyDescent="0.2">
      <c r="B98" s="57" t="s">
        <v>2</v>
      </c>
      <c r="C98" s="3">
        <v>70</v>
      </c>
      <c r="D98" s="3">
        <v>150</v>
      </c>
      <c r="E98" s="3">
        <v>15</v>
      </c>
      <c r="F98" s="3">
        <v>3</v>
      </c>
      <c r="G98" s="6">
        <v>1</v>
      </c>
    </row>
    <row r="99" spans="1:9" ht="16" outlineLevel="1" x14ac:dyDescent="0.2">
      <c r="B99" s="57" t="s">
        <v>3</v>
      </c>
      <c r="C99" s="3">
        <v>105</v>
      </c>
      <c r="D99" s="3">
        <v>190</v>
      </c>
      <c r="E99" s="3">
        <v>20</v>
      </c>
      <c r="F99" s="3">
        <v>2</v>
      </c>
      <c r="G99" s="6">
        <v>3</v>
      </c>
    </row>
    <row r="100" spans="1:9" ht="16" outlineLevel="1" x14ac:dyDescent="0.2">
      <c r="B100" s="57" t="s">
        <v>6</v>
      </c>
      <c r="C100" s="3">
        <v>120</v>
      </c>
      <c r="D100" s="3">
        <v>250</v>
      </c>
      <c r="E100" s="3">
        <v>25</v>
      </c>
      <c r="F100" s="18">
        <v>2.5</v>
      </c>
      <c r="G100" s="6">
        <v>3</v>
      </c>
      <c r="I100" s="22"/>
    </row>
    <row r="101" spans="1:9" ht="17" outlineLevel="1" thickBot="1" x14ac:dyDescent="0.25">
      <c r="B101" s="77" t="s">
        <v>5</v>
      </c>
      <c r="C101" s="20">
        <v>175</v>
      </c>
      <c r="D101" s="20">
        <v>350</v>
      </c>
      <c r="E101" s="20">
        <v>35</v>
      </c>
      <c r="F101" s="44">
        <v>2.3333333333333335</v>
      </c>
      <c r="G101" s="45">
        <v>3</v>
      </c>
      <c r="I101" s="22" t="s">
        <v>53</v>
      </c>
    </row>
    <row r="102" spans="1:9" ht="16" outlineLevel="1" thickBot="1" x14ac:dyDescent="0.25">
      <c r="B102" s="14" t="s">
        <v>16</v>
      </c>
      <c r="C102" s="15" t="s">
        <v>14</v>
      </c>
      <c r="D102" s="15" t="s">
        <v>15</v>
      </c>
      <c r="E102" s="15" t="s">
        <v>14</v>
      </c>
      <c r="F102" s="15" t="s">
        <v>14</v>
      </c>
      <c r="G102" s="16" t="s">
        <v>15</v>
      </c>
    </row>
    <row r="104" spans="1:9" x14ac:dyDescent="0.2">
      <c r="A104" s="46" t="s">
        <v>49</v>
      </c>
    </row>
    <row r="105" spans="1:9" outlineLevel="1" x14ac:dyDescent="0.2"/>
    <row r="106" spans="1:9" outlineLevel="1" x14ac:dyDescent="0.2">
      <c r="B106" t="s">
        <v>48</v>
      </c>
    </row>
    <row r="107" spans="1:9" ht="16" outlineLevel="1" thickBot="1" x14ac:dyDescent="0.25">
      <c r="B107" s="10"/>
    </row>
    <row r="108" spans="1:9" ht="45" outlineLevel="1" x14ac:dyDescent="0.2">
      <c r="B108" s="4"/>
      <c r="C108" s="55" t="s">
        <v>99</v>
      </c>
      <c r="D108" s="55" t="s">
        <v>7</v>
      </c>
      <c r="E108" s="55" t="s">
        <v>9</v>
      </c>
      <c r="F108" s="55" t="s">
        <v>19</v>
      </c>
      <c r="G108" s="56" t="s">
        <v>13</v>
      </c>
    </row>
    <row r="109" spans="1:9" ht="16" outlineLevel="1" x14ac:dyDescent="0.2">
      <c r="B109" s="57" t="s">
        <v>0</v>
      </c>
      <c r="C109" s="109">
        <v>50</v>
      </c>
      <c r="D109" s="3">
        <v>90</v>
      </c>
      <c r="E109" s="109">
        <v>10</v>
      </c>
      <c r="F109" s="109">
        <v>2</v>
      </c>
      <c r="G109" s="110">
        <v>2</v>
      </c>
    </row>
    <row r="110" spans="1:9" ht="16" outlineLevel="1" x14ac:dyDescent="0.2">
      <c r="B110" s="57" t="s">
        <v>1</v>
      </c>
      <c r="C110" s="109">
        <v>55</v>
      </c>
      <c r="D110" s="3">
        <v>100</v>
      </c>
      <c r="E110" s="109">
        <v>10</v>
      </c>
      <c r="F110" s="109">
        <v>2</v>
      </c>
      <c r="G110" s="6">
        <v>1</v>
      </c>
    </row>
    <row r="111" spans="1:9" ht="16" outlineLevel="1" x14ac:dyDescent="0.2">
      <c r="B111" s="57" t="s">
        <v>2</v>
      </c>
      <c r="C111" s="109">
        <v>70</v>
      </c>
      <c r="D111" s="109">
        <v>150</v>
      </c>
      <c r="E111" s="109">
        <v>15</v>
      </c>
      <c r="F111" s="3">
        <v>3</v>
      </c>
      <c r="G111" s="6">
        <v>1</v>
      </c>
    </row>
    <row r="112" spans="1:9" ht="16" outlineLevel="1" x14ac:dyDescent="0.2">
      <c r="B112" s="57" t="s">
        <v>3</v>
      </c>
      <c r="C112" s="109">
        <v>105</v>
      </c>
      <c r="D112" s="109">
        <v>190</v>
      </c>
      <c r="E112" s="109">
        <v>20</v>
      </c>
      <c r="F112" s="109">
        <v>2</v>
      </c>
      <c r="G112" s="110">
        <v>3</v>
      </c>
      <c r="H112" s="116"/>
      <c r="I112" s="22"/>
    </row>
    <row r="113" spans="1:13" ht="16" outlineLevel="1" x14ac:dyDescent="0.2">
      <c r="B113" s="57" t="s">
        <v>6</v>
      </c>
      <c r="C113" s="109">
        <v>120</v>
      </c>
      <c r="D113" s="109">
        <v>250</v>
      </c>
      <c r="E113" s="3">
        <v>25</v>
      </c>
      <c r="F113" s="114">
        <v>2.5</v>
      </c>
      <c r="G113" s="110">
        <v>3</v>
      </c>
    </row>
    <row r="114" spans="1:13" ht="17" outlineLevel="1" thickBot="1" x14ac:dyDescent="0.25">
      <c r="B114" s="58" t="s">
        <v>5</v>
      </c>
      <c r="C114" s="3">
        <v>175</v>
      </c>
      <c r="D114" s="109">
        <v>350</v>
      </c>
      <c r="E114" s="3">
        <v>35</v>
      </c>
      <c r="F114" s="114">
        <v>2.3333333333333335</v>
      </c>
      <c r="G114" s="115">
        <v>3</v>
      </c>
    </row>
    <row r="115" spans="1:13" ht="16" outlineLevel="1" thickBot="1" x14ac:dyDescent="0.25">
      <c r="B115" s="14" t="s">
        <v>16</v>
      </c>
      <c r="C115" s="15" t="s">
        <v>14</v>
      </c>
      <c r="D115" s="15" t="s">
        <v>15</v>
      </c>
      <c r="E115" s="15" t="s">
        <v>14</v>
      </c>
      <c r="F115" s="15" t="s">
        <v>14</v>
      </c>
      <c r="G115" s="16" t="s">
        <v>15</v>
      </c>
    </row>
    <row r="117" spans="1:13" x14ac:dyDescent="0.2">
      <c r="A117" s="47" t="s">
        <v>50</v>
      </c>
    </row>
    <row r="118" spans="1:13" outlineLevel="1" x14ac:dyDescent="0.2"/>
    <row r="119" spans="1:13" ht="16" outlineLevel="1" thickBot="1" x14ac:dyDescent="0.25">
      <c r="B119" s="10" t="s">
        <v>74</v>
      </c>
    </row>
    <row r="120" spans="1:13" ht="45" outlineLevel="1" x14ac:dyDescent="0.2">
      <c r="B120" s="4"/>
      <c r="C120" s="55" t="s">
        <v>99</v>
      </c>
      <c r="D120" s="55" t="s">
        <v>7</v>
      </c>
      <c r="E120" s="55" t="s">
        <v>9</v>
      </c>
      <c r="F120" s="55" t="s">
        <v>19</v>
      </c>
      <c r="G120" s="56" t="s">
        <v>13</v>
      </c>
      <c r="I120" s="43" t="s">
        <v>46</v>
      </c>
      <c r="K120" s="43" t="s">
        <v>47</v>
      </c>
    </row>
    <row r="121" spans="1:13" ht="16" outlineLevel="1" x14ac:dyDescent="0.2">
      <c r="B121" s="57" t="s">
        <v>0</v>
      </c>
      <c r="C121" s="3">
        <v>50</v>
      </c>
      <c r="D121" s="3">
        <v>90</v>
      </c>
      <c r="E121" s="3">
        <v>10</v>
      </c>
      <c r="F121" s="3">
        <v>2</v>
      </c>
      <c r="G121" s="6">
        <v>2</v>
      </c>
      <c r="I121" s="24">
        <f>SUM(C121:G121)</f>
        <v>154</v>
      </c>
      <c r="K121" s="41">
        <f>SUMPRODUCT(C121:G121,$C$128:$G$128)</f>
        <v>18.104354169810417</v>
      </c>
      <c r="M121" s="22"/>
    </row>
    <row r="122" spans="1:13" ht="16" outlineLevel="1" x14ac:dyDescent="0.2">
      <c r="B122" s="57" t="s">
        <v>1</v>
      </c>
      <c r="C122" s="3">
        <v>55</v>
      </c>
      <c r="D122" s="3">
        <v>100</v>
      </c>
      <c r="E122" s="3">
        <v>10</v>
      </c>
      <c r="F122" s="3">
        <v>2</v>
      </c>
      <c r="G122" s="6">
        <v>1</v>
      </c>
      <c r="I122" s="24">
        <f t="shared" ref="I122:I126" si="16">SUM(C122:G122)</f>
        <v>168</v>
      </c>
      <c r="K122" s="41">
        <f t="shared" ref="K122:K126" si="17">SUMPRODUCT(C122:G122,$C$128:$G$128)</f>
        <v>19.367503387025067</v>
      </c>
    </row>
    <row r="123" spans="1:13" ht="16" outlineLevel="1" x14ac:dyDescent="0.2">
      <c r="B123" s="57" t="s">
        <v>2</v>
      </c>
      <c r="C123" s="3">
        <v>70</v>
      </c>
      <c r="D123" s="3">
        <v>150</v>
      </c>
      <c r="E123" s="3">
        <v>15</v>
      </c>
      <c r="F123" s="3">
        <v>3</v>
      </c>
      <c r="G123" s="6">
        <v>1</v>
      </c>
      <c r="I123" s="24">
        <f t="shared" si="16"/>
        <v>239</v>
      </c>
      <c r="K123" s="41">
        <f t="shared" si="17"/>
        <v>27.346631014682607</v>
      </c>
    </row>
    <row r="124" spans="1:13" ht="16" outlineLevel="1" x14ac:dyDescent="0.2">
      <c r="B124" s="57" t="s">
        <v>3</v>
      </c>
      <c r="C124" s="3">
        <v>105</v>
      </c>
      <c r="D124" s="3">
        <v>190</v>
      </c>
      <c r="E124" s="3">
        <v>20</v>
      </c>
      <c r="F124" s="3">
        <v>2</v>
      </c>
      <c r="G124" s="6">
        <v>3</v>
      </c>
      <c r="I124" s="24">
        <f t="shared" si="16"/>
        <v>320</v>
      </c>
      <c r="K124" s="41">
        <f t="shared" si="17"/>
        <v>36.971647664858779</v>
      </c>
      <c r="M124" s="22"/>
    </row>
    <row r="125" spans="1:13" ht="16" outlineLevel="1" x14ac:dyDescent="0.2">
      <c r="B125" s="57" t="s">
        <v>6</v>
      </c>
      <c r="C125" s="3">
        <v>120</v>
      </c>
      <c r="D125" s="3">
        <v>250</v>
      </c>
      <c r="E125" s="3">
        <v>25</v>
      </c>
      <c r="F125" s="18">
        <v>2.5</v>
      </c>
      <c r="G125" s="6">
        <v>3</v>
      </c>
      <c r="I125" s="24">
        <f t="shared" si="16"/>
        <v>400.5</v>
      </c>
      <c r="K125" s="41">
        <f t="shared" si="17"/>
        <v>45.993822156753303</v>
      </c>
    </row>
    <row r="126" spans="1:13" ht="17" outlineLevel="1" thickBot="1" x14ac:dyDescent="0.25">
      <c r="B126" s="57" t="s">
        <v>5</v>
      </c>
      <c r="C126" s="3">
        <v>175</v>
      </c>
      <c r="D126" s="3">
        <v>350</v>
      </c>
      <c r="E126" s="3">
        <v>35</v>
      </c>
      <c r="F126" s="18">
        <v>2.3333333333333335</v>
      </c>
      <c r="G126" s="9">
        <v>3</v>
      </c>
      <c r="I126" s="24">
        <f t="shared" si="16"/>
        <v>565.33333333333337</v>
      </c>
      <c r="K126" s="41">
        <f t="shared" si="17"/>
        <v>64.330431705504864</v>
      </c>
    </row>
    <row r="127" spans="1:13" outlineLevel="1" x14ac:dyDescent="0.2">
      <c r="B127" s="49" t="s">
        <v>16</v>
      </c>
      <c r="C127" s="50" t="s">
        <v>14</v>
      </c>
      <c r="D127" s="50" t="s">
        <v>15</v>
      </c>
      <c r="E127" s="50" t="s">
        <v>14</v>
      </c>
      <c r="F127" s="50" t="s">
        <v>14</v>
      </c>
      <c r="G127" s="51" t="s">
        <v>15</v>
      </c>
    </row>
    <row r="128" spans="1:13" ht="16" outlineLevel="1" thickBot="1" x14ac:dyDescent="0.25">
      <c r="B128" s="52"/>
      <c r="C128" s="53">
        <f t="array" ref="C128:G128">TRANSPOSE(I64:I68)</f>
        <v>0.11680993372311561</v>
      </c>
      <c r="D128" s="53">
        <v>0.11680993372311561</v>
      </c>
      <c r="E128" s="53">
        <v>2.7275397933336103E-2</v>
      </c>
      <c r="F128" s="53">
        <v>0.25010494598834854</v>
      </c>
      <c r="G128" s="54">
        <v>0.4889997886320841</v>
      </c>
    </row>
    <row r="130" spans="1:21" x14ac:dyDescent="0.2">
      <c r="A130" s="47" t="s">
        <v>54</v>
      </c>
    </row>
    <row r="131" spans="1:21" outlineLevel="1" x14ac:dyDescent="0.2"/>
    <row r="132" spans="1:21" ht="16" outlineLevel="1" thickBot="1" x14ac:dyDescent="0.25">
      <c r="B132" s="10" t="s">
        <v>56</v>
      </c>
    </row>
    <row r="133" spans="1:21" ht="45" outlineLevel="1" x14ac:dyDescent="0.2">
      <c r="B133" s="4"/>
      <c r="C133" s="55" t="s">
        <v>99</v>
      </c>
      <c r="D133" s="55" t="s">
        <v>7</v>
      </c>
      <c r="E133" s="55" t="s">
        <v>9</v>
      </c>
      <c r="F133" s="55" t="s">
        <v>19</v>
      </c>
      <c r="G133" s="56" t="s">
        <v>13</v>
      </c>
    </row>
    <row r="134" spans="1:21" ht="16" outlineLevel="1" x14ac:dyDescent="0.2">
      <c r="B134" s="57" t="s">
        <v>0</v>
      </c>
      <c r="C134" s="3">
        <v>50</v>
      </c>
      <c r="D134" s="3">
        <v>90</v>
      </c>
      <c r="E134" s="3">
        <v>10</v>
      </c>
      <c r="F134" s="3">
        <v>2</v>
      </c>
      <c r="G134" s="6">
        <v>2</v>
      </c>
    </row>
    <row r="135" spans="1:21" ht="16" outlineLevel="1" x14ac:dyDescent="0.2">
      <c r="B135" s="57" t="s">
        <v>1</v>
      </c>
      <c r="C135" s="3">
        <v>55</v>
      </c>
      <c r="D135" s="3">
        <v>100</v>
      </c>
      <c r="E135" s="3">
        <v>10</v>
      </c>
      <c r="F135" s="3">
        <v>2</v>
      </c>
      <c r="G135" s="6">
        <v>1</v>
      </c>
    </row>
    <row r="136" spans="1:21" ht="16" outlineLevel="1" x14ac:dyDescent="0.2">
      <c r="B136" s="57" t="s">
        <v>2</v>
      </c>
      <c r="C136" s="3">
        <v>70</v>
      </c>
      <c r="D136" s="3">
        <v>150</v>
      </c>
      <c r="E136" s="3">
        <v>15</v>
      </c>
      <c r="F136" s="3">
        <v>3</v>
      </c>
      <c r="G136" s="6">
        <v>1</v>
      </c>
    </row>
    <row r="137" spans="1:21" ht="16" outlineLevel="1" x14ac:dyDescent="0.2">
      <c r="B137" s="57" t="s">
        <v>3</v>
      </c>
      <c r="C137" s="3">
        <v>105</v>
      </c>
      <c r="D137" s="3">
        <v>190</v>
      </c>
      <c r="E137" s="3">
        <v>20</v>
      </c>
      <c r="F137" s="3">
        <v>2</v>
      </c>
      <c r="G137" s="6">
        <v>3</v>
      </c>
    </row>
    <row r="138" spans="1:21" ht="16" outlineLevel="1" x14ac:dyDescent="0.2">
      <c r="B138" s="57" t="s">
        <v>6</v>
      </c>
      <c r="C138" s="3">
        <v>120</v>
      </c>
      <c r="D138" s="3">
        <v>250</v>
      </c>
      <c r="E138" s="3">
        <v>25</v>
      </c>
      <c r="F138" s="18">
        <v>2.5</v>
      </c>
      <c r="G138" s="6">
        <v>3</v>
      </c>
    </row>
    <row r="139" spans="1:21" ht="17" outlineLevel="1" thickBot="1" x14ac:dyDescent="0.25">
      <c r="B139" s="57" t="s">
        <v>5</v>
      </c>
      <c r="C139" s="32">
        <v>175</v>
      </c>
      <c r="D139" s="32">
        <v>350</v>
      </c>
      <c r="E139" s="32">
        <v>35</v>
      </c>
      <c r="F139" s="73">
        <v>2.3333333333333335</v>
      </c>
      <c r="G139" s="48">
        <v>3</v>
      </c>
    </row>
    <row r="140" spans="1:21" outlineLevel="1" x14ac:dyDescent="0.2">
      <c r="B140" s="49" t="s">
        <v>16</v>
      </c>
      <c r="C140" s="50" t="s">
        <v>14</v>
      </c>
      <c r="D140" s="50" t="s">
        <v>15</v>
      </c>
      <c r="E140" s="50" t="s">
        <v>14</v>
      </c>
      <c r="F140" s="50" t="s">
        <v>14</v>
      </c>
      <c r="G140" s="51" t="s">
        <v>15</v>
      </c>
    </row>
    <row r="141" spans="1:21" ht="16" outlineLevel="1" thickBot="1" x14ac:dyDescent="0.25">
      <c r="B141" s="52"/>
      <c r="C141" s="53">
        <f t="array" ref="C141:G141">TRANSPOSE(I64:I68)</f>
        <v>0.11680993372311561</v>
      </c>
      <c r="D141" s="53">
        <v>0.11680993372311561</v>
      </c>
      <c r="E141" s="53">
        <v>2.7275397933336103E-2</v>
      </c>
      <c r="F141" s="53">
        <v>0.25010494598834854</v>
      </c>
      <c r="G141" s="54">
        <v>0.4889997886320841</v>
      </c>
    </row>
    <row r="142" spans="1:21" outlineLevel="1" x14ac:dyDescent="0.2"/>
    <row r="143" spans="1:21" ht="16" outlineLevel="1" thickBot="1" x14ac:dyDescent="0.25">
      <c r="B143" s="10" t="s">
        <v>75</v>
      </c>
    </row>
    <row r="144" spans="1:21" ht="45" customHeight="1" outlineLevel="1" x14ac:dyDescent="0.2">
      <c r="B144" s="4"/>
      <c r="C144" s="55" t="s">
        <v>100</v>
      </c>
      <c r="D144" s="55" t="s">
        <v>7</v>
      </c>
      <c r="E144" s="55" t="s">
        <v>72</v>
      </c>
      <c r="F144" s="55" t="s">
        <v>73</v>
      </c>
      <c r="G144" s="56" t="s">
        <v>13</v>
      </c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</row>
    <row r="145" spans="2:21" ht="16" outlineLevel="1" x14ac:dyDescent="0.2">
      <c r="B145" s="57" t="s">
        <v>0</v>
      </c>
      <c r="C145" s="3">
        <f>MAX(C$134:C$139)-C134</f>
        <v>125</v>
      </c>
      <c r="D145" s="3">
        <v>90</v>
      </c>
      <c r="E145" s="3">
        <f>MAX(E$134:E$139)-E134</f>
        <v>25</v>
      </c>
      <c r="F145" s="3">
        <f>MAX(F$134:F$139)-F134</f>
        <v>1</v>
      </c>
      <c r="G145" s="6">
        <v>2</v>
      </c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</row>
    <row r="146" spans="2:21" ht="16" outlineLevel="1" x14ac:dyDescent="0.2">
      <c r="B146" s="57" t="s">
        <v>1</v>
      </c>
      <c r="C146" s="3">
        <f t="shared" ref="C146:E150" si="18">MAX(C$134:C$139)-C135</f>
        <v>120</v>
      </c>
      <c r="D146" s="3">
        <v>100</v>
      </c>
      <c r="E146" s="3">
        <f t="shared" si="18"/>
        <v>25</v>
      </c>
      <c r="F146" s="3">
        <f t="shared" ref="F146" si="19">MAX(F$134:F$139)-F135</f>
        <v>1</v>
      </c>
      <c r="G146" s="6">
        <v>1</v>
      </c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</row>
    <row r="147" spans="2:21" ht="16" outlineLevel="1" x14ac:dyDescent="0.2">
      <c r="B147" s="57" t="s">
        <v>2</v>
      </c>
      <c r="C147" s="3">
        <f t="shared" si="18"/>
        <v>105</v>
      </c>
      <c r="D147" s="3">
        <v>150</v>
      </c>
      <c r="E147" s="3">
        <f t="shared" si="18"/>
        <v>20</v>
      </c>
      <c r="F147" s="3">
        <f t="shared" ref="F147" si="20">MAX(F$134:F$139)-F136</f>
        <v>0</v>
      </c>
      <c r="G147" s="6">
        <v>1</v>
      </c>
    </row>
    <row r="148" spans="2:21" ht="16" outlineLevel="1" x14ac:dyDescent="0.2">
      <c r="B148" s="57" t="s">
        <v>3</v>
      </c>
      <c r="C148" s="3">
        <f t="shared" si="18"/>
        <v>70</v>
      </c>
      <c r="D148" s="3">
        <v>190</v>
      </c>
      <c r="E148" s="3">
        <f t="shared" si="18"/>
        <v>15</v>
      </c>
      <c r="F148" s="3">
        <f t="shared" ref="F148" si="21">MAX(F$134:F$139)-F137</f>
        <v>1</v>
      </c>
      <c r="G148" s="6">
        <v>3</v>
      </c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</row>
    <row r="149" spans="2:21" ht="16" outlineLevel="1" x14ac:dyDescent="0.2">
      <c r="B149" s="57" t="s">
        <v>6</v>
      </c>
      <c r="C149" s="3">
        <f t="shared" si="18"/>
        <v>55</v>
      </c>
      <c r="D149" s="3">
        <v>250</v>
      </c>
      <c r="E149" s="3">
        <f t="shared" si="18"/>
        <v>10</v>
      </c>
      <c r="F149" s="18">
        <f t="shared" ref="F149" si="22">MAX(F$134:F$139)-F138</f>
        <v>0.5</v>
      </c>
      <c r="G149" s="6">
        <v>3</v>
      </c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</row>
    <row r="150" spans="2:21" ht="17" outlineLevel="1" thickBot="1" x14ac:dyDescent="0.25">
      <c r="B150" s="57" t="s">
        <v>5</v>
      </c>
      <c r="C150" s="32">
        <f t="shared" si="18"/>
        <v>0</v>
      </c>
      <c r="D150" s="32">
        <v>350</v>
      </c>
      <c r="E150" s="32">
        <f t="shared" si="18"/>
        <v>0</v>
      </c>
      <c r="F150" s="73">
        <f t="shared" ref="F150" si="23">MAX(F$134:F$139)-F139</f>
        <v>0.66666666666666652</v>
      </c>
      <c r="G150" s="48">
        <v>3</v>
      </c>
    </row>
    <row r="151" spans="2:21" outlineLevel="1" x14ac:dyDescent="0.2">
      <c r="B151" s="49" t="s">
        <v>16</v>
      </c>
      <c r="C151" s="50" t="s">
        <v>15</v>
      </c>
      <c r="D151" s="50" t="s">
        <v>15</v>
      </c>
      <c r="E151" s="50" t="s">
        <v>15</v>
      </c>
      <c r="F151" s="50" t="s">
        <v>15</v>
      </c>
      <c r="G151" s="51" t="s">
        <v>15</v>
      </c>
    </row>
    <row r="152" spans="2:21" ht="16" outlineLevel="1" thickBot="1" x14ac:dyDescent="0.25">
      <c r="B152" s="52"/>
      <c r="C152" s="53">
        <f>C141</f>
        <v>0.11680993372311561</v>
      </c>
      <c r="D152" s="53">
        <f t="shared" ref="D152:G152" si="24">D141</f>
        <v>0.11680993372311561</v>
      </c>
      <c r="E152" s="53">
        <f t="shared" si="24"/>
        <v>2.7275397933336103E-2</v>
      </c>
      <c r="F152" s="53">
        <f t="shared" si="24"/>
        <v>0.25010494598834854</v>
      </c>
      <c r="G152" s="54">
        <f t="shared" si="24"/>
        <v>0.4889997886320841</v>
      </c>
    </row>
    <row r="153" spans="2:21" ht="16" outlineLevel="1" x14ac:dyDescent="0.2">
      <c r="B153" s="74" t="s">
        <v>76</v>
      </c>
      <c r="C153" s="50">
        <f>MAX(C145:C150)</f>
        <v>125</v>
      </c>
      <c r="D153" s="50">
        <f t="shared" ref="D153:G153" si="25">MAX(D145:D150)</f>
        <v>350</v>
      </c>
      <c r="E153" s="50">
        <f t="shared" si="25"/>
        <v>25</v>
      </c>
      <c r="F153" s="50">
        <f t="shared" si="25"/>
        <v>1</v>
      </c>
      <c r="G153" s="51">
        <f t="shared" si="25"/>
        <v>3</v>
      </c>
    </row>
    <row r="154" spans="2:21" ht="17" outlineLevel="1" thickBot="1" x14ac:dyDescent="0.25">
      <c r="B154" s="7" t="s">
        <v>77</v>
      </c>
      <c r="C154" s="75">
        <f>MIN(C145:C150)</f>
        <v>0</v>
      </c>
      <c r="D154" s="75">
        <f t="shared" ref="D154:G154" si="26">MIN(D145:D150)</f>
        <v>90</v>
      </c>
      <c r="E154" s="75">
        <f t="shared" si="26"/>
        <v>0</v>
      </c>
      <c r="F154" s="75">
        <f t="shared" si="26"/>
        <v>0</v>
      </c>
      <c r="G154" s="76">
        <f t="shared" si="26"/>
        <v>1</v>
      </c>
    </row>
    <row r="155" spans="2:21" outlineLevel="1" x14ac:dyDescent="0.2"/>
    <row r="156" spans="2:21" ht="16" outlineLevel="1" thickBot="1" x14ac:dyDescent="0.25">
      <c r="B156" s="10" t="s">
        <v>78</v>
      </c>
    </row>
    <row r="157" spans="2:21" ht="45" outlineLevel="1" x14ac:dyDescent="0.2">
      <c r="B157" s="4"/>
      <c r="C157" s="55" t="s">
        <v>100</v>
      </c>
      <c r="D157" s="55" t="s">
        <v>7</v>
      </c>
      <c r="E157" s="55" t="s">
        <v>72</v>
      </c>
      <c r="F157" s="55" t="s">
        <v>73</v>
      </c>
      <c r="G157" s="56" t="s">
        <v>13</v>
      </c>
      <c r="H157" s="57" t="s">
        <v>86</v>
      </c>
      <c r="I157" s="78"/>
    </row>
    <row r="158" spans="2:21" ht="16" outlineLevel="1" x14ac:dyDescent="0.2">
      <c r="B158" s="57" t="s">
        <v>0</v>
      </c>
      <c r="C158" s="3"/>
      <c r="D158" s="3"/>
      <c r="E158" s="3"/>
      <c r="F158" s="3"/>
      <c r="G158" s="6"/>
      <c r="H158" s="79">
        <f>SUMPRODUCT(C158:G158,$C$152:$G$152)</f>
        <v>0</v>
      </c>
    </row>
    <row r="159" spans="2:21" ht="16" outlineLevel="1" x14ac:dyDescent="0.2">
      <c r="B159" s="57" t="s">
        <v>1</v>
      </c>
      <c r="C159" s="3"/>
      <c r="D159" s="3"/>
      <c r="E159" s="3"/>
      <c r="F159" s="3"/>
      <c r="G159" s="6"/>
      <c r="H159" s="79">
        <f t="shared" ref="H159:H163" si="27">SUMPRODUCT(C159:G159,$C$152:$G$152)</f>
        <v>0</v>
      </c>
    </row>
    <row r="160" spans="2:21" ht="16" outlineLevel="1" x14ac:dyDescent="0.2">
      <c r="B160" s="57" t="s">
        <v>2</v>
      </c>
      <c r="C160" s="3"/>
      <c r="D160" s="3"/>
      <c r="E160" s="3"/>
      <c r="F160" s="3"/>
      <c r="G160" s="6"/>
      <c r="H160" s="79">
        <f t="shared" si="27"/>
        <v>0</v>
      </c>
    </row>
    <row r="161" spans="1:21" ht="16" outlineLevel="1" x14ac:dyDescent="0.2">
      <c r="B161" s="57" t="s">
        <v>3</v>
      </c>
      <c r="C161" s="3"/>
      <c r="D161" s="3"/>
      <c r="E161" s="3"/>
      <c r="F161" s="3"/>
      <c r="G161" s="6"/>
      <c r="H161" s="79">
        <f t="shared" si="27"/>
        <v>0</v>
      </c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</row>
    <row r="162" spans="1:21" ht="16" outlineLevel="1" x14ac:dyDescent="0.2">
      <c r="B162" s="57" t="s">
        <v>6</v>
      </c>
      <c r="C162" s="3"/>
      <c r="D162" s="3"/>
      <c r="E162" s="3"/>
      <c r="F162" s="18"/>
      <c r="G162" s="6"/>
      <c r="H162" s="79">
        <f t="shared" si="27"/>
        <v>0</v>
      </c>
    </row>
    <row r="163" spans="1:21" ht="17" outlineLevel="1" thickBot="1" x14ac:dyDescent="0.25">
      <c r="B163" s="58" t="s">
        <v>5</v>
      </c>
      <c r="C163" s="8"/>
      <c r="D163" s="8"/>
      <c r="E163" s="8"/>
      <c r="F163" s="17"/>
      <c r="G163" s="9"/>
      <c r="H163" s="79">
        <f t="shared" si="27"/>
        <v>0</v>
      </c>
    </row>
    <row r="165" spans="1:21" x14ac:dyDescent="0.2">
      <c r="A165" s="47" t="s">
        <v>104</v>
      </c>
    </row>
    <row r="166" spans="1:21" ht="16" hidden="1" outlineLevel="1" thickBot="1" x14ac:dyDescent="0.25"/>
    <row r="167" spans="1:21" ht="45" hidden="1" outlineLevel="1" x14ac:dyDescent="0.2">
      <c r="B167" s="4"/>
      <c r="C167" s="12" t="s">
        <v>99</v>
      </c>
      <c r="D167" s="12" t="s">
        <v>7</v>
      </c>
      <c r="E167" s="12" t="s">
        <v>9</v>
      </c>
      <c r="F167" s="12" t="s">
        <v>19</v>
      </c>
      <c r="G167" s="13" t="s">
        <v>13</v>
      </c>
    </row>
    <row r="168" spans="1:21" ht="16" hidden="1" outlineLevel="1" x14ac:dyDescent="0.2">
      <c r="B168" s="5" t="s">
        <v>0</v>
      </c>
      <c r="C168" s="3">
        <v>50</v>
      </c>
      <c r="D168" s="3">
        <v>90</v>
      </c>
      <c r="E168" s="3">
        <v>10</v>
      </c>
      <c r="F168" s="3">
        <v>2</v>
      </c>
      <c r="G168" s="6">
        <v>2</v>
      </c>
    </row>
    <row r="169" spans="1:21" ht="16" hidden="1" outlineLevel="1" x14ac:dyDescent="0.2">
      <c r="B169" s="5" t="s">
        <v>1</v>
      </c>
      <c r="C169" s="3">
        <v>55</v>
      </c>
      <c r="D169" s="3">
        <v>100</v>
      </c>
      <c r="E169" s="3">
        <v>10</v>
      </c>
      <c r="F169" s="3">
        <v>2</v>
      </c>
      <c r="G169" s="6">
        <v>1</v>
      </c>
    </row>
    <row r="170" spans="1:21" ht="16" hidden="1" outlineLevel="1" x14ac:dyDescent="0.2">
      <c r="B170" s="5" t="s">
        <v>2</v>
      </c>
      <c r="C170" s="3">
        <v>70</v>
      </c>
      <c r="D170" s="3">
        <v>150</v>
      </c>
      <c r="E170" s="3">
        <v>15</v>
      </c>
      <c r="F170" s="3">
        <v>3</v>
      </c>
      <c r="G170" s="6">
        <v>1</v>
      </c>
    </row>
    <row r="171" spans="1:21" ht="16" hidden="1" outlineLevel="1" x14ac:dyDescent="0.2">
      <c r="B171" s="5" t="s">
        <v>3</v>
      </c>
      <c r="C171" s="3">
        <v>105</v>
      </c>
      <c r="D171" s="3">
        <v>190</v>
      </c>
      <c r="E171" s="3">
        <v>20</v>
      </c>
      <c r="F171" s="3">
        <v>2</v>
      </c>
      <c r="G171" s="6">
        <v>3</v>
      </c>
    </row>
    <row r="172" spans="1:21" ht="16" hidden="1" outlineLevel="1" x14ac:dyDescent="0.2">
      <c r="B172" s="5" t="s">
        <v>6</v>
      </c>
      <c r="C172" s="3">
        <v>120</v>
      </c>
      <c r="D172" s="3">
        <v>250</v>
      </c>
      <c r="E172" s="3">
        <v>25</v>
      </c>
      <c r="F172" s="18">
        <v>2.5</v>
      </c>
      <c r="G172" s="6">
        <v>3</v>
      </c>
    </row>
    <row r="173" spans="1:21" ht="17" hidden="1" outlineLevel="1" thickBot="1" x14ac:dyDescent="0.25">
      <c r="B173" s="5" t="s">
        <v>5</v>
      </c>
      <c r="C173" s="32">
        <v>175</v>
      </c>
      <c r="D173" s="32">
        <v>350</v>
      </c>
      <c r="E173" s="32">
        <v>35</v>
      </c>
      <c r="F173" s="73">
        <v>2.3333333333333335</v>
      </c>
      <c r="G173" s="48">
        <v>3</v>
      </c>
    </row>
    <row r="174" spans="1:21" hidden="1" outlineLevel="1" x14ac:dyDescent="0.2">
      <c r="B174" s="49" t="s">
        <v>16</v>
      </c>
      <c r="C174" s="50" t="s">
        <v>14</v>
      </c>
      <c r="D174" s="50" t="s">
        <v>15</v>
      </c>
      <c r="E174" s="50" t="s">
        <v>14</v>
      </c>
      <c r="F174" s="50" t="s">
        <v>14</v>
      </c>
      <c r="G174" s="51" t="s">
        <v>15</v>
      </c>
    </row>
    <row r="175" spans="1:21" ht="16" hidden="1" outlineLevel="1" thickBot="1" x14ac:dyDescent="0.25">
      <c r="B175" s="82"/>
      <c r="C175" s="41">
        <f t="array" ref="C175:G175">TRANSPOSE(I64:I68)</f>
        <v>0.11680993372311561</v>
      </c>
      <c r="D175" s="41">
        <v>0.11680993372311561</v>
      </c>
      <c r="E175" s="41">
        <v>2.7275397933336103E-2</v>
      </c>
      <c r="F175" s="41">
        <v>0.25010494598834854</v>
      </c>
      <c r="G175" s="83">
        <v>0.4889997886320841</v>
      </c>
    </row>
    <row r="176" spans="1:21" ht="30" hidden="1" customHeight="1" outlineLevel="1" thickBot="1" x14ac:dyDescent="0.25">
      <c r="B176" s="14" t="s">
        <v>83</v>
      </c>
      <c r="C176" s="80">
        <f>MIN(C168:C173)</f>
        <v>50</v>
      </c>
      <c r="D176" s="80">
        <f>MAX(D168:D173)</f>
        <v>350</v>
      </c>
      <c r="E176" s="80">
        <f t="shared" ref="E176:F176" si="28">MIN(E168:E173)</f>
        <v>10</v>
      </c>
      <c r="F176" s="80">
        <f t="shared" si="28"/>
        <v>2</v>
      </c>
      <c r="G176" s="81">
        <f>MAX(G168:G173)</f>
        <v>3</v>
      </c>
    </row>
    <row r="177" spans="1:17" hidden="1" outlineLevel="1" x14ac:dyDescent="0.2">
      <c r="C177" s="41"/>
      <c r="D177" s="41"/>
      <c r="E177" s="41"/>
      <c r="F177" s="41"/>
      <c r="G177" s="41"/>
    </row>
    <row r="178" spans="1:17" ht="18" hidden="1" outlineLevel="1" thickBot="1" x14ac:dyDescent="0.25">
      <c r="B178" s="84" t="s">
        <v>84</v>
      </c>
      <c r="D178" s="84" t="s">
        <v>85</v>
      </c>
    </row>
    <row r="179" spans="1:17" ht="45" hidden="1" outlineLevel="1" x14ac:dyDescent="0.2">
      <c r="B179" s="4"/>
      <c r="C179" s="12" t="s">
        <v>99</v>
      </c>
      <c r="D179" s="12" t="s">
        <v>7</v>
      </c>
      <c r="E179" s="12" t="s">
        <v>9</v>
      </c>
      <c r="F179" s="12" t="s">
        <v>19</v>
      </c>
      <c r="G179" s="13" t="s">
        <v>13</v>
      </c>
      <c r="H179" s="57" t="s">
        <v>86</v>
      </c>
    </row>
    <row r="180" spans="1:17" ht="16" hidden="1" outlineLevel="1" x14ac:dyDescent="0.2">
      <c r="B180" s="5" t="s">
        <v>0</v>
      </c>
      <c r="C180" s="3">
        <f>C$176/C168</f>
        <v>1</v>
      </c>
      <c r="D180" s="85">
        <f>D168/D$176</f>
        <v>0.25714285714285712</v>
      </c>
      <c r="E180" s="3">
        <f t="shared" ref="E180:F180" si="29">E$176/E168</f>
        <v>1</v>
      </c>
      <c r="F180" s="34">
        <f t="shared" si="29"/>
        <v>1</v>
      </c>
      <c r="G180" s="86">
        <f>G168/G$176</f>
        <v>0.66666666666666663</v>
      </c>
      <c r="H180" s="79">
        <f>SUMPRODUCT(C180:G180,$C$175:$G$175)</f>
        <v>0.75022697683308603</v>
      </c>
      <c r="I180" t="s">
        <v>79</v>
      </c>
    </row>
    <row r="181" spans="1:17" ht="16" hidden="1" outlineLevel="1" x14ac:dyDescent="0.2">
      <c r="B181" s="5" t="s">
        <v>1</v>
      </c>
      <c r="C181" s="85">
        <f t="shared" ref="C181:F185" si="30">C$176/C169</f>
        <v>0.90909090909090906</v>
      </c>
      <c r="D181" s="85">
        <f t="shared" ref="D181:D185" si="31">D169/D$176</f>
        <v>0.2857142857142857</v>
      </c>
      <c r="E181" s="3">
        <f t="shared" si="30"/>
        <v>1</v>
      </c>
      <c r="F181" s="34">
        <f t="shared" si="30"/>
        <v>1</v>
      </c>
      <c r="G181" s="86">
        <f t="shared" ref="G181:G185" si="32">G169/G$176</f>
        <v>0.33333333333333331</v>
      </c>
      <c r="H181" s="79">
        <f t="shared" ref="H181:H185" si="33">SUMPRODUCT(C181:G181,$C$175:$G$175)</f>
        <v>0.5799453890829418</v>
      </c>
      <c r="I181" t="s">
        <v>27</v>
      </c>
    </row>
    <row r="182" spans="1:17" ht="16" hidden="1" outlineLevel="1" x14ac:dyDescent="0.2">
      <c r="B182" s="5" t="s">
        <v>2</v>
      </c>
      <c r="C182" s="85">
        <f t="shared" si="30"/>
        <v>0.7142857142857143</v>
      </c>
      <c r="D182" s="85">
        <f t="shared" si="31"/>
        <v>0.42857142857142855</v>
      </c>
      <c r="E182" s="85">
        <f t="shared" si="30"/>
        <v>0.66666666666666663</v>
      </c>
      <c r="F182" s="85">
        <f t="shared" si="30"/>
        <v>0.66666666666666663</v>
      </c>
      <c r="G182" s="86">
        <f t="shared" si="32"/>
        <v>0.33333333333333331</v>
      </c>
      <c r="H182" s="79">
        <f t="shared" si="33"/>
        <v>0.48141722593728326</v>
      </c>
      <c r="I182" t="s">
        <v>80</v>
      </c>
    </row>
    <row r="183" spans="1:17" ht="16" hidden="1" outlineLevel="1" x14ac:dyDescent="0.2">
      <c r="B183" s="19" t="s">
        <v>3</v>
      </c>
      <c r="C183" s="88">
        <f t="shared" si="30"/>
        <v>0.47619047619047616</v>
      </c>
      <c r="D183" s="88">
        <f t="shared" si="31"/>
        <v>0.54285714285714282</v>
      </c>
      <c r="E183" s="88">
        <f t="shared" si="30"/>
        <v>0.5</v>
      </c>
      <c r="F183" s="20">
        <f t="shared" si="30"/>
        <v>1</v>
      </c>
      <c r="G183" s="21">
        <f t="shared" si="32"/>
        <v>1</v>
      </c>
      <c r="H183" s="79">
        <f t="shared" si="33"/>
        <v>0.87177731842875184</v>
      </c>
      <c r="I183" t="s">
        <v>24</v>
      </c>
      <c r="J183" s="22" t="s">
        <v>87</v>
      </c>
    </row>
    <row r="184" spans="1:17" ht="16" hidden="1" outlineLevel="1" x14ac:dyDescent="0.2">
      <c r="B184" s="5" t="s">
        <v>6</v>
      </c>
      <c r="C184" s="85">
        <f t="shared" si="30"/>
        <v>0.41666666666666669</v>
      </c>
      <c r="D184" s="85">
        <f t="shared" si="31"/>
        <v>0.7142857142857143</v>
      </c>
      <c r="E184" s="85">
        <f t="shared" si="30"/>
        <v>0.4</v>
      </c>
      <c r="F184" s="85">
        <f t="shared" si="30"/>
        <v>0.8</v>
      </c>
      <c r="G184" s="6">
        <f t="shared" si="32"/>
        <v>1</v>
      </c>
      <c r="H184" s="79">
        <f t="shared" si="33"/>
        <v>0.83210037725914487</v>
      </c>
      <c r="I184" t="s">
        <v>26</v>
      </c>
    </row>
    <row r="185" spans="1:17" ht="17" hidden="1" outlineLevel="1" thickBot="1" x14ac:dyDescent="0.25">
      <c r="B185" s="7" t="s">
        <v>5</v>
      </c>
      <c r="C185" s="87">
        <f t="shared" si="30"/>
        <v>0.2857142857142857</v>
      </c>
      <c r="D185" s="8">
        <f t="shared" si="31"/>
        <v>1</v>
      </c>
      <c r="E185" s="87">
        <f t="shared" si="30"/>
        <v>0.2857142857142857</v>
      </c>
      <c r="F185" s="87">
        <f t="shared" si="30"/>
        <v>0.8571428571428571</v>
      </c>
      <c r="G185" s="9">
        <f t="shared" si="32"/>
        <v>1</v>
      </c>
      <c r="H185" s="79">
        <f t="shared" si="33"/>
        <v>0.86135262796134171</v>
      </c>
      <c r="I185" t="s">
        <v>25</v>
      </c>
    </row>
    <row r="186" spans="1:17" ht="60" hidden="1" customHeight="1" outlineLevel="1" x14ac:dyDescent="0.2">
      <c r="B186" s="104" t="s">
        <v>88</v>
      </c>
      <c r="C186" s="104"/>
      <c r="D186" s="104"/>
      <c r="E186" s="104"/>
      <c r="F186" s="104"/>
      <c r="G186" s="104"/>
    </row>
    <row r="187" spans="1:17" collapsed="1" x14ac:dyDescent="0.2"/>
    <row r="188" spans="1:17" x14ac:dyDescent="0.2">
      <c r="A188" s="47" t="s">
        <v>105</v>
      </c>
    </row>
    <row r="189" spans="1:17" hidden="1" outlineLevel="1" x14ac:dyDescent="0.2"/>
    <row r="190" spans="1:17" ht="16" hidden="1" outlineLevel="1" thickBot="1" x14ac:dyDescent="0.25">
      <c r="B190" s="10" t="s">
        <v>89</v>
      </c>
    </row>
    <row r="191" spans="1:17" ht="45" hidden="1" outlineLevel="1" x14ac:dyDescent="0.2">
      <c r="B191" s="4"/>
      <c r="C191" s="12" t="s">
        <v>99</v>
      </c>
      <c r="D191" s="12" t="s">
        <v>7</v>
      </c>
      <c r="E191" s="12" t="s">
        <v>9</v>
      </c>
      <c r="F191" s="12" t="s">
        <v>19</v>
      </c>
      <c r="G191" s="13" t="s">
        <v>13</v>
      </c>
    </row>
    <row r="192" spans="1:17" ht="16" hidden="1" outlineLevel="1" x14ac:dyDescent="0.2">
      <c r="B192" s="5" t="s">
        <v>0</v>
      </c>
      <c r="C192" s="3">
        <v>50</v>
      </c>
      <c r="D192" s="3">
        <v>90</v>
      </c>
      <c r="E192" s="3">
        <v>10</v>
      </c>
      <c r="F192" s="3">
        <v>2</v>
      </c>
      <c r="G192" s="6">
        <v>2</v>
      </c>
      <c r="M192" s="24"/>
      <c r="N192" s="24"/>
      <c r="O192" s="24"/>
      <c r="P192" s="24"/>
      <c r="Q192" s="24"/>
    </row>
    <row r="193" spans="2:17" ht="16" hidden="1" outlineLevel="1" x14ac:dyDescent="0.2">
      <c r="B193" s="5" t="s">
        <v>1</v>
      </c>
      <c r="C193" s="3">
        <v>55</v>
      </c>
      <c r="D193" s="3">
        <v>100</v>
      </c>
      <c r="E193" s="3">
        <v>10</v>
      </c>
      <c r="F193" s="3">
        <v>2</v>
      </c>
      <c r="G193" s="6">
        <v>1</v>
      </c>
      <c r="M193" s="24"/>
      <c r="N193" s="24"/>
      <c r="O193" s="24"/>
      <c r="P193" s="24"/>
      <c r="Q193" s="24"/>
    </row>
    <row r="194" spans="2:17" ht="16" hidden="1" outlineLevel="1" x14ac:dyDescent="0.2">
      <c r="B194" s="5" t="s">
        <v>2</v>
      </c>
      <c r="C194" s="3">
        <v>70</v>
      </c>
      <c r="D194" s="3">
        <v>150</v>
      </c>
      <c r="E194" s="3">
        <v>15</v>
      </c>
      <c r="F194" s="3">
        <v>3</v>
      </c>
      <c r="G194" s="6">
        <v>1</v>
      </c>
      <c r="M194" s="24"/>
      <c r="N194" s="24"/>
      <c r="O194" s="24"/>
      <c r="P194" s="24"/>
      <c r="Q194" s="24"/>
    </row>
    <row r="195" spans="2:17" ht="16" hidden="1" outlineLevel="1" x14ac:dyDescent="0.2">
      <c r="B195" s="5" t="s">
        <v>3</v>
      </c>
      <c r="C195" s="3">
        <v>105</v>
      </c>
      <c r="D195" s="3">
        <v>190</v>
      </c>
      <c r="E195" s="3">
        <v>20</v>
      </c>
      <c r="F195" s="3">
        <v>2</v>
      </c>
      <c r="G195" s="6">
        <v>3</v>
      </c>
      <c r="M195" s="24"/>
      <c r="N195" s="24"/>
      <c r="O195" s="24"/>
      <c r="P195" s="24"/>
      <c r="Q195" s="24"/>
    </row>
    <row r="196" spans="2:17" ht="16" hidden="1" outlineLevel="1" x14ac:dyDescent="0.2">
      <c r="B196" s="5" t="s">
        <v>6</v>
      </c>
      <c r="C196" s="3">
        <v>120</v>
      </c>
      <c r="D196" s="3">
        <v>250</v>
      </c>
      <c r="E196" s="3">
        <v>25</v>
      </c>
      <c r="F196" s="18">
        <v>2.5</v>
      </c>
      <c r="G196" s="6">
        <v>3</v>
      </c>
      <c r="M196" s="24"/>
      <c r="N196" s="24"/>
      <c r="O196" s="24"/>
      <c r="P196" s="24"/>
      <c r="Q196" s="24"/>
    </row>
    <row r="197" spans="2:17" ht="17" hidden="1" outlineLevel="1" thickBot="1" x14ac:dyDescent="0.25">
      <c r="B197" s="5" t="s">
        <v>5</v>
      </c>
      <c r="C197" s="32">
        <v>175</v>
      </c>
      <c r="D197" s="32">
        <v>350</v>
      </c>
      <c r="E197" s="32">
        <v>35</v>
      </c>
      <c r="F197" s="73">
        <v>2.3333333333333335</v>
      </c>
      <c r="G197" s="48">
        <v>3</v>
      </c>
      <c r="M197" s="24"/>
      <c r="N197" s="24"/>
      <c r="O197" s="24"/>
      <c r="P197" s="24"/>
      <c r="Q197" s="24"/>
    </row>
    <row r="198" spans="2:17" hidden="1" outlineLevel="1" x14ac:dyDescent="0.2">
      <c r="B198" s="49" t="s">
        <v>16</v>
      </c>
      <c r="C198" s="50" t="s">
        <v>14</v>
      </c>
      <c r="D198" s="50" t="s">
        <v>15</v>
      </c>
      <c r="E198" s="50" t="s">
        <v>14</v>
      </c>
      <c r="F198" s="50" t="s">
        <v>14</v>
      </c>
      <c r="G198" s="51" t="s">
        <v>15</v>
      </c>
      <c r="M198" s="24"/>
      <c r="N198" s="24"/>
      <c r="O198" s="24"/>
      <c r="P198" s="24"/>
      <c r="Q198" s="24"/>
    </row>
    <row r="199" spans="2:17" ht="16" hidden="1" outlineLevel="1" thickBot="1" x14ac:dyDescent="0.25">
      <c r="B199" s="52"/>
      <c r="C199" s="53">
        <f t="array" ref="C199:G199">TRANSPOSE(I64:I68)</f>
        <v>0.11680993372311561</v>
      </c>
      <c r="D199" s="53">
        <v>0.11680993372311561</v>
      </c>
      <c r="E199" s="53">
        <v>2.7275397933336103E-2</v>
      </c>
      <c r="F199" s="53">
        <v>0.25010494598834854</v>
      </c>
      <c r="G199" s="54">
        <v>0.4889997886320841</v>
      </c>
    </row>
    <row r="200" spans="2:17" hidden="1" outlineLevel="1" x14ac:dyDescent="0.2">
      <c r="Q200" s="24"/>
    </row>
    <row r="201" spans="2:17" ht="19" hidden="1" outlineLevel="1" thickBot="1" x14ac:dyDescent="0.3">
      <c r="B201" s="10" t="s">
        <v>90</v>
      </c>
    </row>
    <row r="202" spans="2:17" ht="45" hidden="1" outlineLevel="1" x14ac:dyDescent="0.2">
      <c r="B202" s="4"/>
      <c r="C202" s="12" t="s">
        <v>99</v>
      </c>
      <c r="D202" s="12" t="s">
        <v>7</v>
      </c>
      <c r="E202" s="12" t="s">
        <v>9</v>
      </c>
      <c r="F202" s="12" t="s">
        <v>19</v>
      </c>
      <c r="G202" s="13" t="s">
        <v>13</v>
      </c>
    </row>
    <row r="203" spans="2:17" ht="16" hidden="1" outlineLevel="1" x14ac:dyDescent="0.2">
      <c r="B203" s="5" t="s">
        <v>0</v>
      </c>
      <c r="C203" s="85">
        <f>C192/SQRT(C$192^2+C$193^2+C$194^2+C$195^2+C$196^2+C$197^2)</f>
        <v>0.19392813966684827</v>
      </c>
      <c r="D203" s="85">
        <f t="shared" ref="D203:G203" si="34">D192/SQRT(D$192^2+D$193^2+D$194^2+D$195^2+D$196^2+D$197^2)</f>
        <v>0.17593030196692086</v>
      </c>
      <c r="E203" s="85">
        <f t="shared" si="34"/>
        <v>0.19334729780913273</v>
      </c>
      <c r="F203" s="85">
        <f t="shared" si="34"/>
        <v>0.34977842239745338</v>
      </c>
      <c r="G203" s="86">
        <f t="shared" si="34"/>
        <v>0.3481553119113957</v>
      </c>
    </row>
    <row r="204" spans="2:17" ht="16" hidden="1" outlineLevel="1" x14ac:dyDescent="0.2">
      <c r="B204" s="5" t="s">
        <v>1</v>
      </c>
      <c r="C204" s="85">
        <f t="shared" ref="C204:G207" si="35">C193/SQRT(C$192^2+C$193^2+C$194^2+C$195^2+C$196^2+C$197^2)</f>
        <v>0.21332095363353309</v>
      </c>
      <c r="D204" s="85">
        <f t="shared" si="35"/>
        <v>0.19547811329657871</v>
      </c>
      <c r="E204" s="85">
        <f t="shared" si="35"/>
        <v>0.19334729780913273</v>
      </c>
      <c r="F204" s="85">
        <f t="shared" si="35"/>
        <v>0.34977842239745338</v>
      </c>
      <c r="G204" s="86">
        <f t="shared" si="35"/>
        <v>0.17407765595569785</v>
      </c>
    </row>
    <row r="205" spans="2:17" ht="16" hidden="1" outlineLevel="1" x14ac:dyDescent="0.2">
      <c r="B205" s="5" t="s">
        <v>2</v>
      </c>
      <c r="C205" s="85">
        <f t="shared" si="35"/>
        <v>0.2714993955335876</v>
      </c>
      <c r="D205" s="85">
        <f t="shared" si="35"/>
        <v>0.29321716994486807</v>
      </c>
      <c r="E205" s="85">
        <f t="shared" si="35"/>
        <v>0.2900209467136991</v>
      </c>
      <c r="F205" s="85">
        <f t="shared" si="35"/>
        <v>0.52466763359618007</v>
      </c>
      <c r="G205" s="86">
        <f t="shared" si="35"/>
        <v>0.17407765595569785</v>
      </c>
    </row>
    <row r="206" spans="2:17" ht="16" hidden="1" outlineLevel="1" x14ac:dyDescent="0.2">
      <c r="B206" s="5" t="s">
        <v>3</v>
      </c>
      <c r="C206" s="85">
        <f t="shared" si="35"/>
        <v>0.40724909330038139</v>
      </c>
      <c r="D206" s="85">
        <f t="shared" si="35"/>
        <v>0.37140841526349955</v>
      </c>
      <c r="E206" s="85">
        <f t="shared" si="35"/>
        <v>0.38669459561826547</v>
      </c>
      <c r="F206" s="85">
        <f t="shared" si="35"/>
        <v>0.34977842239745338</v>
      </c>
      <c r="G206" s="86">
        <f t="shared" si="35"/>
        <v>0.5222329678670935</v>
      </c>
    </row>
    <row r="207" spans="2:17" ht="16" hidden="1" outlineLevel="1" x14ac:dyDescent="0.2">
      <c r="B207" s="5" t="s">
        <v>6</v>
      </c>
      <c r="C207" s="85">
        <f t="shared" si="35"/>
        <v>0.46542753520043584</v>
      </c>
      <c r="D207" s="85">
        <f t="shared" si="35"/>
        <v>0.48869528324144679</v>
      </c>
      <c r="E207" s="85">
        <f t="shared" si="35"/>
        <v>0.48336824452283184</v>
      </c>
      <c r="F207" s="85">
        <f t="shared" si="35"/>
        <v>0.43722302799681673</v>
      </c>
      <c r="G207" s="86">
        <f t="shared" si="35"/>
        <v>0.5222329678670935</v>
      </c>
    </row>
    <row r="208" spans="2:17" ht="17" hidden="1" outlineLevel="1" thickBot="1" x14ac:dyDescent="0.25">
      <c r="B208" s="7" t="s">
        <v>5</v>
      </c>
      <c r="C208" s="87">
        <f>C197/SQRT(C$192^2+C$193^2+C$194^2+C$195^2+C$196^2+C$197^2)</f>
        <v>0.67874848883396899</v>
      </c>
      <c r="D208" s="87">
        <f t="shared" ref="D208:G208" si="36">D197/SQRT(D$192^2+D$193^2+D$194^2+D$195^2+D$196^2+D$197^2)</f>
        <v>0.68417339653802556</v>
      </c>
      <c r="E208" s="87">
        <f t="shared" si="36"/>
        <v>0.67671554233196451</v>
      </c>
      <c r="F208" s="87">
        <f t="shared" si="36"/>
        <v>0.40807482613036228</v>
      </c>
      <c r="G208" s="90">
        <f t="shared" si="36"/>
        <v>0.5222329678670935</v>
      </c>
    </row>
    <row r="209" spans="2:7" hidden="1" outlineLevel="1" x14ac:dyDescent="0.2"/>
    <row r="210" spans="2:7" ht="16" hidden="1" outlineLevel="1" thickBot="1" x14ac:dyDescent="0.25">
      <c r="B210" s="68" t="s">
        <v>92</v>
      </c>
    </row>
    <row r="211" spans="2:7" ht="45" hidden="1" outlineLevel="1" x14ac:dyDescent="0.2">
      <c r="B211" s="4"/>
      <c r="C211" s="12" t="s">
        <v>99</v>
      </c>
      <c r="D211" s="12" t="s">
        <v>7</v>
      </c>
      <c r="E211" s="12" t="s">
        <v>9</v>
      </c>
      <c r="F211" s="12" t="s">
        <v>19</v>
      </c>
      <c r="G211" s="13" t="s">
        <v>13</v>
      </c>
    </row>
    <row r="212" spans="2:7" ht="16" hidden="1" outlineLevel="1" x14ac:dyDescent="0.2">
      <c r="B212" s="5" t="s">
        <v>0</v>
      </c>
      <c r="C212" s="85">
        <f t="array" ref="C212:G212">C203:G203*$C$199:$G$199</f>
        <v>2.2652733141531656E-2</v>
      </c>
      <c r="D212" s="85">
        <v>2.0550406912643742E-2</v>
      </c>
      <c r="E212" s="85">
        <v>5.2736244870793389E-3</v>
      </c>
      <c r="F212" s="85">
        <v>8.7481313441604841E-2</v>
      </c>
      <c r="G212" s="86">
        <v>0.17024787393580981</v>
      </c>
    </row>
    <row r="213" spans="2:7" ht="16" hidden="1" outlineLevel="1" x14ac:dyDescent="0.2">
      <c r="B213" s="5" t="s">
        <v>1</v>
      </c>
      <c r="C213" s="85">
        <f t="array" ref="C213:G213">C204:G204*$C$199:$G$199</f>
        <v>2.4918006455684819E-2</v>
      </c>
      <c r="D213" s="85">
        <v>2.2833785458493044E-2</v>
      </c>
      <c r="E213" s="85">
        <v>5.2736244870793389E-3</v>
      </c>
      <c r="F213" s="85">
        <v>8.7481313441604841E-2</v>
      </c>
      <c r="G213" s="86">
        <v>8.5123936967904906E-2</v>
      </c>
    </row>
    <row r="214" spans="2:7" ht="16" hidden="1" outlineLevel="1" x14ac:dyDescent="0.2">
      <c r="B214" s="5" t="s">
        <v>2</v>
      </c>
      <c r="C214" s="85">
        <f t="array" ref="C214:G214">C205:G205*$C$199:$G$199</f>
        <v>3.1713826398144317E-2</v>
      </c>
      <c r="D214" s="85">
        <v>3.4250678187739567E-2</v>
      </c>
      <c r="E214" s="85">
        <v>7.9104367306190079E-3</v>
      </c>
      <c r="F214" s="85">
        <v>0.13122197016240725</v>
      </c>
      <c r="G214" s="86">
        <v>8.5123936967904906E-2</v>
      </c>
    </row>
    <row r="215" spans="2:7" ht="16" hidden="1" outlineLevel="1" x14ac:dyDescent="0.2">
      <c r="B215" s="5" t="s">
        <v>3</v>
      </c>
      <c r="C215" s="85">
        <f t="array" ref="C215:G215">C206:G206*$C$199:$G$199</f>
        <v>4.7570739597216478E-2</v>
      </c>
      <c r="D215" s="85">
        <v>4.3384192371136783E-2</v>
      </c>
      <c r="E215" s="85">
        <v>1.0547248974158678E-2</v>
      </c>
      <c r="F215" s="85">
        <v>8.7481313441604841E-2</v>
      </c>
      <c r="G215" s="86">
        <v>0.25537181090371469</v>
      </c>
    </row>
    <row r="216" spans="2:7" ht="16" hidden="1" outlineLevel="1" x14ac:dyDescent="0.2">
      <c r="B216" s="5" t="s">
        <v>6</v>
      </c>
      <c r="C216" s="85">
        <f t="array" ref="C216:G216">C207:G207*$C$199:$G$199</f>
        <v>5.4366559539675972E-2</v>
      </c>
      <c r="D216" s="85">
        <v>5.7084463646232611E-2</v>
      </c>
      <c r="E216" s="85">
        <v>1.3184061217698348E-2</v>
      </c>
      <c r="F216" s="85">
        <v>0.10935164180200604</v>
      </c>
      <c r="G216" s="86">
        <v>0.25537181090371469</v>
      </c>
    </row>
    <row r="217" spans="2:7" ht="17" hidden="1" outlineLevel="1" thickBot="1" x14ac:dyDescent="0.25">
      <c r="B217" s="7" t="s">
        <v>5</v>
      </c>
      <c r="C217" s="87">
        <f t="array" ref="C217:G217">C208:G208*$C$199:$G$199</f>
        <v>7.9284565995360795E-2</v>
      </c>
      <c r="D217" s="87">
        <v>7.9918249104725669E-2</v>
      </c>
      <c r="E217" s="87">
        <v>1.8457685704777686E-2</v>
      </c>
      <c r="F217" s="87">
        <v>0.10206153234853897</v>
      </c>
      <c r="G217" s="90">
        <v>0.25537181090371469</v>
      </c>
    </row>
    <row r="218" spans="2:7" hidden="1" outlineLevel="1" x14ac:dyDescent="0.2"/>
    <row r="219" spans="2:7" ht="16" hidden="1" outlineLevel="1" thickBot="1" x14ac:dyDescent="0.25">
      <c r="B219" s="68" t="s">
        <v>91</v>
      </c>
    </row>
    <row r="220" spans="2:7" ht="16" hidden="1" outlineLevel="1" x14ac:dyDescent="0.2">
      <c r="B220" s="74" t="s">
        <v>76</v>
      </c>
      <c r="C220" s="91">
        <f>MIN(C212:C217)</f>
        <v>2.2652733141531656E-2</v>
      </c>
      <c r="D220" s="91">
        <f>MAX(D212:D217)</f>
        <v>7.9918249104725669E-2</v>
      </c>
      <c r="E220" s="91">
        <f>MIN(E212:E217)</f>
        <v>5.2736244870793389E-3</v>
      </c>
      <c r="F220" s="91">
        <f>MIN(F212:F217)</f>
        <v>8.7481313441604841E-2</v>
      </c>
      <c r="G220" s="92">
        <f>MAX(G212:G217)</f>
        <v>0.25537181090371469</v>
      </c>
    </row>
    <row r="221" spans="2:7" ht="17" hidden="1" outlineLevel="1" thickBot="1" x14ac:dyDescent="0.25">
      <c r="B221" s="7" t="s">
        <v>77</v>
      </c>
      <c r="C221" s="93">
        <f>MAX(C212:C217)</f>
        <v>7.9284565995360795E-2</v>
      </c>
      <c r="D221" s="93">
        <f>MIN(D212:D217)</f>
        <v>2.0550406912643742E-2</v>
      </c>
      <c r="E221" s="93">
        <f>MAX(E212:E217)</f>
        <v>1.8457685704777686E-2</v>
      </c>
      <c r="F221" s="93">
        <f>MAX(F212:F217)</f>
        <v>0.13122197016240725</v>
      </c>
      <c r="G221" s="94">
        <f>MIN(G212:G217)</f>
        <v>8.5123936967904906E-2</v>
      </c>
    </row>
    <row r="222" spans="2:7" hidden="1" outlineLevel="1" x14ac:dyDescent="0.2"/>
    <row r="223" spans="2:7" ht="18" hidden="1" outlineLevel="1" thickBot="1" x14ac:dyDescent="0.25">
      <c r="B223" s="68" t="s">
        <v>93</v>
      </c>
    </row>
    <row r="224" spans="2:7" ht="21" hidden="1" outlineLevel="1" x14ac:dyDescent="0.2">
      <c r="B224" s="4"/>
      <c r="C224" s="96" t="s">
        <v>97</v>
      </c>
      <c r="D224" s="96" t="s">
        <v>94</v>
      </c>
      <c r="E224" s="95"/>
      <c r="F224" s="96" t="s">
        <v>95</v>
      </c>
      <c r="G224" s="13"/>
    </row>
    <row r="225" spans="2:19" ht="16" hidden="1" outlineLevel="1" x14ac:dyDescent="0.2">
      <c r="B225" s="5" t="s">
        <v>0</v>
      </c>
      <c r="C225" s="97">
        <f>(C212-C$220)^2+(D212-D$220)^2+(E212-E$220)^2+(F212-F$220)^2+(G212-G$220)^2</f>
        <v>1.0770625331459786E-2</v>
      </c>
      <c r="D225" s="97">
        <f>(D212-D$221)^2+(E212-E$221)^2+(F212-F$221)^2+(G212-G$221)^2+(C212-C$221)^2</f>
        <v>1.2540313657858983E-2</v>
      </c>
      <c r="E225" s="98"/>
      <c r="F225" s="85">
        <f>D225/(D225+C225)</f>
        <v>0.5379583234980384</v>
      </c>
      <c r="G225" s="86" t="s">
        <v>79</v>
      </c>
    </row>
    <row r="226" spans="2:19" ht="16" hidden="1" outlineLevel="1" x14ac:dyDescent="0.2">
      <c r="B226" s="5" t="s">
        <v>1</v>
      </c>
      <c r="C226" s="97">
        <f t="shared" ref="C226:C230" si="37">(C213-C$220)^2+(D213-D$220)^2+(E213-E$220)^2+(F213-F$220)^2+(G213-G$220)^2</f>
        <v>3.2248106032629252E-2</v>
      </c>
      <c r="D226" s="97">
        <f t="shared" ref="D226:D229" si="38">(D213-D$221)^2+(E213-E$221)^2+(F213-F$221)^2+(G213-G$221)^2+(C213-C$221)^2</f>
        <v>5.0480011343238722E-3</v>
      </c>
      <c r="E226" s="98"/>
      <c r="F226" s="85">
        <f t="shared" ref="F226:F230" si="39">D226/(D226+C226)</f>
        <v>0.13534927684883807</v>
      </c>
      <c r="G226" s="86" t="s">
        <v>27</v>
      </c>
    </row>
    <row r="227" spans="2:19" ht="16" hidden="1" outlineLevel="1" x14ac:dyDescent="0.2">
      <c r="B227" s="5" t="s">
        <v>2</v>
      </c>
      <c r="C227" s="97">
        <f t="shared" si="37"/>
        <v>3.3072166853301124E-2</v>
      </c>
      <c r="D227" s="97">
        <f t="shared" si="38"/>
        <v>2.5619171597602865E-3</v>
      </c>
      <c r="E227" s="98"/>
      <c r="F227" s="85">
        <f t="shared" si="39"/>
        <v>7.1895131605494184E-2</v>
      </c>
      <c r="G227" s="86" t="s">
        <v>80</v>
      </c>
    </row>
    <row r="228" spans="2:19" ht="16" hidden="1" outlineLevel="1" x14ac:dyDescent="0.2">
      <c r="B228" s="19" t="s">
        <v>3</v>
      </c>
      <c r="C228" s="97">
        <f t="shared" si="37"/>
        <v>1.9834554623693649E-3</v>
      </c>
      <c r="D228" s="97">
        <f t="shared" si="38"/>
        <v>3.2487307182475708E-2</v>
      </c>
      <c r="E228" s="98"/>
      <c r="F228" s="88">
        <f t="shared" si="39"/>
        <v>0.94245977430772099</v>
      </c>
      <c r="G228" s="101" t="s">
        <v>24</v>
      </c>
      <c r="I228" s="22" t="s">
        <v>96</v>
      </c>
    </row>
    <row r="229" spans="2:19" ht="16" hidden="1" outlineLevel="1" x14ac:dyDescent="0.2">
      <c r="B229" s="5" t="s">
        <v>6</v>
      </c>
      <c r="C229" s="97">
        <f t="shared" si="37"/>
        <v>2.0680348150370199E-3</v>
      </c>
      <c r="D229" s="97">
        <f t="shared" si="38"/>
        <v>3.1446105304624515E-2</v>
      </c>
      <c r="E229" s="98"/>
      <c r="F229" s="85">
        <f t="shared" si="39"/>
        <v>0.93829366328203123</v>
      </c>
      <c r="G229" s="86" t="s">
        <v>25</v>
      </c>
    </row>
    <row r="230" spans="2:19" ht="17" hidden="1" outlineLevel="1" thickBot="1" x14ac:dyDescent="0.25">
      <c r="B230" s="7" t="s">
        <v>5</v>
      </c>
      <c r="C230" s="99">
        <f t="shared" si="37"/>
        <v>3.5935667459501787E-3</v>
      </c>
      <c r="D230" s="99">
        <f>(D217-D$221)^2+(E217-E$221)^2+(F217-F$221)^2+(G217-G$221)^2+(C217-C$221)^2</f>
        <v>3.3359210399703805E-2</v>
      </c>
      <c r="E230" s="100"/>
      <c r="F230" s="87">
        <f t="shared" si="39"/>
        <v>0.90275245804163284</v>
      </c>
      <c r="G230" s="90" t="s">
        <v>26</v>
      </c>
    </row>
    <row r="231" spans="2:19" ht="18" hidden="1" outlineLevel="1" x14ac:dyDescent="0.25">
      <c r="D231" s="10" t="s">
        <v>98</v>
      </c>
    </row>
    <row r="232" spans="2:19" hidden="1" outlineLevel="1" x14ac:dyDescent="0.2">
      <c r="S232" s="89"/>
    </row>
    <row r="233" spans="2:19" collapsed="1" x14ac:dyDescent="0.2">
      <c r="S233" s="89"/>
    </row>
    <row r="234" spans="2:19" x14ac:dyDescent="0.2">
      <c r="S234" s="89"/>
    </row>
    <row r="235" spans="2:19" x14ac:dyDescent="0.2">
      <c r="S235" s="89"/>
    </row>
    <row r="236" spans="2:19" x14ac:dyDescent="0.2">
      <c r="S236" s="89"/>
    </row>
  </sheetData>
  <mergeCells count="6">
    <mergeCell ref="J52:M52"/>
    <mergeCell ref="C70:G70"/>
    <mergeCell ref="B186:G186"/>
    <mergeCell ref="J161:U161"/>
    <mergeCell ref="J148:U149"/>
    <mergeCell ref="J144:U146"/>
  </mergeCells>
  <conditionalFormatting sqref="H158:H163">
    <cfRule type="top10" dxfId="3" priority="3" rank="1"/>
  </conditionalFormatting>
  <conditionalFormatting sqref="H180:H185">
    <cfRule type="top10" dxfId="2" priority="2" rank="1"/>
  </conditionalFormatting>
  <conditionalFormatting sqref="I121:I126">
    <cfRule type="top10" dxfId="1" priority="5" rank="1"/>
  </conditionalFormatting>
  <conditionalFormatting sqref="K121:K126">
    <cfRule type="top10" dxfId="0" priority="4" rank="1"/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Příklad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Sláma Kryštof (S-PEF)</cp:lastModifiedBy>
  <dcterms:created xsi:type="dcterms:W3CDTF">2020-09-25T13:03:07Z</dcterms:created>
  <dcterms:modified xsi:type="dcterms:W3CDTF">2024-12-12T16:17:00Z</dcterms:modified>
</cp:coreProperties>
</file>