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JR\Desktop\UMI_CV_Nová Cvičení\CV4\"/>
    </mc:Choice>
  </mc:AlternateContent>
  <xr:revisionPtr revIDLastSave="0" documentId="13_ncr:1_{ADF6964D-09E2-4D64-8B0C-471874E69A5A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 LP MAX Opt řeš a PostOpt" sheetId="58" r:id="rId1"/>
    <sheet name="LP MAX PostOpt Linkosa" sheetId="60" r:id="rId2"/>
    <sheet name="LP Max PostOpt2 Další podmínka" sheetId="5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58" l="1"/>
  <c r="F27" i="58"/>
  <c r="E27" i="58"/>
  <c r="E51" i="58" l="1"/>
  <c r="E52" i="58"/>
  <c r="E50" i="58"/>
  <c r="C51" i="58"/>
  <c r="C52" i="58"/>
  <c r="C50" i="58"/>
  <c r="G42" i="58"/>
  <c r="G43" i="58"/>
  <c r="G44" i="58"/>
  <c r="G41" i="58"/>
  <c r="C42" i="58"/>
  <c r="C43" i="58"/>
  <c r="C44" i="58"/>
  <c r="C41" i="58"/>
  <c r="E42" i="58"/>
  <c r="E43" i="58"/>
  <c r="E44" i="58"/>
  <c r="E41" i="58"/>
  <c r="D33" i="58" l="1"/>
  <c r="D32" i="58"/>
  <c r="D31" i="58"/>
  <c r="P28" i="58"/>
  <c r="P24" i="58"/>
  <c r="P24" i="58" a="1"/>
  <c r="P27" i="58" s="1"/>
  <c r="D21" i="58"/>
  <c r="D20" i="58"/>
  <c r="C20" i="58"/>
  <c r="D19" i="58"/>
  <c r="D17" i="58"/>
  <c r="D16" i="58"/>
  <c r="C16" i="58"/>
  <c r="D15" i="58"/>
  <c r="C15" i="58"/>
  <c r="K13" i="58"/>
  <c r="G13" i="58"/>
  <c r="I17" i="58" s="1"/>
  <c r="F13" i="58"/>
  <c r="E13" i="58"/>
  <c r="D13" i="58"/>
  <c r="C13" i="58"/>
  <c r="K12" i="58"/>
  <c r="L12" i="58" s="1"/>
  <c r="G12" i="58"/>
  <c r="F12" i="58"/>
  <c r="E12" i="58"/>
  <c r="D12" i="58"/>
  <c r="C12" i="58"/>
  <c r="P16" i="58"/>
  <c r="P13" i="58"/>
  <c r="P11" i="58"/>
  <c r="P11" i="58" a="1"/>
  <c r="P14" i="58" s="1"/>
  <c r="K11" i="58"/>
  <c r="G11" i="58"/>
  <c r="F11" i="58"/>
  <c r="E11" i="58"/>
  <c r="D11" i="58"/>
  <c r="C11" i="58"/>
  <c r="G9" i="58"/>
  <c r="C17" i="58" s="1"/>
  <c r="F9" i="58"/>
  <c r="C31" i="58" s="1"/>
  <c r="E9" i="58"/>
  <c r="C32" i="58" s="1"/>
  <c r="H17" i="58" l="1"/>
  <c r="J14" i="58"/>
  <c r="P12" i="58"/>
  <c r="K17" i="58"/>
  <c r="J17" i="58"/>
  <c r="J16" i="58" s="1"/>
  <c r="C21" i="58"/>
  <c r="P26" i="58"/>
  <c r="C33" i="58"/>
  <c r="P15" i="58"/>
  <c r="F17" i="58"/>
  <c r="F15" i="58" s="1"/>
  <c r="I15" i="58"/>
  <c r="I16" i="58"/>
  <c r="K16" i="58"/>
  <c r="L17" i="58"/>
  <c r="K15" i="58"/>
  <c r="E14" i="58"/>
  <c r="H15" i="58"/>
  <c r="L11" i="58"/>
  <c r="G14" i="58"/>
  <c r="K14" i="58"/>
  <c r="J15" i="58"/>
  <c r="H16" i="58"/>
  <c r="L13" i="58"/>
  <c r="H14" i="58"/>
  <c r="G17" i="58"/>
  <c r="G15" i="58" s="1"/>
  <c r="P25" i="58"/>
  <c r="P29" i="58"/>
  <c r="I14" i="58"/>
  <c r="C19" i="58"/>
  <c r="F14" i="58"/>
  <c r="E17" i="58"/>
  <c r="E16" i="58" s="1"/>
  <c r="F16" i="58" l="1"/>
  <c r="G19" i="58"/>
  <c r="K19" i="58"/>
  <c r="K18" i="58"/>
  <c r="L15" i="58"/>
  <c r="L16" i="58"/>
  <c r="F19" i="58"/>
  <c r="F18" i="58"/>
  <c r="G21" i="58"/>
  <c r="J19" i="58"/>
  <c r="J18" i="58"/>
  <c r="H19" i="58"/>
  <c r="H18" i="58"/>
  <c r="G16" i="58"/>
  <c r="I18" i="58"/>
  <c r="I19" i="58"/>
  <c r="I20" i="58" s="1"/>
  <c r="F20" i="58"/>
  <c r="E15" i="58"/>
  <c r="G20" i="58" l="1"/>
  <c r="G18" i="58"/>
  <c r="H21" i="58"/>
  <c r="H22" i="58" s="1"/>
  <c r="J20" i="58"/>
  <c r="J22" i="58" s="1"/>
  <c r="J21" i="58"/>
  <c r="R25" i="58"/>
  <c r="K21" i="58"/>
  <c r="E18" i="58"/>
  <c r="E19" i="58"/>
  <c r="I21" i="58"/>
  <c r="K20" i="58"/>
  <c r="H20" i="58"/>
  <c r="F21" i="58"/>
  <c r="G22" i="58"/>
  <c r="R28" i="58" l="1"/>
  <c r="K22" i="58"/>
  <c r="R30" i="58" s="1"/>
  <c r="E21" i="58"/>
  <c r="E20" i="58"/>
  <c r="H32" i="58" s="1"/>
  <c r="H31" i="58" s="1"/>
  <c r="J32" i="58"/>
  <c r="J31" i="58" s="1"/>
  <c r="F22" i="58"/>
  <c r="I22" i="58"/>
  <c r="R26" i="58"/>
  <c r="N21" i="58"/>
  <c r="N19" i="58"/>
  <c r="N20" i="58" l="1"/>
  <c r="E32" i="58"/>
  <c r="E31" i="58" s="1"/>
  <c r="I32" i="58"/>
  <c r="G32" i="58"/>
  <c r="F32" i="58"/>
  <c r="J33" i="58"/>
  <c r="J34" i="58" s="1"/>
  <c r="K32" i="58"/>
  <c r="H33" i="58"/>
  <c r="H34" i="58" s="1"/>
  <c r="E22" i="58"/>
  <c r="E33" i="58" l="1"/>
  <c r="K31" i="58"/>
  <c r="K33" i="58"/>
  <c r="I31" i="58"/>
  <c r="I33" i="58"/>
  <c r="E34" i="58"/>
  <c r="F31" i="58"/>
  <c r="F33" i="58"/>
  <c r="G33" i="58"/>
  <c r="G31" i="58"/>
  <c r="G34" i="58" s="1"/>
  <c r="F34" i="58" l="1"/>
  <c r="I34" i="58"/>
  <c r="K34" i="58"/>
  <c r="B31" i="55" l="1"/>
  <c r="B29" i="55"/>
  <c r="C31" i="55"/>
  <c r="C30" i="55"/>
  <c r="C29" i="55"/>
  <c r="C28" i="55"/>
  <c r="B26" i="55"/>
  <c r="B24" i="55"/>
  <c r="C26" i="55"/>
  <c r="C25" i="55"/>
  <c r="C24" i="55"/>
  <c r="C23" i="55"/>
  <c r="J26" i="55"/>
  <c r="K26" i="55"/>
  <c r="J23" i="55"/>
  <c r="K23" i="55"/>
  <c r="J24" i="55"/>
  <c r="K24" i="55"/>
  <c r="J25" i="55"/>
  <c r="K25" i="55"/>
  <c r="M21" i="55"/>
  <c r="C20" i="55" l="1"/>
  <c r="C19" i="55"/>
  <c r="B19" i="55"/>
  <c r="C18" i="55"/>
  <c r="C16" i="55"/>
  <c r="C15" i="55"/>
  <c r="B15" i="55"/>
  <c r="C14" i="55"/>
  <c r="B14" i="55"/>
  <c r="L12" i="55"/>
  <c r="F12" i="55"/>
  <c r="H16" i="55" s="1"/>
  <c r="E12" i="55"/>
  <c r="D12" i="55"/>
  <c r="C12" i="55"/>
  <c r="B12" i="55"/>
  <c r="L11" i="55"/>
  <c r="F11" i="55"/>
  <c r="E11" i="55"/>
  <c r="D11" i="55"/>
  <c r="C11" i="55"/>
  <c r="B11" i="55"/>
  <c r="L10" i="55"/>
  <c r="F10" i="55"/>
  <c r="M10" i="55" s="1"/>
  <c r="E10" i="55"/>
  <c r="D10" i="55"/>
  <c r="C10" i="55"/>
  <c r="B10" i="55"/>
  <c r="H13" i="55" s="1"/>
  <c r="F8" i="55"/>
  <c r="E8" i="55"/>
  <c r="D8" i="55"/>
  <c r="B30" i="55" l="1"/>
  <c r="B25" i="55"/>
  <c r="B23" i="55"/>
  <c r="B28" i="55"/>
  <c r="I13" i="55"/>
  <c r="E13" i="55"/>
  <c r="M11" i="55"/>
  <c r="D13" i="55"/>
  <c r="H15" i="55"/>
  <c r="H14" i="55"/>
  <c r="G16" i="55"/>
  <c r="F16" i="55"/>
  <c r="I16" i="55"/>
  <c r="E16" i="55"/>
  <c r="E15" i="55" s="1"/>
  <c r="B18" i="55"/>
  <c r="L16" i="55"/>
  <c r="D16" i="55"/>
  <c r="F13" i="55"/>
  <c r="L13" i="55"/>
  <c r="M12" i="55"/>
  <c r="G13" i="55"/>
  <c r="B16" i="55"/>
  <c r="B20" i="55"/>
  <c r="K27" i="55" l="1"/>
  <c r="J27" i="55"/>
  <c r="J22" i="55"/>
  <c r="K22" i="55"/>
  <c r="D15" i="55"/>
  <c r="D14" i="55"/>
  <c r="F15" i="55"/>
  <c r="M16" i="55"/>
  <c r="L14" i="55"/>
  <c r="L15" i="55"/>
  <c r="G14" i="55"/>
  <c r="G15" i="55"/>
  <c r="H17" i="55"/>
  <c r="E14" i="55"/>
  <c r="H18" i="55" s="1"/>
  <c r="I15" i="55"/>
  <c r="I14" i="55"/>
  <c r="F14" i="55"/>
  <c r="H23" i="55" l="1"/>
  <c r="H26" i="55"/>
  <c r="H20" i="55"/>
  <c r="H25" i="55" s="1"/>
  <c r="L18" i="55"/>
  <c r="M14" i="55"/>
  <c r="L17" i="55"/>
  <c r="D18" i="55"/>
  <c r="D17" i="55"/>
  <c r="F18" i="55"/>
  <c r="F17" i="55"/>
  <c r="E18" i="55"/>
  <c r="E17" i="55"/>
  <c r="G17" i="55"/>
  <c r="G18" i="55"/>
  <c r="I18" i="55"/>
  <c r="I17" i="55"/>
  <c r="H19" i="55"/>
  <c r="M15" i="55"/>
  <c r="D19" i="55"/>
  <c r="D24" i="55" s="1"/>
  <c r="L23" i="55" l="1"/>
  <c r="L26" i="55"/>
  <c r="M18" i="55"/>
  <c r="I26" i="55"/>
  <c r="I23" i="55"/>
  <c r="E26" i="55"/>
  <c r="E31" i="55" s="1"/>
  <c r="E23" i="55"/>
  <c r="D26" i="55"/>
  <c r="D31" i="55" s="1"/>
  <c r="D23" i="55"/>
  <c r="G26" i="55"/>
  <c r="G31" i="55" s="1"/>
  <c r="G23" i="55"/>
  <c r="H31" i="55"/>
  <c r="H22" i="55"/>
  <c r="H24" i="55"/>
  <c r="F26" i="55"/>
  <c r="F31" i="55" s="1"/>
  <c r="F23" i="55"/>
  <c r="H28" i="55"/>
  <c r="H27" i="55"/>
  <c r="I19" i="55"/>
  <c r="L19" i="55"/>
  <c r="G20" i="55"/>
  <c r="G25" i="55" s="1"/>
  <c r="G19" i="55"/>
  <c r="L20" i="55"/>
  <c r="L25" i="55" s="1"/>
  <c r="F20" i="55"/>
  <c r="F25" i="55" s="1"/>
  <c r="F19" i="55"/>
  <c r="I20" i="55"/>
  <c r="I25" i="55" s="1"/>
  <c r="E19" i="55"/>
  <c r="E20" i="55"/>
  <c r="E25" i="55" s="1"/>
  <c r="D20" i="55"/>
  <c r="G22" i="55" l="1"/>
  <c r="G24" i="55"/>
  <c r="H29" i="55"/>
  <c r="E28" i="55"/>
  <c r="F22" i="55"/>
  <c r="F24" i="55"/>
  <c r="F29" i="55" s="1"/>
  <c r="H30" i="55"/>
  <c r="F30" i="55"/>
  <c r="L22" i="55"/>
  <c r="L24" i="55"/>
  <c r="F28" i="55"/>
  <c r="D27" i="55"/>
  <c r="D28" i="55"/>
  <c r="M26" i="55"/>
  <c r="L31" i="55"/>
  <c r="L30" i="55" s="1"/>
  <c r="D22" i="55"/>
  <c r="D25" i="55"/>
  <c r="D30" i="55" s="1"/>
  <c r="G30" i="55"/>
  <c r="H32" i="55"/>
  <c r="E30" i="55"/>
  <c r="E22" i="55"/>
  <c r="E24" i="55"/>
  <c r="M25" i="55"/>
  <c r="I22" i="55"/>
  <c r="I24" i="55"/>
  <c r="F32" i="55"/>
  <c r="G28" i="55"/>
  <c r="I31" i="55"/>
  <c r="I30" i="55" s="1"/>
  <c r="K31" i="55"/>
  <c r="J31" i="55"/>
  <c r="M23" i="55"/>
  <c r="K29" i="55" l="1"/>
  <c r="K30" i="55"/>
  <c r="K28" i="55"/>
  <c r="K32" i="55" s="1"/>
  <c r="D32" i="55"/>
  <c r="M24" i="55"/>
  <c r="L29" i="55"/>
  <c r="L27" i="55"/>
  <c r="I29" i="55"/>
  <c r="D29" i="55"/>
  <c r="E29" i="55"/>
  <c r="G29" i="55"/>
  <c r="L28" i="55"/>
  <c r="L32" i="55" s="1"/>
  <c r="G27" i="55"/>
  <c r="I27" i="55"/>
  <c r="F27" i="55"/>
  <c r="E32" i="55"/>
  <c r="J30" i="55"/>
  <c r="J28" i="55"/>
  <c r="J29" i="55"/>
  <c r="G32" i="55"/>
  <c r="I28" i="55"/>
  <c r="E27" i="55"/>
  <c r="J32" i="55" l="1"/>
  <c r="I3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Uživatel systému Windows</author>
  </authors>
  <commentList>
    <comment ref="K19" authorId="0" shapeId="0" xr:uid="{BB05F3F9-7E1B-47C9-9675-0AE23FC4E469}">
      <text>
        <r>
          <rPr>
            <b/>
            <sz val="9"/>
            <color indexed="81"/>
            <rFont val="Tahoma"/>
            <family val="2"/>
            <charset val="238"/>
          </rPr>
          <t>ve vektoru pravé strany není žádná nulová honota, řešení tedy není degenerované.</t>
        </r>
      </text>
    </comment>
    <comment ref="N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maximální počet x1 do alternativního řešení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E2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nulová hodnota kriteriálního řádku pod nebazickou proměnnou (její duální ceny) udává existenci alternativního řešení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K2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optimální hodnota účelové funkce</t>
        </r>
      </text>
    </comment>
    <comment ref="K3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hodnota účelové funkce alternativního řešení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G41" authorId="0" shapeId="0" xr:uid="{F318CBA8-A6D6-419C-A1DC-BAC99CB5223F}">
      <text>
        <r>
          <rPr>
            <b/>
            <sz val="9"/>
            <color indexed="81"/>
            <rFont val="Tahoma"/>
            <family val="2"/>
            <charset val="238"/>
          </rPr>
          <t>nová struktura a hodnota suboptimálního řešení a samozřejmě d1=100</t>
        </r>
      </text>
    </comment>
    <comment ref="G44" authorId="0" shapeId="0" xr:uid="{DAC9A619-561A-4D66-8B5A-23982A8E6BC4}">
      <text>
        <r>
          <rPr>
            <b/>
            <sz val="9"/>
            <color indexed="81"/>
            <rFont val="Tahoma"/>
            <family val="2"/>
            <charset val="238"/>
          </rPr>
          <t>nová hodnota účelové funkce suboptimálního řešení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Uživatel systému Windows</author>
  </authors>
  <commentList>
    <comment ref="J8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38"/>
          </rPr>
          <t>V původním modelu nefigurovaly proměnné d4 ani p4</t>
        </r>
      </text>
    </comment>
    <comment ref="L21" authorId="1" shapeId="0" xr:uid="{00000000-0006-0000-0200-000002000000}">
      <text>
        <r>
          <rPr>
            <b/>
            <sz val="9"/>
            <color indexed="81"/>
            <rFont val="Tahoma"/>
            <family val="2"/>
            <charset val="238"/>
          </rPr>
          <t>v původním modelu nebylo 4. omezení, proto jej do výsledné tabulky doplním, tím však tabulka nebude v optimální formě a je třeba ji dopočítat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<sst xmlns="http://schemas.openxmlformats.org/spreadsheetml/2006/main" count="237" uniqueCount="95">
  <si>
    <t>A</t>
  </si>
  <si>
    <t>B</t>
  </si>
  <si>
    <t>C</t>
  </si>
  <si>
    <t>typ</t>
  </si>
  <si>
    <t>UF</t>
  </si>
  <si>
    <t>Strukturní proměnné</t>
  </si>
  <si>
    <t>Název</t>
  </si>
  <si>
    <t>Hodnota</t>
  </si>
  <si>
    <t>Typ</t>
  </si>
  <si>
    <t>Omezení</t>
  </si>
  <si>
    <t>Rezerva</t>
  </si>
  <si>
    <t>Dolní mez</t>
  </si>
  <si>
    <t>Bázická</t>
  </si>
  <si>
    <t>Matice transformačních vektorů ALFA(J)</t>
  </si>
  <si>
    <t>Bazické proměnné</t>
  </si>
  <si>
    <t>Horní mez</t>
  </si>
  <si>
    <t>Analýza citlivosti pravých stran</t>
  </si>
  <si>
    <t>Interval stability</t>
  </si>
  <si>
    <t>Analýza citlivosti cenových koeficientů</t>
  </si>
  <si>
    <t>Cena A</t>
  </si>
  <si>
    <t>Cena B</t>
  </si>
  <si>
    <t>Cena C</t>
  </si>
  <si>
    <t>zj-cj</t>
  </si>
  <si>
    <t>x1</t>
  </si>
  <si>
    <t>x2</t>
  </si>
  <si>
    <t>x3</t>
  </si>
  <si>
    <t>d1</t>
  </si>
  <si>
    <t>d2</t>
  </si>
  <si>
    <t>d3</t>
  </si>
  <si>
    <t>b</t>
  </si>
  <si>
    <t>omega</t>
  </si>
  <si>
    <t xml:space="preserve"> &lt;=</t>
  </si>
  <si>
    <t xml:space="preserve"> &gt;=</t>
  </si>
  <si>
    <t>cena - tržby</t>
  </si>
  <si>
    <t>omez3</t>
  </si>
  <si>
    <t>omez1</t>
  </si>
  <si>
    <t>omez2</t>
  </si>
  <si>
    <t>počet rezist pouzder</t>
  </si>
  <si>
    <t>počet tranzist pouzder</t>
  </si>
  <si>
    <t>počet integrovaných obvodů</t>
  </si>
  <si>
    <t>ks</t>
  </si>
  <si>
    <t>d4</t>
  </si>
  <si>
    <t>omez4</t>
  </si>
  <si>
    <t>Optimální řešení modelu Sady Max 4O</t>
  </si>
  <si>
    <t>Max. hodnota účelové funkce cena - tržby</t>
  </si>
  <si>
    <t>R-omez1</t>
  </si>
  <si>
    <t>R-omez3</t>
  </si>
  <si>
    <t>R-omez2</t>
  </si>
  <si>
    <t>R-omez4</t>
  </si>
  <si>
    <t>Cena R-omez1</t>
  </si>
  <si>
    <t>Cena R-omez2</t>
  </si>
  <si>
    <t>Cena R-omez3</t>
  </si>
  <si>
    <t>Cena R-omez4</t>
  </si>
  <si>
    <t>p4</t>
  </si>
  <si>
    <t>požadavek na sadu B</t>
  </si>
  <si>
    <t xml:space="preserve"> ---</t>
  </si>
  <si>
    <t>Příklad 1 - Výroba výukových sad pro základní operace s SMD součástkami</t>
  </si>
  <si>
    <t>UF Max</t>
  </si>
  <si>
    <t>Prodejní ceny (Kč)</t>
  </si>
  <si>
    <t>Řešení simplexovým algoritmem</t>
  </si>
  <si>
    <t>báze</t>
  </si>
  <si>
    <t>Interpretace výsledků</t>
  </si>
  <si>
    <t xml:space="preserve"> =</t>
  </si>
  <si>
    <t>ks sady A</t>
  </si>
  <si>
    <t>ks sady B</t>
  </si>
  <si>
    <t>ks sady C</t>
  </si>
  <si>
    <t>ks rezervy rezist pouzder</t>
  </si>
  <si>
    <t>ks rezervy tranzist pouzder</t>
  </si>
  <si>
    <t>ks rezervy integr obvodů</t>
  </si>
  <si>
    <t>Alternativní řešení</t>
  </si>
  <si>
    <t>ÚF</t>
  </si>
  <si>
    <t>Kč tržeb</t>
  </si>
  <si>
    <t>… strukturní rozhodovací proměnná</t>
  </si>
  <si>
    <t>… nestrukturní doplňková proměnná typu rezerva</t>
  </si>
  <si>
    <t>nabaz</t>
  </si>
  <si>
    <t>baz</t>
  </si>
  <si>
    <t>nebaz</t>
  </si>
  <si>
    <t>Optimální řešení modelu Sady ABC</t>
  </si>
  <si>
    <t>Max. hodnota účelové funkce UF Max</t>
  </si>
  <si>
    <t>K dispozici pouze 4900 rezistorových pouzder</t>
  </si>
  <si>
    <t>αj</t>
  </si>
  <si>
    <t xml:space="preserve"> -</t>
  </si>
  <si>
    <t>b´</t>
  </si>
  <si>
    <t>Interval stability pro první složku (d1) vektoru pravé strany</t>
  </si>
  <si>
    <t>*q</t>
  </si>
  <si>
    <t>&gt;= 0</t>
  </si>
  <si>
    <t>+1</t>
  </si>
  <si>
    <r>
      <t>q</t>
    </r>
    <r>
      <rPr>
        <sz val="11"/>
        <color theme="1"/>
        <rFont val="Calibri"/>
        <family val="2"/>
        <charset val="238"/>
      </rPr>
      <t>ϵ</t>
    </r>
    <r>
      <rPr>
        <sz val="11"/>
        <color theme="1"/>
        <rFont val="Calibri"/>
        <family val="2"/>
        <charset val="238"/>
        <scheme val="minor"/>
      </rPr>
      <t xml:space="preserve"> &lt;-125;83,33&gt;</t>
    </r>
  </si>
  <si>
    <t>Interval stability cenového koeficientu pro x1 (c1)</t>
  </si>
  <si>
    <t>Interval stability cenového koeficientu pro x3 (c3)</t>
  </si>
  <si>
    <t>Interval stability cenového koeficientu pro x2 (c2)</t>
  </si>
  <si>
    <r>
      <rPr>
        <sz val="11"/>
        <color theme="1"/>
        <rFont val="Calibri"/>
        <family val="2"/>
        <charset val="238"/>
      </rPr>
      <t>c2ϵ</t>
    </r>
    <r>
      <rPr>
        <sz val="11"/>
        <color theme="1"/>
        <rFont val="Calibri"/>
        <family val="2"/>
        <charset val="238"/>
        <scheme val="minor"/>
      </rPr>
      <t xml:space="preserve"> &lt;100;103,8&gt;</t>
    </r>
  </si>
  <si>
    <r>
      <rPr>
        <sz val="11"/>
        <color theme="1"/>
        <rFont val="Calibri"/>
        <family val="2"/>
        <charset val="238"/>
      </rPr>
      <t>c3ϵ</t>
    </r>
    <r>
      <rPr>
        <sz val="11"/>
        <color theme="1"/>
        <rFont val="Calibri"/>
        <family val="2"/>
        <charset val="238"/>
        <scheme val="minor"/>
      </rPr>
      <t xml:space="preserve"> &lt;150;200&gt;</t>
    </r>
  </si>
  <si>
    <r>
      <rPr>
        <sz val="11"/>
        <color theme="1"/>
        <rFont val="Calibri"/>
        <family val="2"/>
        <charset val="238"/>
      </rPr>
      <t>c1ϵ</t>
    </r>
    <r>
      <rPr>
        <sz val="11"/>
        <color theme="1"/>
        <rFont val="Calibri"/>
        <family val="2"/>
        <charset val="238"/>
        <scheme val="minor"/>
      </rPr>
      <t xml:space="preserve"> (-nekonečno;+90&gt;</t>
    </r>
  </si>
  <si>
    <t>b1+qϵ &lt;4875;5083,33&gt;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</si>
</sst>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u val="double"/>
      <sz val="16"/>
      <color theme="1"/>
      <name val="Calibri"/>
      <family val="2"/>
      <charset val="238"/>
      <scheme val="minor"/>
    </font>
    <font>
      <b/>
      <u/>
      <sz val="13"/>
      <color indexed="10"/>
      <name val="Calibri"/>
      <family val="2"/>
      <charset val="238"/>
      <scheme val="minor"/>
    </font>
    <font>
      <b/>
      <sz val="13"/>
      <color indexed="16"/>
      <name val="Calibri"/>
      <family val="2"/>
      <charset val="238"/>
      <scheme val="minor"/>
    </font>
    <font>
      <b/>
      <sz val="11"/>
      <color indexed="16"/>
      <name val="Calibri"/>
      <family val="2"/>
      <charset val="238"/>
      <scheme val="minor"/>
    </font>
    <font>
      <b/>
      <sz val="13"/>
      <color indexed="12"/>
      <name val="Calibri"/>
      <family val="2"/>
      <charset val="238"/>
      <scheme val="minor"/>
    </font>
    <font>
      <b/>
      <sz val="11"/>
      <color indexed="12"/>
      <name val="Calibri"/>
      <family val="2"/>
      <charset val="238"/>
      <scheme val="minor"/>
    </font>
    <font>
      <b/>
      <sz val="9"/>
      <color indexed="1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 style="thick">
        <color indexed="16"/>
      </right>
      <top/>
      <bottom/>
      <diagonal/>
    </border>
    <border>
      <left/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/>
      <right/>
      <top style="thick">
        <color indexed="16"/>
      </top>
      <bottom style="double">
        <color indexed="16"/>
      </bottom>
      <diagonal/>
    </border>
    <border>
      <left/>
      <right style="thick">
        <color indexed="16"/>
      </right>
      <top style="thick">
        <color indexed="16"/>
      </top>
      <bottom style="double">
        <color indexed="16"/>
      </bottom>
      <diagonal/>
    </border>
    <border>
      <left style="thick">
        <color indexed="16"/>
      </left>
      <right style="medium">
        <color indexed="16"/>
      </right>
      <top style="thick">
        <color indexed="16"/>
      </top>
      <bottom style="double">
        <color indexed="16"/>
      </bottom>
      <diagonal/>
    </border>
    <border>
      <left style="thick">
        <color indexed="16"/>
      </left>
      <right style="medium">
        <color indexed="16"/>
      </right>
      <top/>
      <bottom/>
      <diagonal/>
    </border>
    <border>
      <left style="thick">
        <color indexed="16"/>
      </left>
      <right style="medium">
        <color indexed="16"/>
      </right>
      <top/>
      <bottom style="thick">
        <color indexed="16"/>
      </bottom>
      <diagonal/>
    </border>
    <border>
      <left style="medium">
        <color indexed="16"/>
      </left>
      <right style="thick">
        <color indexed="16"/>
      </right>
      <top style="thick">
        <color indexed="16"/>
      </top>
      <bottom style="double">
        <color indexed="16"/>
      </bottom>
      <diagonal/>
    </border>
    <border>
      <left style="medium">
        <color indexed="16"/>
      </left>
      <right style="thick">
        <color indexed="16"/>
      </right>
      <top/>
      <bottom/>
      <diagonal/>
    </border>
    <border>
      <left style="medium">
        <color indexed="16"/>
      </left>
      <right style="thick">
        <color indexed="16"/>
      </right>
      <top/>
      <bottom style="thick">
        <color indexed="16"/>
      </bottom>
      <diagonal/>
    </border>
    <border>
      <left/>
      <right/>
      <top/>
      <bottom style="thick">
        <color indexed="12"/>
      </bottom>
      <diagonal/>
    </border>
    <border>
      <left/>
      <right/>
      <top style="thick">
        <color indexed="12"/>
      </top>
      <bottom style="double">
        <color indexed="12"/>
      </bottom>
      <diagonal/>
    </border>
    <border>
      <left style="thick">
        <color indexed="12"/>
      </left>
      <right style="medium">
        <color indexed="12"/>
      </right>
      <top style="thick">
        <color indexed="12"/>
      </top>
      <bottom style="double">
        <color indexed="12"/>
      </bottom>
      <diagonal/>
    </border>
    <border>
      <left style="thick">
        <color indexed="12"/>
      </left>
      <right style="medium">
        <color indexed="12"/>
      </right>
      <top/>
      <bottom/>
      <diagonal/>
    </border>
    <border>
      <left style="thick">
        <color indexed="12"/>
      </left>
      <right style="medium">
        <color indexed="12"/>
      </right>
      <top/>
      <bottom style="thick">
        <color indexed="12"/>
      </bottom>
      <diagonal/>
    </border>
    <border>
      <left style="medium">
        <color indexed="12"/>
      </left>
      <right style="thick">
        <color indexed="12"/>
      </right>
      <top style="thick">
        <color indexed="12"/>
      </top>
      <bottom style="double">
        <color indexed="12"/>
      </bottom>
      <diagonal/>
    </border>
    <border>
      <left style="medium">
        <color indexed="12"/>
      </left>
      <right style="thick">
        <color indexed="12"/>
      </right>
      <top/>
      <bottom/>
      <diagonal/>
    </border>
    <border>
      <left style="medium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double">
        <color indexed="16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double">
        <color indexed="16"/>
      </top>
      <bottom style="thick">
        <color indexed="16"/>
      </bottom>
      <diagonal/>
    </border>
    <border>
      <left/>
      <right style="thick">
        <color indexed="16"/>
      </right>
      <top style="double">
        <color indexed="16"/>
      </top>
      <bottom style="thick">
        <color indexed="16"/>
      </bottom>
      <diagonal/>
    </border>
    <border>
      <left/>
      <right/>
      <top style="double">
        <color indexed="16"/>
      </top>
      <bottom style="thick">
        <color indexed="16"/>
      </bottom>
      <diagonal/>
    </border>
    <border>
      <left style="medium">
        <color indexed="16"/>
      </left>
      <right/>
      <top style="medium">
        <color indexed="16"/>
      </top>
      <bottom style="medium">
        <color indexed="16"/>
      </bottom>
      <diagonal/>
    </border>
    <border>
      <left/>
      <right/>
      <top style="medium">
        <color indexed="16"/>
      </top>
      <bottom style="medium">
        <color indexed="16"/>
      </bottom>
      <diagonal/>
    </border>
    <border>
      <left/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/>
      <diagonal/>
    </border>
    <border>
      <left style="medium">
        <color indexed="16"/>
      </left>
      <right style="medium">
        <color indexed="16"/>
      </right>
      <top/>
      <bottom/>
      <diagonal/>
    </border>
    <border>
      <left style="medium">
        <color indexed="16"/>
      </left>
      <right style="medium">
        <color indexed="16"/>
      </right>
      <top/>
      <bottom style="medium">
        <color indexed="1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3" fillId="0" borderId="0" xfId="0" applyFont="1"/>
    <xf numFmtId="0" fontId="4" fillId="0" borderId="6" xfId="0" applyFont="1" applyFill="1" applyBorder="1"/>
    <xf numFmtId="0" fontId="4" fillId="0" borderId="4" xfId="0" applyFont="1" applyFill="1" applyBorder="1"/>
    <xf numFmtId="0" fontId="4" fillId="0" borderId="9" xfId="0" applyFont="1" applyFill="1" applyBorder="1"/>
    <xf numFmtId="0" fontId="0" fillId="0" borderId="12" xfId="0" applyBorder="1"/>
    <xf numFmtId="0" fontId="0" fillId="0" borderId="15" xfId="0" applyFill="1" applyBorder="1"/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0" fontId="5" fillId="0" borderId="0" xfId="0" applyFont="1"/>
    <xf numFmtId="0" fontId="6" fillId="0" borderId="14" xfId="0" applyFont="1" applyFill="1" applyBorder="1"/>
    <xf numFmtId="0" fontId="6" fillId="0" borderId="13" xfId="0" applyFont="1" applyFill="1" applyBorder="1"/>
    <xf numFmtId="0" fontId="6" fillId="0" borderId="17" xfId="0" applyFont="1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4" fillId="0" borderId="20" xfId="0" applyFont="1" applyFill="1" applyBorder="1"/>
    <xf numFmtId="0" fontId="4" fillId="0" borderId="5" xfId="0" applyFont="1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7" fillId="0" borderId="20" xfId="0" applyFont="1" applyFill="1" applyBorder="1"/>
    <xf numFmtId="0" fontId="7" fillId="0" borderId="5" xfId="0" applyFont="1" applyFill="1" applyBorder="1"/>
    <xf numFmtId="0" fontId="7" fillId="0" borderId="4" xfId="0" applyFont="1" applyFill="1" applyBorder="1"/>
    <xf numFmtId="13" fontId="0" fillId="0" borderId="0" xfId="0" applyNumberFormat="1" applyBorder="1"/>
    <xf numFmtId="13" fontId="0" fillId="0" borderId="2" xfId="0" applyNumberFormat="1" applyBorder="1"/>
    <xf numFmtId="0" fontId="0" fillId="2" borderId="0" xfId="0" applyFill="1" applyAlignment="1">
      <alignment horizontal="center"/>
    </xf>
    <xf numFmtId="13" fontId="0" fillId="0" borderId="0" xfId="0" applyNumberFormat="1" applyAlignment="1">
      <alignment horizontal="center"/>
    </xf>
    <xf numFmtId="0" fontId="0" fillId="0" borderId="34" xfId="0" applyBorder="1" applyAlignment="1">
      <alignment horizontal="center"/>
    </xf>
    <xf numFmtId="13" fontId="0" fillId="2" borderId="0" xfId="0" applyNumberFormat="1" applyFill="1" applyAlignment="1">
      <alignment horizontal="center"/>
    </xf>
    <xf numFmtId="13" fontId="0" fillId="0" borderId="0" xfId="0" applyNumberFormat="1" applyFill="1" applyAlignment="1">
      <alignment horizontal="center"/>
    </xf>
    <xf numFmtId="13" fontId="0" fillId="0" borderId="0" xfId="0" applyNumberFormat="1"/>
    <xf numFmtId="13" fontId="0" fillId="0" borderId="33" xfId="0" applyNumberFormat="1" applyBorder="1" applyAlignment="1">
      <alignment horizontal="center"/>
    </xf>
    <xf numFmtId="13" fontId="0" fillId="2" borderId="0" xfId="0" applyNumberForma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33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13" fontId="0" fillId="0" borderId="0" xfId="0" applyNumberFormat="1" applyFill="1"/>
    <xf numFmtId="0" fontId="0" fillId="0" borderId="42" xfId="0" applyBorder="1" applyAlignment="1">
      <alignment horizontal="center"/>
    </xf>
    <xf numFmtId="0" fontId="0" fillId="0" borderId="33" xfId="0" applyBorder="1" applyAlignment="1">
      <alignment horizontal="center"/>
    </xf>
    <xf numFmtId="13" fontId="0" fillId="0" borderId="35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3" fontId="0" fillId="0" borderId="45" xfId="0" applyNumberFormat="1" applyBorder="1" applyAlignment="1">
      <alignment horizontal="center"/>
    </xf>
    <xf numFmtId="13" fontId="0" fillId="0" borderId="46" xfId="0" applyNumberFormat="1" applyBorder="1" applyAlignment="1">
      <alignment horizontal="center"/>
    </xf>
    <xf numFmtId="13" fontId="0" fillId="0" borderId="38" xfId="0" applyNumberFormat="1" applyBorder="1" applyAlignment="1">
      <alignment horizontal="center"/>
    </xf>
    <xf numFmtId="13" fontId="0" fillId="0" borderId="39" xfId="0" applyNumberFormat="1" applyBorder="1" applyAlignment="1">
      <alignment horizontal="center"/>
    </xf>
    <xf numFmtId="13" fontId="0" fillId="0" borderId="44" xfId="0" applyNumberFormat="1" applyBorder="1" applyAlignment="1">
      <alignment horizontal="center"/>
    </xf>
    <xf numFmtId="13" fontId="0" fillId="2" borderId="45" xfId="0" applyNumberFormat="1" applyFill="1" applyBorder="1" applyAlignment="1">
      <alignment horizontal="center"/>
    </xf>
    <xf numFmtId="13" fontId="0" fillId="2" borderId="36" xfId="0" applyNumberFormat="1" applyFill="1" applyBorder="1" applyAlignment="1">
      <alignment horizontal="center"/>
    </xf>
    <xf numFmtId="13" fontId="0" fillId="2" borderId="37" xfId="0" applyNumberForma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11" fillId="0" borderId="0" xfId="0" applyFont="1"/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3" fontId="0" fillId="2" borderId="50" xfId="0" applyNumberFormat="1" applyFill="1" applyBorder="1" applyAlignment="1">
      <alignment horizontal="center"/>
    </xf>
    <xf numFmtId="13" fontId="0" fillId="2" borderId="51" xfId="0" applyNumberFormat="1" applyFill="1" applyBorder="1" applyAlignment="1">
      <alignment horizontal="center"/>
    </xf>
    <xf numFmtId="13" fontId="0" fillId="0" borderId="50" xfId="0" applyNumberFormat="1" applyBorder="1" applyAlignment="1">
      <alignment horizontal="center"/>
    </xf>
    <xf numFmtId="13" fontId="0" fillId="0" borderId="51" xfId="0" applyNumberFormat="1" applyBorder="1" applyAlignment="1">
      <alignment horizontal="center"/>
    </xf>
    <xf numFmtId="13" fontId="0" fillId="0" borderId="50" xfId="0" applyNumberFormat="1" applyFill="1" applyBorder="1" applyAlignment="1">
      <alignment horizontal="center"/>
    </xf>
    <xf numFmtId="13" fontId="0" fillId="0" borderId="51" xfId="0" applyNumberFormat="1" applyFill="1" applyBorder="1" applyAlignment="1">
      <alignment horizontal="center"/>
    </xf>
    <xf numFmtId="1" fontId="0" fillId="0" borderId="5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12" fontId="0" fillId="0" borderId="5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13" fontId="0" fillId="0" borderId="0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113411</xdr:colOff>
      <xdr:row>32</xdr:row>
      <xdr:rowOff>23526</xdr:rowOff>
    </xdr:from>
    <xdr:ext cx="198641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D749F2B6-BB0E-4434-B9DC-4E2E7A2C6897}"/>
                </a:ext>
              </a:extLst>
            </xdr:cNvPr>
            <xdr:cNvSpPr txBox="1"/>
          </xdr:nvSpPr>
          <xdr:spPr>
            <a:xfrm>
              <a:off x="10023741" y="6171481"/>
              <a:ext cx="198641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cs-CZ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cs-CZ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cs-CZ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sz="1200" b="0" i="1">
                            <a:latin typeface="Cambria Math" panose="02040503050406030204" pitchFamily="18" charset="0"/>
                          </a:rPr>
                          <m:t>0;10;70;0;40;0</m:t>
                        </m:r>
                      </m:e>
                    </m:d>
                  </m:oMath>
                </m:oMathPara>
              </a14:m>
              <a:endParaRPr lang="cs-CZ" sz="1200"/>
            </a:p>
          </xdr:txBody>
        </xdr:sp>
      </mc:Choice>
      <mc:Fallback xmlns="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D749F2B6-BB0E-4434-B9DC-4E2E7A2C6897}"/>
                </a:ext>
              </a:extLst>
            </xdr:cNvPr>
            <xdr:cNvSpPr txBox="1"/>
          </xdr:nvSpPr>
          <xdr:spPr>
            <a:xfrm>
              <a:off x="10023741" y="6171481"/>
              <a:ext cx="198641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cs-CZ" sz="1200" b="0" i="0">
                  <a:latin typeface="Cambria Math" panose="02040503050406030204" pitchFamily="18" charset="0"/>
                </a:rPr>
                <a:t>𝑋_𝐵=(0;10;70;0;40;0)</a:t>
              </a:r>
              <a:endParaRPr lang="cs-CZ" sz="1200"/>
            </a:p>
          </xdr:txBody>
        </xdr:sp>
      </mc:Fallback>
    </mc:AlternateContent>
    <xdr:clientData/>
  </xdr:oneCellAnchor>
  <xdr:oneCellAnchor>
    <xdr:from>
      <xdr:col>15</xdr:col>
      <xdr:colOff>65690</xdr:colOff>
      <xdr:row>35</xdr:row>
      <xdr:rowOff>0</xdr:rowOff>
    </xdr:from>
    <xdr:ext cx="2292570" cy="1491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2">
              <a:extLst>
                <a:ext uri="{FF2B5EF4-FFF2-40B4-BE49-F238E27FC236}">
                  <a16:creationId xmlns:a16="http://schemas.microsoft.com/office/drawing/2014/main" id="{8672C6D3-60B3-4663-B2CB-5F7F463CD1C1}"/>
                </a:ext>
              </a:extLst>
            </xdr:cNvPr>
            <xdr:cNvSpPr txBox="1"/>
          </xdr:nvSpPr>
          <xdr:spPr>
            <a:xfrm>
              <a:off x="9978259" y="6720052"/>
              <a:ext cx="2292570" cy="1491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𝑋</m:t>
                    </m:r>
                    <m:r>
                      <a:rPr lang="cs-CZ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cs-CZ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  <m:e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13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  <m:e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40−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52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12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48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  <m:e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70−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9</m:t>
                                </m:r>
                              </m:num>
                              <m:den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eqArr>
                      </m:e>
                    </m:d>
                  </m:oMath>
                </m:oMathPara>
              </a14:m>
              <a:endParaRPr lang="cs-CZ" sz="1200"/>
            </a:p>
          </xdr:txBody>
        </xdr:sp>
      </mc:Choice>
      <mc:Fallback xmlns="">
        <xdr:sp macro="" textlink="">
          <xdr:nvSpPr>
            <xdr:cNvPr id="3" name="TextovéPole 2">
              <a:extLst>
                <a:ext uri="{FF2B5EF4-FFF2-40B4-BE49-F238E27FC236}">
                  <a16:creationId xmlns:a16="http://schemas.microsoft.com/office/drawing/2014/main" id="{8672C6D3-60B3-4663-B2CB-5F7F463CD1C1}"/>
                </a:ext>
              </a:extLst>
            </xdr:cNvPr>
            <xdr:cNvSpPr txBox="1"/>
          </xdr:nvSpPr>
          <xdr:spPr>
            <a:xfrm>
              <a:off x="9978259" y="6720052"/>
              <a:ext cx="2292570" cy="1491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cs-CZ" sz="1200" b="0" i="0">
                  <a:latin typeface="Cambria Math" panose="02040503050406030204" pitchFamily="18" charset="0"/>
                </a:rPr>
                <a:t>=(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█(𝑥_1@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10−3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𝑥_1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2/25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𝑑_1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+13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〖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𝑑〗_3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@4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0−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52/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𝑥_1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+1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2/25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𝑑_1−48/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𝑑_3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@𝑑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@7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0−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𝑥_1+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/25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𝑑_1−9/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〖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𝑑〗_3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𝑑〗_3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cs-CZ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cs-CZ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showGridLines="0" tabSelected="1" topLeftCell="A34" zoomScaleNormal="100" workbookViewId="0">
      <selection activeCell="H54" sqref="H54"/>
    </sheetView>
  </sheetViews>
  <sheetFormatPr defaultRowHeight="15" x14ac:dyDescent="0.25"/>
  <cols>
    <col min="3" max="3" width="11.42578125" style="1" customWidth="1"/>
    <col min="4" max="4" width="15.85546875" style="1" customWidth="1"/>
    <col min="5" max="8" width="9.28515625" style="1" bestFit="1" customWidth="1"/>
    <col min="9" max="9" width="12.28515625" style="1" customWidth="1"/>
    <col min="10" max="10" width="9.28515625" style="1" bestFit="1" customWidth="1"/>
    <col min="11" max="11" width="10" style="1" bestFit="1" customWidth="1"/>
    <col min="12" max="12" width="9.140625" style="1"/>
    <col min="16" max="17" width="5.7109375" customWidth="1"/>
  </cols>
  <sheetData>
    <row r="1" spans="1:17" x14ac:dyDescent="0.25">
      <c r="A1" s="80" t="s">
        <v>56</v>
      </c>
    </row>
    <row r="2" spans="1:17" x14ac:dyDescent="0.25">
      <c r="C2" s="1" t="s">
        <v>57</v>
      </c>
      <c r="D2" s="1" t="s">
        <v>58</v>
      </c>
      <c r="E2" s="1">
        <v>90</v>
      </c>
      <c r="F2" s="1">
        <v>100</v>
      </c>
      <c r="G2" s="1">
        <v>150</v>
      </c>
    </row>
    <row r="3" spans="1:17" x14ac:dyDescent="0.25">
      <c r="E3" s="1" t="s">
        <v>0</v>
      </c>
      <c r="F3" s="1" t="s">
        <v>1</v>
      </c>
      <c r="G3" s="1" t="s">
        <v>2</v>
      </c>
      <c r="H3" s="1" t="s">
        <v>3</v>
      </c>
      <c r="I3" s="53" t="s">
        <v>29</v>
      </c>
    </row>
    <row r="4" spans="1:17" x14ac:dyDescent="0.25">
      <c r="C4" s="54" t="s">
        <v>37</v>
      </c>
      <c r="D4" s="1" t="s">
        <v>35</v>
      </c>
      <c r="E4" s="1">
        <v>40</v>
      </c>
      <c r="F4" s="1">
        <v>45</v>
      </c>
      <c r="G4" s="1">
        <v>65</v>
      </c>
      <c r="H4" s="1" t="s">
        <v>31</v>
      </c>
      <c r="I4" s="1">
        <v>5000</v>
      </c>
      <c r="J4" s="1" t="s">
        <v>40</v>
      </c>
    </row>
    <row r="5" spans="1:17" x14ac:dyDescent="0.25">
      <c r="C5" s="54" t="s">
        <v>38</v>
      </c>
      <c r="D5" s="1" t="s">
        <v>36</v>
      </c>
      <c r="E5" s="1">
        <v>20</v>
      </c>
      <c r="F5" s="1">
        <v>12</v>
      </c>
      <c r="G5" s="1">
        <v>12</v>
      </c>
      <c r="H5" s="1" t="s">
        <v>31</v>
      </c>
      <c r="I5" s="1">
        <v>1000</v>
      </c>
      <c r="J5" s="1" t="s">
        <v>40</v>
      </c>
    </row>
    <row r="6" spans="1:17" x14ac:dyDescent="0.25">
      <c r="C6" s="54" t="s">
        <v>39</v>
      </c>
      <c r="D6" s="1" t="s">
        <v>34</v>
      </c>
      <c r="E6" s="1">
        <v>1</v>
      </c>
      <c r="F6" s="1">
        <v>1</v>
      </c>
      <c r="G6" s="1">
        <v>2</v>
      </c>
      <c r="H6" s="1" t="s">
        <v>31</v>
      </c>
      <c r="I6" s="1">
        <v>150</v>
      </c>
      <c r="J6" s="1" t="s">
        <v>40</v>
      </c>
    </row>
    <row r="8" spans="1:17" x14ac:dyDescent="0.25">
      <c r="C8" s="53" t="s">
        <v>59</v>
      </c>
    </row>
    <row r="9" spans="1:17" x14ac:dyDescent="0.25">
      <c r="C9" s="81"/>
      <c r="D9" s="81"/>
      <c r="E9" s="81">
        <f>E2</f>
        <v>90</v>
      </c>
      <c r="F9" s="81">
        <f t="shared" ref="F9:G9" si="0">F2</f>
        <v>100</v>
      </c>
      <c r="G9" s="81">
        <f t="shared" si="0"/>
        <v>150</v>
      </c>
      <c r="H9" s="81">
        <v>0</v>
      </c>
      <c r="I9" s="81">
        <v>0</v>
      </c>
      <c r="J9" s="81">
        <v>0</v>
      </c>
      <c r="K9" s="81"/>
      <c r="L9" s="81"/>
      <c r="M9" s="1"/>
    </row>
    <row r="10" spans="1:17" x14ac:dyDescent="0.25">
      <c r="C10" s="106" t="s">
        <v>60</v>
      </c>
      <c r="D10" s="106"/>
      <c r="E10" s="82" t="s">
        <v>23</v>
      </c>
      <c r="F10" s="82" t="s">
        <v>24</v>
      </c>
      <c r="G10" s="82" t="s">
        <v>25</v>
      </c>
      <c r="H10" s="82" t="s">
        <v>26</v>
      </c>
      <c r="I10" s="82" t="s">
        <v>27</v>
      </c>
      <c r="J10" s="82" t="s">
        <v>28</v>
      </c>
      <c r="K10" s="83" t="s">
        <v>29</v>
      </c>
      <c r="L10" s="82" t="s">
        <v>30</v>
      </c>
      <c r="M10" s="1"/>
    </row>
    <row r="11" spans="1:17" x14ac:dyDescent="0.25">
      <c r="C11" s="1">
        <f>H9</f>
        <v>0</v>
      </c>
      <c r="D11" s="1" t="str">
        <f>H10</f>
        <v>d1</v>
      </c>
      <c r="E11" s="84">
        <f>E4</f>
        <v>40</v>
      </c>
      <c r="F11" s="1">
        <f t="shared" ref="F11:G11" si="1">F4</f>
        <v>45</v>
      </c>
      <c r="G11" s="45">
        <f t="shared" si="1"/>
        <v>65</v>
      </c>
      <c r="H11" s="1">
        <v>1</v>
      </c>
      <c r="I11" s="1">
        <v>0</v>
      </c>
      <c r="J11" s="1">
        <v>0</v>
      </c>
      <c r="K11" s="85">
        <f>I4</f>
        <v>5000</v>
      </c>
      <c r="L11" s="46">
        <f>K11/G11</f>
        <v>76.92307692307692</v>
      </c>
      <c r="M11" s="1"/>
      <c r="P11" s="1" t="str">
        <f t="array" ref="P11:P16">TRANSPOSE(E10:J10)</f>
        <v>x1</v>
      </c>
      <c r="Q11" t="s">
        <v>72</v>
      </c>
    </row>
    <row r="12" spans="1:17" x14ac:dyDescent="0.25">
      <c r="C12" s="1">
        <f>I9</f>
        <v>0</v>
      </c>
      <c r="D12" s="1" t="str">
        <f>I10</f>
        <v>d2</v>
      </c>
      <c r="E12" s="86">
        <f t="shared" ref="E12:G13" si="2">E5</f>
        <v>20</v>
      </c>
      <c r="F12" s="1">
        <f t="shared" si="2"/>
        <v>12</v>
      </c>
      <c r="G12" s="45">
        <f t="shared" si="2"/>
        <v>12</v>
      </c>
      <c r="H12" s="1">
        <v>0</v>
      </c>
      <c r="I12" s="1">
        <v>1</v>
      </c>
      <c r="J12" s="1">
        <v>0</v>
      </c>
      <c r="K12" s="87">
        <f>I5</f>
        <v>1000</v>
      </c>
      <c r="L12" s="46">
        <f t="shared" ref="L12:L13" si="3">K12/G12</f>
        <v>83.333333333333329</v>
      </c>
      <c r="M12" s="1"/>
      <c r="P12" s="1" t="str">
        <v>x2</v>
      </c>
      <c r="Q12" t="s">
        <v>72</v>
      </c>
    </row>
    <row r="13" spans="1:17" ht="15.75" thickBot="1" x14ac:dyDescent="0.3">
      <c r="C13" s="1">
        <f>J9</f>
        <v>0</v>
      </c>
      <c r="D13" s="1" t="str">
        <f>J10</f>
        <v>d3</v>
      </c>
      <c r="E13" s="88">
        <f t="shared" si="2"/>
        <v>1</v>
      </c>
      <c r="F13" s="45">
        <f t="shared" si="2"/>
        <v>1</v>
      </c>
      <c r="G13" s="45">
        <f t="shared" si="2"/>
        <v>2</v>
      </c>
      <c r="H13" s="45">
        <v>0</v>
      </c>
      <c r="I13" s="45">
        <v>0</v>
      </c>
      <c r="J13" s="45">
        <v>1</v>
      </c>
      <c r="K13" s="89">
        <f>I6</f>
        <v>150</v>
      </c>
      <c r="L13" s="46">
        <f t="shared" si="3"/>
        <v>75</v>
      </c>
      <c r="M13" s="1"/>
      <c r="P13" s="1" t="str">
        <v>x3</v>
      </c>
      <c r="Q13" t="s">
        <v>72</v>
      </c>
    </row>
    <row r="14" spans="1:17" ht="15.75" thickBot="1" x14ac:dyDescent="0.3">
      <c r="C14" s="107" t="s">
        <v>22</v>
      </c>
      <c r="D14" s="108"/>
      <c r="E14" s="90">
        <f>SUMPRODUCT(E11:E13,$C11:$C13)-E$9</f>
        <v>-90</v>
      </c>
      <c r="F14" s="79">
        <f t="shared" ref="F14:J14" si="4">SUMPRODUCT(F11:F13,$C11:$C13)-F$9</f>
        <v>-100</v>
      </c>
      <c r="G14" s="79">
        <f t="shared" si="4"/>
        <v>-150</v>
      </c>
      <c r="H14" s="79">
        <f t="shared" si="4"/>
        <v>0</v>
      </c>
      <c r="I14" s="79">
        <f t="shared" si="4"/>
        <v>0</v>
      </c>
      <c r="J14" s="79">
        <f t="shared" si="4"/>
        <v>0</v>
      </c>
      <c r="K14" s="91">
        <f>SUMPRODUCT(K11:K13,$C11:$C13)</f>
        <v>0</v>
      </c>
      <c r="L14" s="47"/>
      <c r="M14" s="1"/>
      <c r="P14" s="1" t="str">
        <v>d1</v>
      </c>
      <c r="Q14" t="s">
        <v>73</v>
      </c>
    </row>
    <row r="15" spans="1:17" x14ac:dyDescent="0.25">
      <c r="C15" s="1">
        <f>H9</f>
        <v>0</v>
      </c>
      <c r="D15" s="1" t="str">
        <f>H10</f>
        <v>d1</v>
      </c>
      <c r="E15" s="92">
        <f>E11+E17*(-$G$11)</f>
        <v>7.5</v>
      </c>
      <c r="F15" s="48">
        <f t="shared" ref="F15:K15" si="5">F11+F17*(-$G$11)</f>
        <v>12.5</v>
      </c>
      <c r="G15" s="48">
        <f t="shared" si="5"/>
        <v>0</v>
      </c>
      <c r="H15" s="48">
        <f t="shared" si="5"/>
        <v>1</v>
      </c>
      <c r="I15" s="48">
        <f t="shared" si="5"/>
        <v>0</v>
      </c>
      <c r="J15" s="48">
        <f t="shared" si="5"/>
        <v>-32.5</v>
      </c>
      <c r="K15" s="93">
        <f t="shared" si="5"/>
        <v>125</v>
      </c>
      <c r="L15" s="49">
        <f>K15/F15</f>
        <v>10</v>
      </c>
      <c r="M15" s="1"/>
      <c r="P15" s="1" t="str">
        <v>d2</v>
      </c>
      <c r="Q15" t="s">
        <v>73</v>
      </c>
    </row>
    <row r="16" spans="1:17" x14ac:dyDescent="0.25">
      <c r="C16" s="1">
        <f>I9</f>
        <v>0</v>
      </c>
      <c r="D16" s="1" t="str">
        <f>I10</f>
        <v>d2</v>
      </c>
      <c r="E16" s="94">
        <f>E12+E17*(-$G$12)</f>
        <v>14</v>
      </c>
      <c r="F16" s="48">
        <f t="shared" ref="F16:K16" si="6">F12+F17*(-$G$12)</f>
        <v>6</v>
      </c>
      <c r="G16" s="46">
        <f t="shared" si="6"/>
        <v>0</v>
      </c>
      <c r="H16" s="46">
        <f t="shared" si="6"/>
        <v>0</v>
      </c>
      <c r="I16" s="46">
        <f t="shared" si="6"/>
        <v>1</v>
      </c>
      <c r="J16" s="46">
        <f t="shared" si="6"/>
        <v>-6</v>
      </c>
      <c r="K16" s="95">
        <f t="shared" si="6"/>
        <v>100</v>
      </c>
      <c r="L16" s="46">
        <f t="shared" ref="L16:L17" si="7">K16/F16</f>
        <v>16.666666666666668</v>
      </c>
      <c r="M16" s="1"/>
      <c r="P16" s="1" t="str">
        <v>d3</v>
      </c>
      <c r="Q16" t="s">
        <v>73</v>
      </c>
    </row>
    <row r="17" spans="3:19" ht="15.75" thickBot="1" x14ac:dyDescent="0.3">
      <c r="C17" s="1">
        <f>G9</f>
        <v>150</v>
      </c>
      <c r="D17" s="1" t="str">
        <f>G10</f>
        <v>x3</v>
      </c>
      <c r="E17" s="94">
        <f>E13/$G$13</f>
        <v>0.5</v>
      </c>
      <c r="F17" s="48">
        <f t="shared" ref="F17:K17" si="8">F13/$G$13</f>
        <v>0.5</v>
      </c>
      <c r="G17" s="46">
        <f t="shared" si="8"/>
        <v>1</v>
      </c>
      <c r="H17" s="46">
        <f t="shared" si="8"/>
        <v>0</v>
      </c>
      <c r="I17" s="46">
        <f t="shared" si="8"/>
        <v>0</v>
      </c>
      <c r="J17" s="46">
        <f t="shared" si="8"/>
        <v>0.5</v>
      </c>
      <c r="K17" s="95">
        <f t="shared" si="8"/>
        <v>75</v>
      </c>
      <c r="L17" s="46">
        <f t="shared" si="7"/>
        <v>150</v>
      </c>
      <c r="M17" s="1"/>
    </row>
    <row r="18" spans="3:19" ht="15.75" thickBot="1" x14ac:dyDescent="0.3">
      <c r="C18" s="107" t="s">
        <v>22</v>
      </c>
      <c r="D18" s="108"/>
      <c r="E18" s="90">
        <f>SUMPRODUCT(E15:E17,$C15:$C17)-E$9</f>
        <v>-15</v>
      </c>
      <c r="F18" s="79">
        <f t="shared" ref="F18:J18" si="9">SUMPRODUCT(F15:F17,$C15:$C17)-F$9</f>
        <v>-25</v>
      </c>
      <c r="G18" s="79">
        <f t="shared" si="9"/>
        <v>0</v>
      </c>
      <c r="H18" s="79">
        <f t="shared" si="9"/>
        <v>0</v>
      </c>
      <c r="I18" s="79">
        <f t="shared" si="9"/>
        <v>0</v>
      </c>
      <c r="J18" s="79">
        <f t="shared" si="9"/>
        <v>75</v>
      </c>
      <c r="K18" s="91">
        <f>SUMPRODUCT(K15:K17,$C15:$C17)</f>
        <v>11250</v>
      </c>
      <c r="L18" s="47"/>
    </row>
    <row r="19" spans="3:19" x14ac:dyDescent="0.25">
      <c r="C19" s="1">
        <f>F9</f>
        <v>100</v>
      </c>
      <c r="D19" s="1" t="str">
        <f>F10</f>
        <v>x2</v>
      </c>
      <c r="E19" s="96">
        <f>E15/$F$15</f>
        <v>0.6</v>
      </c>
      <c r="F19" s="49">
        <f t="shared" ref="F19:K19" si="10">F15/$F$15</f>
        <v>1</v>
      </c>
      <c r="G19" s="49">
        <f t="shared" si="10"/>
        <v>0</v>
      </c>
      <c r="H19" s="49">
        <f t="shared" si="10"/>
        <v>0.08</v>
      </c>
      <c r="I19" s="49">
        <f t="shared" si="10"/>
        <v>0</v>
      </c>
      <c r="J19" s="49">
        <f t="shared" si="10"/>
        <v>-2.6</v>
      </c>
      <c r="K19" s="97">
        <f t="shared" si="10"/>
        <v>10</v>
      </c>
      <c r="L19" s="49"/>
      <c r="M19" s="50"/>
      <c r="N19" s="50">
        <f>K19/E19</f>
        <v>16.666666666666668</v>
      </c>
    </row>
    <row r="20" spans="3:19" x14ac:dyDescent="0.25">
      <c r="C20" s="1">
        <f>I9</f>
        <v>0</v>
      </c>
      <c r="D20" s="1" t="str">
        <f>I10</f>
        <v>d2</v>
      </c>
      <c r="E20" s="94">
        <f>E16+E19*(-$F$16)</f>
        <v>10.4</v>
      </c>
      <c r="F20" s="46">
        <f t="shared" ref="F20:K20" si="11">F16+F19*(-$F$16)</f>
        <v>0</v>
      </c>
      <c r="G20" s="46">
        <f t="shared" si="11"/>
        <v>0</v>
      </c>
      <c r="H20" s="46">
        <f t="shared" si="11"/>
        <v>-0.48</v>
      </c>
      <c r="I20" s="46">
        <f t="shared" si="11"/>
        <v>1</v>
      </c>
      <c r="J20" s="46">
        <f t="shared" si="11"/>
        <v>9.6000000000000014</v>
      </c>
      <c r="K20" s="95">
        <f t="shared" si="11"/>
        <v>40</v>
      </c>
      <c r="L20" s="46"/>
      <c r="M20" s="50"/>
      <c r="N20" s="52">
        <f t="shared" ref="N20:N21" si="12">K20/E20</f>
        <v>3.8461538461538458</v>
      </c>
    </row>
    <row r="21" spans="3:19" ht="15.75" thickBot="1" x14ac:dyDescent="0.3">
      <c r="C21" s="1">
        <f>G9</f>
        <v>150</v>
      </c>
      <c r="D21" s="1" t="str">
        <f>G10</f>
        <v>x3</v>
      </c>
      <c r="E21" s="94">
        <f>E17+E19/(-2)</f>
        <v>0.2</v>
      </c>
      <c r="F21" s="46">
        <f t="shared" ref="F21:K21" si="13">F17+F19/(-2)</f>
        <v>0</v>
      </c>
      <c r="G21" s="46">
        <f t="shared" si="13"/>
        <v>1</v>
      </c>
      <c r="H21" s="46">
        <f t="shared" si="13"/>
        <v>-0.04</v>
      </c>
      <c r="I21" s="46">
        <f t="shared" si="13"/>
        <v>0</v>
      </c>
      <c r="J21" s="46">
        <f t="shared" si="13"/>
        <v>1.8</v>
      </c>
      <c r="K21" s="95">
        <f t="shared" si="13"/>
        <v>70</v>
      </c>
      <c r="L21" s="46"/>
      <c r="M21" s="50"/>
      <c r="N21" s="50">
        <f t="shared" si="12"/>
        <v>350</v>
      </c>
    </row>
    <row r="22" spans="3:19" ht="15.75" thickBot="1" x14ac:dyDescent="0.3">
      <c r="C22" s="107" t="s">
        <v>22</v>
      </c>
      <c r="D22" s="108"/>
      <c r="E22" s="98">
        <f>SUMPRODUCT(E19:E21,$C19:$C21)-E$9</f>
        <v>0</v>
      </c>
      <c r="F22" s="79">
        <f t="shared" ref="F22:J22" si="14">SUMPRODUCT(F19:F21,$C19:$C21)-F$9</f>
        <v>0</v>
      </c>
      <c r="G22" s="79">
        <f t="shared" si="14"/>
        <v>0</v>
      </c>
      <c r="H22" s="79">
        <f t="shared" si="14"/>
        <v>2</v>
      </c>
      <c r="I22" s="79">
        <f t="shared" si="14"/>
        <v>0</v>
      </c>
      <c r="J22" s="79">
        <f t="shared" si="14"/>
        <v>10</v>
      </c>
      <c r="K22" s="91">
        <f>SUMPRODUCT(K19:K21,$C19:$C21)</f>
        <v>11500</v>
      </c>
      <c r="L22" s="47"/>
    </row>
    <row r="23" spans="3:19" x14ac:dyDescent="0.25">
      <c r="D23" s="81"/>
      <c r="E23" s="81"/>
      <c r="J23" s="81"/>
      <c r="K23" s="81"/>
      <c r="L23" s="81"/>
      <c r="P23" s="53" t="s">
        <v>61</v>
      </c>
    </row>
    <row r="24" spans="3:19" x14ac:dyDescent="0.25">
      <c r="D24" s="81"/>
      <c r="E24" s="81"/>
      <c r="J24" s="81"/>
      <c r="K24" s="81"/>
      <c r="L24" s="81"/>
      <c r="O24" t="s">
        <v>74</v>
      </c>
      <c r="P24" s="1" t="str">
        <f t="array" ref="P24:P29">TRANSPOSE(E10:J10)</f>
        <v>x1</v>
      </c>
      <c r="Q24" s="1" t="s">
        <v>62</v>
      </c>
      <c r="R24" s="99">
        <v>0</v>
      </c>
      <c r="S24" t="s">
        <v>63</v>
      </c>
    </row>
    <row r="25" spans="3:19" x14ac:dyDescent="0.25">
      <c r="D25" s="81"/>
      <c r="E25" s="81"/>
      <c r="J25" s="81"/>
      <c r="K25" s="81"/>
      <c r="L25" s="81"/>
      <c r="O25" t="s">
        <v>75</v>
      </c>
      <c r="P25" s="1" t="str">
        <v>x2</v>
      </c>
      <c r="Q25" s="1" t="s">
        <v>62</v>
      </c>
      <c r="R25" s="99">
        <f>K19</f>
        <v>10</v>
      </c>
      <c r="S25" t="s">
        <v>64</v>
      </c>
    </row>
    <row r="26" spans="3:19" x14ac:dyDescent="0.25">
      <c r="D26" s="81"/>
      <c r="E26" s="81"/>
      <c r="J26" s="81"/>
      <c r="K26" s="81"/>
      <c r="L26" s="81"/>
      <c r="O26" t="s">
        <v>75</v>
      </c>
      <c r="P26" s="1" t="str">
        <v>x3</v>
      </c>
      <c r="Q26" s="1" t="s">
        <v>62</v>
      </c>
      <c r="R26" s="99">
        <f>K21</f>
        <v>70</v>
      </c>
      <c r="S26" t="s">
        <v>65</v>
      </c>
    </row>
    <row r="27" spans="3:19" x14ac:dyDescent="0.25">
      <c r="D27" s="81"/>
      <c r="E27" s="111">
        <f>0/E19</f>
        <v>0</v>
      </c>
      <c r="F27" s="46">
        <f>H22/H19</f>
        <v>25</v>
      </c>
      <c r="G27" s="46">
        <f>J22/J19</f>
        <v>-3.8461538461538458</v>
      </c>
      <c r="J27" s="81"/>
      <c r="K27" s="81"/>
      <c r="L27" s="81"/>
      <c r="O27" t="s">
        <v>76</v>
      </c>
      <c r="P27" s="1" t="str">
        <v>d1</v>
      </c>
      <c r="Q27" s="1" t="s">
        <v>62</v>
      </c>
      <c r="R27" s="99">
        <v>0</v>
      </c>
      <c r="S27" t="s">
        <v>66</v>
      </c>
    </row>
    <row r="28" spans="3:19" x14ac:dyDescent="0.25">
      <c r="D28" s="81"/>
      <c r="E28" s="81"/>
      <c r="J28" s="81"/>
      <c r="K28" s="81"/>
      <c r="L28" s="81"/>
      <c r="O28" t="s">
        <v>75</v>
      </c>
      <c r="P28" s="1" t="str">
        <v>d2</v>
      </c>
      <c r="Q28" s="1" t="s">
        <v>62</v>
      </c>
      <c r="R28" s="99">
        <f>K20</f>
        <v>40</v>
      </c>
      <c r="S28" t="s">
        <v>67</v>
      </c>
    </row>
    <row r="29" spans="3:19" x14ac:dyDescent="0.25">
      <c r="D29" s="81"/>
      <c r="E29" s="81"/>
      <c r="J29" s="81"/>
      <c r="K29" s="81"/>
      <c r="L29" s="81"/>
      <c r="O29" t="s">
        <v>76</v>
      </c>
      <c r="P29" s="1" t="str">
        <v>d3</v>
      </c>
      <c r="Q29" s="1" t="s">
        <v>62</v>
      </c>
      <c r="R29" s="99">
        <v>0</v>
      </c>
      <c r="S29" t="s">
        <v>68</v>
      </c>
    </row>
    <row r="30" spans="3:19" x14ac:dyDescent="0.25">
      <c r="C30" s="53" t="s">
        <v>69</v>
      </c>
      <c r="D30" s="81"/>
      <c r="E30" s="81"/>
      <c r="J30" s="81"/>
      <c r="K30" s="81"/>
      <c r="L30" s="81"/>
      <c r="P30" s="1" t="s">
        <v>70</v>
      </c>
      <c r="Q30" s="1" t="s">
        <v>62</v>
      </c>
      <c r="R30" s="1">
        <f>K22</f>
        <v>11500</v>
      </c>
      <c r="S30" t="s">
        <v>71</v>
      </c>
    </row>
    <row r="31" spans="3:19" x14ac:dyDescent="0.25">
      <c r="C31" s="1">
        <f>F9</f>
        <v>100</v>
      </c>
      <c r="D31" s="1" t="str">
        <f>F10</f>
        <v>x2</v>
      </c>
      <c r="E31" s="96">
        <f t="shared" ref="E31:K31" si="15">E19+E32*(-$E$19)</f>
        <v>0</v>
      </c>
      <c r="F31" s="49">
        <f t="shared" si="15"/>
        <v>1</v>
      </c>
      <c r="G31" s="49">
        <f t="shared" si="15"/>
        <v>0</v>
      </c>
      <c r="H31" s="49">
        <f t="shared" si="15"/>
        <v>0.1076923076923077</v>
      </c>
      <c r="I31" s="49">
        <f t="shared" si="15"/>
        <v>-5.7692307692307682E-2</v>
      </c>
      <c r="J31" s="49">
        <f t="shared" si="15"/>
        <v>-3.1538461538461542</v>
      </c>
      <c r="K31" s="97">
        <f t="shared" si="15"/>
        <v>7.6923076923076925</v>
      </c>
      <c r="L31" s="49"/>
    </row>
    <row r="32" spans="3:19" x14ac:dyDescent="0.25">
      <c r="C32" s="1">
        <f>E9</f>
        <v>90</v>
      </c>
      <c r="D32" s="1" t="str">
        <f>E10</f>
        <v>x1</v>
      </c>
      <c r="E32" s="94">
        <f t="shared" ref="E32:K32" si="16">E20/$E$20</f>
        <v>1</v>
      </c>
      <c r="F32" s="46">
        <f t="shared" si="16"/>
        <v>0</v>
      </c>
      <c r="G32" s="46">
        <f t="shared" si="16"/>
        <v>0</v>
      </c>
      <c r="H32" s="46">
        <f t="shared" si="16"/>
        <v>-4.6153846153846149E-2</v>
      </c>
      <c r="I32" s="46">
        <f t="shared" si="16"/>
        <v>9.6153846153846145E-2</v>
      </c>
      <c r="J32" s="46">
        <f t="shared" si="16"/>
        <v>0.92307692307692313</v>
      </c>
      <c r="K32" s="95">
        <f t="shared" si="16"/>
        <v>3.8461538461538458</v>
      </c>
      <c r="L32" s="46"/>
    </row>
    <row r="33" spans="3:12" ht="15.75" thickBot="1" x14ac:dyDescent="0.3">
      <c r="C33" s="1">
        <f>G9</f>
        <v>150</v>
      </c>
      <c r="D33" s="1" t="str">
        <f>G10</f>
        <v>x3</v>
      </c>
      <c r="E33" s="94">
        <f t="shared" ref="E33:K33" si="17">E21+E32*(-$E$21)</f>
        <v>0</v>
      </c>
      <c r="F33" s="46">
        <f t="shared" si="17"/>
        <v>0</v>
      </c>
      <c r="G33" s="46">
        <f t="shared" si="17"/>
        <v>1</v>
      </c>
      <c r="H33" s="46">
        <f t="shared" si="17"/>
        <v>-3.0769230769230771E-2</v>
      </c>
      <c r="I33" s="46">
        <f t="shared" si="17"/>
        <v>-1.9230769230769232E-2</v>
      </c>
      <c r="J33" s="46">
        <f t="shared" si="17"/>
        <v>1.6153846153846154</v>
      </c>
      <c r="K33" s="95">
        <f t="shared" si="17"/>
        <v>69.230769230769226</v>
      </c>
      <c r="L33" s="46"/>
    </row>
    <row r="34" spans="3:12" ht="15.75" thickBot="1" x14ac:dyDescent="0.3">
      <c r="C34" s="107" t="s">
        <v>22</v>
      </c>
      <c r="D34" s="108"/>
      <c r="E34" s="90">
        <f>SUMPRODUCT(E31:E33,$C31:$C33)-E$9</f>
        <v>0</v>
      </c>
      <c r="F34" s="79">
        <f t="shared" ref="F34:J34" si="18">SUMPRODUCT(F31:F33,$C31:$C33)-F$9</f>
        <v>0</v>
      </c>
      <c r="G34" s="79">
        <f t="shared" si="18"/>
        <v>0</v>
      </c>
      <c r="H34" s="79">
        <f t="shared" si="18"/>
        <v>2.0000000000000009</v>
      </c>
      <c r="I34" s="51">
        <f t="shared" si="18"/>
        <v>4.4408920985006262E-16</v>
      </c>
      <c r="J34" s="79">
        <f t="shared" si="18"/>
        <v>10</v>
      </c>
      <c r="K34" s="91">
        <f>SUMPRODUCT(K31:K33,$C31:$C33)</f>
        <v>11500</v>
      </c>
      <c r="L34" s="47"/>
    </row>
    <row r="38" spans="3:12" x14ac:dyDescent="0.25">
      <c r="C38" s="101" t="s">
        <v>79</v>
      </c>
    </row>
    <row r="40" spans="3:12" x14ac:dyDescent="0.25">
      <c r="C40" s="53" t="s">
        <v>29</v>
      </c>
      <c r="D40" s="53" t="s">
        <v>81</v>
      </c>
      <c r="E40" s="103" t="s">
        <v>80</v>
      </c>
      <c r="F40" s="53" t="s">
        <v>62</v>
      </c>
      <c r="G40" s="53" t="s">
        <v>82</v>
      </c>
    </row>
    <row r="41" spans="3:12" x14ac:dyDescent="0.25">
      <c r="C41" s="95">
        <f>K19</f>
        <v>10</v>
      </c>
      <c r="E41" s="95">
        <f>H19</f>
        <v>0.08</v>
      </c>
      <c r="G41" s="102">
        <f>C41+E41*$D$42</f>
        <v>2</v>
      </c>
    </row>
    <row r="42" spans="3:12" x14ac:dyDescent="0.25">
      <c r="C42" s="95">
        <f t="shared" ref="C42:C44" si="19">K20</f>
        <v>40</v>
      </c>
      <c r="D42" s="1">
        <v>-100</v>
      </c>
      <c r="E42" s="95">
        <f t="shared" ref="E42:E44" si="20">H20</f>
        <v>-0.48</v>
      </c>
      <c r="F42" s="1" t="s">
        <v>62</v>
      </c>
      <c r="G42" s="102">
        <f t="shared" ref="G42:G44" si="21">C42+E42*$D$42</f>
        <v>88</v>
      </c>
    </row>
    <row r="43" spans="3:12" x14ac:dyDescent="0.25">
      <c r="C43" s="95">
        <f t="shared" si="19"/>
        <v>70</v>
      </c>
      <c r="E43" s="95">
        <f t="shared" si="20"/>
        <v>-0.04</v>
      </c>
      <c r="G43" s="102">
        <f t="shared" si="21"/>
        <v>74</v>
      </c>
    </row>
    <row r="44" spans="3:12" x14ac:dyDescent="0.25">
      <c r="C44" s="95">
        <f t="shared" si="19"/>
        <v>11500</v>
      </c>
      <c r="E44" s="95">
        <f t="shared" si="20"/>
        <v>2</v>
      </c>
      <c r="G44" s="102">
        <f t="shared" si="21"/>
        <v>11300</v>
      </c>
    </row>
    <row r="48" spans="3:12" x14ac:dyDescent="0.25">
      <c r="C48" s="101" t="s">
        <v>83</v>
      </c>
    </row>
    <row r="50" spans="3:8" x14ac:dyDescent="0.25">
      <c r="C50" s="95">
        <f>K19</f>
        <v>10</v>
      </c>
      <c r="E50" s="95">
        <f>H19</f>
        <v>0.08</v>
      </c>
    </row>
    <row r="51" spans="3:8" x14ac:dyDescent="0.25">
      <c r="C51" s="95">
        <f t="shared" ref="C51:C52" si="22">K20</f>
        <v>40</v>
      </c>
      <c r="D51" s="104" t="s">
        <v>86</v>
      </c>
      <c r="E51" s="95">
        <f t="shared" ref="E51:E52" si="23">H20</f>
        <v>-0.48</v>
      </c>
      <c r="F51" s="1" t="s">
        <v>84</v>
      </c>
      <c r="G51" s="1" t="s">
        <v>85</v>
      </c>
      <c r="H51" s="100" t="s">
        <v>87</v>
      </c>
    </row>
    <row r="52" spans="3:8" x14ac:dyDescent="0.25">
      <c r="C52" s="95">
        <f t="shared" si="22"/>
        <v>70</v>
      </c>
      <c r="E52" s="95">
        <f t="shared" si="23"/>
        <v>-0.04</v>
      </c>
    </row>
    <row r="53" spans="3:8" x14ac:dyDescent="0.25">
      <c r="H53" s="1" t="s">
        <v>94</v>
      </c>
    </row>
    <row r="56" spans="3:8" x14ac:dyDescent="0.25">
      <c r="C56" s="101" t="s">
        <v>88</v>
      </c>
      <c r="H56" s="100" t="s">
        <v>93</v>
      </c>
    </row>
    <row r="58" spans="3:8" x14ac:dyDescent="0.25">
      <c r="C58" s="101" t="s">
        <v>90</v>
      </c>
      <c r="H58" s="100" t="s">
        <v>91</v>
      </c>
    </row>
    <row r="60" spans="3:8" x14ac:dyDescent="0.25">
      <c r="C60" s="101" t="s">
        <v>89</v>
      </c>
      <c r="H60" s="100" t="s">
        <v>92</v>
      </c>
    </row>
  </sheetData>
  <mergeCells count="5">
    <mergeCell ref="C10:D10"/>
    <mergeCell ref="C14:D14"/>
    <mergeCell ref="C18:D18"/>
    <mergeCell ref="C22:D22"/>
    <mergeCell ref="C34:D34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0129-7126-4B0B-97CE-8E8B85BD4C28}">
  <dimension ref="A1:M24"/>
  <sheetViews>
    <sheetView workbookViewId="0">
      <selection activeCell="F29" sqref="F29"/>
    </sheetView>
  </sheetViews>
  <sheetFormatPr defaultRowHeight="15" x14ac:dyDescent="0.25"/>
  <sheetData>
    <row r="1" spans="1:13" ht="21" x14ac:dyDescent="0.35">
      <c r="A1" s="2" t="s">
        <v>77</v>
      </c>
      <c r="I1" s="2" t="s">
        <v>77</v>
      </c>
    </row>
    <row r="2" spans="1:13" ht="17.25" x14ac:dyDescent="0.3">
      <c r="A2" s="3" t="s">
        <v>78</v>
      </c>
      <c r="I2" s="3" t="s">
        <v>13</v>
      </c>
    </row>
    <row r="3" spans="1:13" x14ac:dyDescent="0.25">
      <c r="A3">
        <v>11500</v>
      </c>
    </row>
    <row r="4" spans="1:13" ht="15.75" thickBot="1" x14ac:dyDescent="0.3"/>
    <row r="5" spans="1:13" ht="18.75" thickTop="1" thickBot="1" x14ac:dyDescent="0.35">
      <c r="A5" s="12" t="s">
        <v>5</v>
      </c>
      <c r="E5" s="21" t="s">
        <v>9</v>
      </c>
      <c r="I5" s="32" t="s">
        <v>14</v>
      </c>
      <c r="J5" s="33" t="s">
        <v>7</v>
      </c>
      <c r="K5" s="6" t="s">
        <v>0</v>
      </c>
      <c r="L5" s="6" t="s">
        <v>45</v>
      </c>
      <c r="M5" s="7" t="s">
        <v>46</v>
      </c>
    </row>
    <row r="6" spans="1:13" ht="16.5" thickTop="1" thickBot="1" x14ac:dyDescent="0.3">
      <c r="A6" s="13" t="s">
        <v>6</v>
      </c>
      <c r="B6" s="14" t="s">
        <v>7</v>
      </c>
      <c r="C6" s="15" t="s">
        <v>8</v>
      </c>
      <c r="E6" s="22" t="s">
        <v>6</v>
      </c>
      <c r="F6" s="23" t="s">
        <v>7</v>
      </c>
      <c r="G6" s="24" t="s">
        <v>10</v>
      </c>
      <c r="I6" s="25" t="s">
        <v>1</v>
      </c>
      <c r="J6" s="27">
        <v>10</v>
      </c>
      <c r="K6" s="4">
        <v>0.60000000000000009</v>
      </c>
      <c r="L6" s="4">
        <v>0.08</v>
      </c>
      <c r="M6" s="56">
        <v>-2.6</v>
      </c>
    </row>
    <row r="7" spans="1:13" ht="15.75" thickTop="1" x14ac:dyDescent="0.25">
      <c r="A7" s="8" t="s">
        <v>0</v>
      </c>
      <c r="B7" s="4">
        <v>0</v>
      </c>
      <c r="C7" s="10" t="s">
        <v>11</v>
      </c>
      <c r="E7" s="17" t="s">
        <v>35</v>
      </c>
      <c r="F7" s="4">
        <v>5000</v>
      </c>
      <c r="G7" s="19">
        <v>0</v>
      </c>
      <c r="I7" s="25" t="s">
        <v>47</v>
      </c>
      <c r="J7" s="27">
        <v>40.000000000000227</v>
      </c>
      <c r="K7" s="4">
        <v>10.400000000000002</v>
      </c>
      <c r="L7" s="4">
        <v>-0.48</v>
      </c>
      <c r="M7" s="56">
        <v>9.6000000000000014</v>
      </c>
    </row>
    <row r="8" spans="1:13" ht="15.75" thickBot="1" x14ac:dyDescent="0.3">
      <c r="A8" s="8" t="s">
        <v>1</v>
      </c>
      <c r="B8" s="4">
        <v>10</v>
      </c>
      <c r="C8" s="10" t="s">
        <v>12</v>
      </c>
      <c r="E8" s="17" t="s">
        <v>36</v>
      </c>
      <c r="F8" s="4">
        <v>1000</v>
      </c>
      <c r="G8" s="19">
        <v>40.000000000000227</v>
      </c>
      <c r="I8" s="25" t="s">
        <v>2</v>
      </c>
      <c r="J8" s="27">
        <v>70</v>
      </c>
      <c r="K8" s="4">
        <v>0.19999999999999996</v>
      </c>
      <c r="L8" s="4">
        <v>-0.04</v>
      </c>
      <c r="M8" s="56">
        <v>1.8</v>
      </c>
    </row>
    <row r="9" spans="1:13" ht="16.5" thickTop="1" thickBot="1" x14ac:dyDescent="0.3">
      <c r="A9" s="9" t="s">
        <v>2</v>
      </c>
      <c r="B9" s="5">
        <v>70</v>
      </c>
      <c r="C9" s="11" t="s">
        <v>12</v>
      </c>
      <c r="E9" s="18" t="s">
        <v>34</v>
      </c>
      <c r="F9" s="16">
        <v>150</v>
      </c>
      <c r="G9" s="20">
        <v>0</v>
      </c>
      <c r="I9" s="29" t="s">
        <v>57</v>
      </c>
      <c r="J9" s="30">
        <v>11500</v>
      </c>
      <c r="K9" s="31">
        <v>0</v>
      </c>
      <c r="L9" s="31">
        <v>2</v>
      </c>
      <c r="M9" s="30">
        <v>10</v>
      </c>
    </row>
    <row r="10" spans="1:13" ht="15.75" thickTop="1" x14ac:dyDescent="0.25"/>
    <row r="13" spans="1:13" ht="21" x14ac:dyDescent="0.35">
      <c r="A13" s="2" t="s">
        <v>77</v>
      </c>
      <c r="I13" s="2" t="s">
        <v>77</v>
      </c>
    </row>
    <row r="14" spans="1:13" ht="17.25" x14ac:dyDescent="0.3">
      <c r="A14" s="3" t="s">
        <v>16</v>
      </c>
      <c r="I14" s="3" t="s">
        <v>18</v>
      </c>
    </row>
    <row r="16" spans="1:13" ht="18" thickBot="1" x14ac:dyDescent="0.35">
      <c r="A16" s="12" t="s">
        <v>17</v>
      </c>
      <c r="I16" s="12" t="s">
        <v>17</v>
      </c>
    </row>
    <row r="17" spans="1:12" ht="16.5" thickTop="1" thickBot="1" x14ac:dyDescent="0.3">
      <c r="A17" s="40" t="s">
        <v>6</v>
      </c>
      <c r="B17" s="41" t="s">
        <v>7</v>
      </c>
      <c r="C17" s="42" t="s">
        <v>11</v>
      </c>
      <c r="D17" s="41" t="s">
        <v>15</v>
      </c>
      <c r="I17" s="40" t="s">
        <v>6</v>
      </c>
      <c r="J17" s="41" t="s">
        <v>7</v>
      </c>
      <c r="K17" s="42" t="s">
        <v>11</v>
      </c>
      <c r="L17" s="41" t="s">
        <v>15</v>
      </c>
    </row>
    <row r="18" spans="1:12" ht="15.75" thickTop="1" x14ac:dyDescent="0.25">
      <c r="A18" s="25" t="s">
        <v>35</v>
      </c>
      <c r="B18" s="27">
        <v>5000</v>
      </c>
      <c r="C18" s="4">
        <v>4875</v>
      </c>
      <c r="D18" s="56">
        <v>5083.3333333333339</v>
      </c>
      <c r="I18" s="25" t="s">
        <v>19</v>
      </c>
      <c r="J18" s="27">
        <v>90</v>
      </c>
      <c r="K18" s="4"/>
      <c r="L18" s="56">
        <v>90</v>
      </c>
    </row>
    <row r="19" spans="1:12" x14ac:dyDescent="0.25">
      <c r="A19" s="25" t="s">
        <v>36</v>
      </c>
      <c r="B19" s="27">
        <v>1000</v>
      </c>
      <c r="C19" s="4">
        <v>959.99999999999977</v>
      </c>
      <c r="D19" s="56"/>
      <c r="I19" s="25" t="s">
        <v>20</v>
      </c>
      <c r="J19" s="27">
        <v>100</v>
      </c>
      <c r="K19" s="4">
        <v>100</v>
      </c>
      <c r="L19" s="56">
        <v>103.84615384615384</v>
      </c>
    </row>
    <row r="20" spans="1:12" ht="15.75" thickBot="1" x14ac:dyDescent="0.3">
      <c r="A20" s="26" t="s">
        <v>34</v>
      </c>
      <c r="B20" s="28">
        <v>150</v>
      </c>
      <c r="C20" s="5">
        <v>145.83333333333331</v>
      </c>
      <c r="D20" s="57">
        <v>153.84615384615384</v>
      </c>
      <c r="I20" s="25" t="s">
        <v>21</v>
      </c>
      <c r="J20" s="27">
        <v>150</v>
      </c>
      <c r="K20" s="4">
        <v>150</v>
      </c>
      <c r="L20" s="56">
        <v>200</v>
      </c>
    </row>
    <row r="21" spans="1:12" ht="15.75" thickTop="1" x14ac:dyDescent="0.25">
      <c r="I21" s="25" t="s">
        <v>49</v>
      </c>
      <c r="J21" s="27">
        <v>0</v>
      </c>
      <c r="K21" s="4"/>
      <c r="L21" s="56">
        <v>2</v>
      </c>
    </row>
    <row r="22" spans="1:12" x14ac:dyDescent="0.25">
      <c r="I22" s="25" t="s">
        <v>50</v>
      </c>
      <c r="J22" s="27">
        <v>0</v>
      </c>
      <c r="K22" s="4">
        <v>0</v>
      </c>
      <c r="L22" s="56">
        <v>4.166666666666667</v>
      </c>
    </row>
    <row r="23" spans="1:12" ht="15.75" thickBot="1" x14ac:dyDescent="0.3">
      <c r="I23" s="26" t="s">
        <v>51</v>
      </c>
      <c r="J23" s="28">
        <v>0</v>
      </c>
      <c r="K23" s="5"/>
      <c r="L23" s="57">
        <v>10</v>
      </c>
    </row>
    <row r="24" spans="1:12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67"/>
  <sheetViews>
    <sheetView workbookViewId="0">
      <selection activeCell="P4" sqref="P4:U10"/>
    </sheetView>
  </sheetViews>
  <sheetFormatPr defaultRowHeight="15" x14ac:dyDescent="0.25"/>
  <cols>
    <col min="2" max="2" width="22.85546875" style="1" customWidth="1"/>
    <col min="3" max="3" width="21.140625" style="1" bestFit="1" customWidth="1"/>
    <col min="4" max="4" width="11" style="1" bestFit="1" customWidth="1"/>
    <col min="5" max="6" width="12" style="1" bestFit="1" customWidth="1"/>
    <col min="7" max="7" width="9.28515625" style="1" bestFit="1" customWidth="1"/>
    <col min="8" max="8" width="12.28515625" style="1" customWidth="1"/>
    <col min="9" max="9" width="12" style="1" bestFit="1" customWidth="1"/>
    <col min="10" max="11" width="9.28515625" style="1" customWidth="1"/>
    <col min="12" max="12" width="10.28515625" style="1" bestFit="1" customWidth="1"/>
    <col min="13" max="13" width="16.28515625" style="1" bestFit="1" customWidth="1"/>
  </cols>
  <sheetData>
    <row r="1" spans="2:21" x14ac:dyDescent="0.25">
      <c r="C1" s="1" t="s">
        <v>33</v>
      </c>
      <c r="D1" s="1">
        <v>90</v>
      </c>
      <c r="E1" s="1">
        <v>100</v>
      </c>
      <c r="F1" s="1">
        <v>150</v>
      </c>
    </row>
    <row r="2" spans="2:21" x14ac:dyDescent="0.25"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  <c r="H2" s="53" t="s">
        <v>29</v>
      </c>
    </row>
    <row r="3" spans="2:21" x14ac:dyDescent="0.25">
      <c r="B3" s="54" t="s">
        <v>37</v>
      </c>
      <c r="C3" s="1" t="s">
        <v>35</v>
      </c>
      <c r="D3" s="1">
        <v>40</v>
      </c>
      <c r="E3" s="1">
        <v>45</v>
      </c>
      <c r="F3" s="1">
        <v>65</v>
      </c>
      <c r="G3" s="1" t="s">
        <v>31</v>
      </c>
      <c r="H3" s="1">
        <v>5000</v>
      </c>
      <c r="I3" s="1" t="s">
        <v>40</v>
      </c>
    </row>
    <row r="4" spans="2:21" x14ac:dyDescent="0.25">
      <c r="B4" s="54" t="s">
        <v>38</v>
      </c>
      <c r="C4" s="1" t="s">
        <v>36</v>
      </c>
      <c r="D4" s="1">
        <v>20</v>
      </c>
      <c r="E4" s="1">
        <v>12</v>
      </c>
      <c r="F4" s="1">
        <v>12</v>
      </c>
      <c r="G4" s="1" t="s">
        <v>31</v>
      </c>
      <c r="H4" s="1">
        <v>1000</v>
      </c>
      <c r="I4" s="1" t="s">
        <v>40</v>
      </c>
      <c r="P4" s="105"/>
      <c r="Q4" s="105"/>
      <c r="R4" s="105"/>
      <c r="S4" s="105"/>
      <c r="T4" s="105"/>
      <c r="U4" s="105"/>
    </row>
    <row r="5" spans="2:21" x14ac:dyDescent="0.25">
      <c r="B5" s="54" t="s">
        <v>39</v>
      </c>
      <c r="C5" s="1" t="s">
        <v>34</v>
      </c>
      <c r="D5" s="1">
        <v>1</v>
      </c>
      <c r="E5" s="1">
        <v>1</v>
      </c>
      <c r="F5" s="1">
        <v>2</v>
      </c>
      <c r="G5" s="1" t="s">
        <v>31</v>
      </c>
      <c r="H5" s="1">
        <v>150</v>
      </c>
      <c r="I5" s="1" t="s">
        <v>40</v>
      </c>
      <c r="P5" s="105"/>
      <c r="Q5" s="105"/>
      <c r="R5" s="105"/>
      <c r="S5" s="105"/>
      <c r="T5" s="105"/>
      <c r="U5" s="105"/>
    </row>
    <row r="6" spans="2:21" x14ac:dyDescent="0.25">
      <c r="B6" s="1" t="s">
        <v>54</v>
      </c>
      <c r="C6" s="1" t="s">
        <v>42</v>
      </c>
      <c r="D6" s="1">
        <v>0</v>
      </c>
      <c r="E6" s="1">
        <v>1</v>
      </c>
      <c r="F6" s="1">
        <v>0</v>
      </c>
      <c r="G6" s="1" t="s">
        <v>32</v>
      </c>
      <c r="H6" s="1">
        <v>20</v>
      </c>
      <c r="I6" s="1" t="s">
        <v>40</v>
      </c>
      <c r="P6" s="105"/>
      <c r="Q6" s="105"/>
      <c r="R6" s="105"/>
      <c r="S6" s="105"/>
      <c r="T6" s="105"/>
      <c r="U6" s="105"/>
    </row>
    <row r="7" spans="2:21" ht="15.75" thickBot="1" x14ac:dyDescent="0.3">
      <c r="P7" s="105"/>
      <c r="Q7" s="105"/>
      <c r="R7" s="105"/>
      <c r="S7" s="105"/>
      <c r="T7" s="105"/>
      <c r="U7" s="105"/>
    </row>
    <row r="8" spans="2:21" x14ac:dyDescent="0.25">
      <c r="D8" s="1">
        <f>D1</f>
        <v>90</v>
      </c>
      <c r="E8" s="1">
        <f t="shared" ref="E8:F8" si="0">E1</f>
        <v>100</v>
      </c>
      <c r="F8" s="1">
        <f t="shared" si="0"/>
        <v>150</v>
      </c>
      <c r="G8" s="1">
        <v>0</v>
      </c>
      <c r="H8" s="1">
        <v>0</v>
      </c>
      <c r="I8" s="1">
        <v>0</v>
      </c>
      <c r="J8" s="59">
        <v>0</v>
      </c>
      <c r="K8" s="60">
        <v>-100</v>
      </c>
      <c r="N8" s="1"/>
      <c r="P8" s="105"/>
      <c r="Q8" s="105"/>
      <c r="R8" s="105"/>
      <c r="S8" s="105"/>
      <c r="T8" s="105"/>
      <c r="U8" s="105"/>
    </row>
    <row r="9" spans="2:21" x14ac:dyDescent="0.25"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61" t="s">
        <v>41</v>
      </c>
      <c r="K9" s="62" t="s">
        <v>53</v>
      </c>
      <c r="L9" s="53" t="s">
        <v>29</v>
      </c>
      <c r="M9" s="1" t="s">
        <v>30</v>
      </c>
      <c r="N9" s="1"/>
      <c r="P9" s="105"/>
      <c r="Q9" s="105"/>
      <c r="R9" s="105"/>
      <c r="S9" s="105"/>
      <c r="T9" s="105"/>
      <c r="U9" s="105"/>
    </row>
    <row r="10" spans="2:21" x14ac:dyDescent="0.25">
      <c r="B10" s="1">
        <f>G8</f>
        <v>0</v>
      </c>
      <c r="C10" s="1" t="str">
        <f>G9</f>
        <v>d1</v>
      </c>
      <c r="D10" s="1">
        <f>D3</f>
        <v>40</v>
      </c>
      <c r="E10" s="1">
        <f t="shared" ref="E10:F10" si="1">E3</f>
        <v>45</v>
      </c>
      <c r="F10" s="45">
        <f t="shared" si="1"/>
        <v>65</v>
      </c>
      <c r="G10" s="1">
        <v>1</v>
      </c>
      <c r="H10" s="1">
        <v>0</v>
      </c>
      <c r="I10" s="1">
        <v>0</v>
      </c>
      <c r="J10" s="61"/>
      <c r="K10" s="62"/>
      <c r="L10" s="1">
        <f>H3</f>
        <v>5000</v>
      </c>
      <c r="M10" s="46">
        <f>L10/F10</f>
        <v>76.92307692307692</v>
      </c>
      <c r="N10" s="1"/>
      <c r="P10" s="105"/>
      <c r="Q10" s="105"/>
      <c r="R10" s="105"/>
      <c r="S10" s="105"/>
      <c r="T10" s="105"/>
      <c r="U10" s="105"/>
    </row>
    <row r="11" spans="2:21" x14ac:dyDescent="0.25">
      <c r="B11" s="1">
        <f>H8</f>
        <v>0</v>
      </c>
      <c r="C11" s="1" t="str">
        <f>H9</f>
        <v>d2</v>
      </c>
      <c r="D11" s="1">
        <f>D4</f>
        <v>20</v>
      </c>
      <c r="E11" s="1">
        <f>E4</f>
        <v>12</v>
      </c>
      <c r="F11" s="45">
        <f>F4</f>
        <v>12</v>
      </c>
      <c r="G11" s="1">
        <v>0</v>
      </c>
      <c r="H11" s="1">
        <v>1</v>
      </c>
      <c r="I11" s="1">
        <v>0</v>
      </c>
      <c r="J11" s="61"/>
      <c r="K11" s="62"/>
      <c r="L11" s="1">
        <f>H4</f>
        <v>1000</v>
      </c>
      <c r="M11" s="46">
        <f t="shared" ref="M11:M12" si="2">L11/F11</f>
        <v>83.333333333333329</v>
      </c>
      <c r="N11" s="1"/>
    </row>
    <row r="12" spans="2:21" ht="15.75" thickBot="1" x14ac:dyDescent="0.3">
      <c r="B12" s="1">
        <f>I8</f>
        <v>0</v>
      </c>
      <c r="C12" s="1" t="str">
        <f>I9</f>
        <v>d3</v>
      </c>
      <c r="D12" s="45">
        <f>D5</f>
        <v>1</v>
      </c>
      <c r="E12" s="45">
        <f>E5</f>
        <v>1</v>
      </c>
      <c r="F12" s="45">
        <f>F5</f>
        <v>2</v>
      </c>
      <c r="G12" s="45">
        <v>0</v>
      </c>
      <c r="H12" s="45">
        <v>0</v>
      </c>
      <c r="I12" s="45">
        <v>1</v>
      </c>
      <c r="J12" s="63"/>
      <c r="K12" s="64"/>
      <c r="L12" s="45">
        <f>H5</f>
        <v>150</v>
      </c>
      <c r="M12" s="46">
        <f t="shared" si="2"/>
        <v>75</v>
      </c>
      <c r="N12" s="1"/>
    </row>
    <row r="13" spans="2:21" ht="15.75" thickBot="1" x14ac:dyDescent="0.3">
      <c r="B13" s="107" t="s">
        <v>22</v>
      </c>
      <c r="C13" s="108"/>
      <c r="D13" s="55">
        <f t="shared" ref="D13:I13" si="3">SUMPRODUCT(D10:D12,$B10:$B12)-D$8</f>
        <v>-90</v>
      </c>
      <c r="E13" s="55">
        <f t="shared" si="3"/>
        <v>-100</v>
      </c>
      <c r="F13" s="55">
        <f t="shared" si="3"/>
        <v>-150</v>
      </c>
      <c r="G13" s="55">
        <f t="shared" si="3"/>
        <v>0</v>
      </c>
      <c r="H13" s="55">
        <f t="shared" si="3"/>
        <v>0</v>
      </c>
      <c r="I13" s="55">
        <f t="shared" si="3"/>
        <v>0</v>
      </c>
      <c r="J13" s="58"/>
      <c r="K13" s="58"/>
      <c r="L13" s="55">
        <f>SUMPRODUCT(L10:L12,$B10:$B12)</f>
        <v>0</v>
      </c>
      <c r="M13" s="47"/>
      <c r="N13" s="1"/>
    </row>
    <row r="14" spans="2:21" x14ac:dyDescent="0.25">
      <c r="B14" s="1">
        <f>G8</f>
        <v>0</v>
      </c>
      <c r="C14" s="1" t="str">
        <f>G9</f>
        <v>d1</v>
      </c>
      <c r="D14" s="48">
        <f t="shared" ref="D14:I14" si="4">D10+D16*(-$F$10)</f>
        <v>7.5</v>
      </c>
      <c r="E14" s="48">
        <f t="shared" si="4"/>
        <v>12.5</v>
      </c>
      <c r="F14" s="48">
        <f t="shared" si="4"/>
        <v>0</v>
      </c>
      <c r="G14" s="48">
        <f t="shared" si="4"/>
        <v>1</v>
      </c>
      <c r="H14" s="48">
        <f t="shared" si="4"/>
        <v>0</v>
      </c>
      <c r="I14" s="48">
        <f t="shared" si="4"/>
        <v>-32.5</v>
      </c>
      <c r="J14" s="48"/>
      <c r="K14" s="48"/>
      <c r="L14" s="48">
        <f>L10+L16*(-$F$10)</f>
        <v>125</v>
      </c>
      <c r="M14" s="49">
        <f>L14/E14</f>
        <v>10</v>
      </c>
      <c r="N14" s="1"/>
    </row>
    <row r="15" spans="2:21" x14ac:dyDescent="0.25">
      <c r="B15" s="1">
        <f>H8</f>
        <v>0</v>
      </c>
      <c r="C15" s="1" t="str">
        <f>H9</f>
        <v>d2</v>
      </c>
      <c r="D15" s="46">
        <f t="shared" ref="D15:I15" si="5">D11+D16*(-$F$11)</f>
        <v>14</v>
      </c>
      <c r="E15" s="48">
        <f t="shared" si="5"/>
        <v>6</v>
      </c>
      <c r="F15" s="46">
        <f t="shared" si="5"/>
        <v>0</v>
      </c>
      <c r="G15" s="46">
        <f t="shared" si="5"/>
        <v>0</v>
      </c>
      <c r="H15" s="46">
        <f t="shared" si="5"/>
        <v>1</v>
      </c>
      <c r="I15" s="46">
        <f t="shared" si="5"/>
        <v>-6</v>
      </c>
      <c r="J15" s="46"/>
      <c r="K15" s="46"/>
      <c r="L15" s="46">
        <f>L11+L16*(-$F$11)</f>
        <v>100</v>
      </c>
      <c r="M15" s="46">
        <f t="shared" ref="M15:M16" si="6">L15/E15</f>
        <v>16.666666666666668</v>
      </c>
      <c r="N15" s="1"/>
    </row>
    <row r="16" spans="2:21" ht="15.75" thickBot="1" x14ac:dyDescent="0.3">
      <c r="B16" s="1">
        <f>F8</f>
        <v>150</v>
      </c>
      <c r="C16" s="1" t="str">
        <f>F9</f>
        <v>x3</v>
      </c>
      <c r="D16" s="46">
        <f t="shared" ref="D16:I16" si="7">D12/$F$12</f>
        <v>0.5</v>
      </c>
      <c r="E16" s="48">
        <f t="shared" si="7"/>
        <v>0.5</v>
      </c>
      <c r="F16" s="46">
        <f t="shared" si="7"/>
        <v>1</v>
      </c>
      <c r="G16" s="46">
        <f t="shared" si="7"/>
        <v>0</v>
      </c>
      <c r="H16" s="46">
        <f t="shared" si="7"/>
        <v>0</v>
      </c>
      <c r="I16" s="46">
        <f t="shared" si="7"/>
        <v>0.5</v>
      </c>
      <c r="J16" s="46"/>
      <c r="K16" s="46"/>
      <c r="L16" s="46">
        <f>L12/$F$12</f>
        <v>75</v>
      </c>
      <c r="M16" s="46">
        <f t="shared" si="6"/>
        <v>150</v>
      </c>
      <c r="N16" s="1"/>
    </row>
    <row r="17" spans="2:15" ht="15.75" thickBot="1" x14ac:dyDescent="0.3">
      <c r="B17" s="107" t="s">
        <v>22</v>
      </c>
      <c r="C17" s="108"/>
      <c r="D17" s="55">
        <f t="shared" ref="D17:I17" si="8">SUMPRODUCT(D14:D16,$B14:$B16)-D$8</f>
        <v>-15</v>
      </c>
      <c r="E17" s="55">
        <f t="shared" si="8"/>
        <v>-25</v>
      </c>
      <c r="F17" s="55">
        <f t="shared" si="8"/>
        <v>0</v>
      </c>
      <c r="G17" s="55">
        <f t="shared" si="8"/>
        <v>0</v>
      </c>
      <c r="H17" s="55">
        <f t="shared" si="8"/>
        <v>0</v>
      </c>
      <c r="I17" s="55">
        <f t="shared" si="8"/>
        <v>75</v>
      </c>
      <c r="J17" s="66"/>
      <c r="K17" s="66"/>
      <c r="L17" s="55">
        <f>SUMPRODUCT(L14:L16,$B14:$B16)</f>
        <v>11250</v>
      </c>
      <c r="M17" s="47"/>
    </row>
    <row r="18" spans="2:15" x14ac:dyDescent="0.25">
      <c r="B18" s="1">
        <f>E8</f>
        <v>100</v>
      </c>
      <c r="C18" s="1" t="str">
        <f>E9</f>
        <v>x2</v>
      </c>
      <c r="D18" s="48">
        <f t="shared" ref="D18:I18" si="9">D14/$E$14</f>
        <v>0.6</v>
      </c>
      <c r="E18" s="48">
        <f t="shared" si="9"/>
        <v>1</v>
      </c>
      <c r="F18" s="48">
        <f t="shared" si="9"/>
        <v>0</v>
      </c>
      <c r="G18" s="48">
        <f t="shared" si="9"/>
        <v>0.08</v>
      </c>
      <c r="H18" s="48">
        <f t="shared" si="9"/>
        <v>0</v>
      </c>
      <c r="I18" s="48">
        <f t="shared" si="9"/>
        <v>-2.6</v>
      </c>
      <c r="J18" s="77">
        <v>0</v>
      </c>
      <c r="K18" s="78">
        <v>0</v>
      </c>
      <c r="L18" s="48">
        <f>L14/$E$14</f>
        <v>10</v>
      </c>
      <c r="M18" s="49">
        <f>L18/E18</f>
        <v>10</v>
      </c>
      <c r="N18" s="50"/>
      <c r="O18" s="65"/>
    </row>
    <row r="19" spans="2:15" x14ac:dyDescent="0.25">
      <c r="B19" s="1">
        <f>H8</f>
        <v>0</v>
      </c>
      <c r="C19" s="1" t="str">
        <f>H9</f>
        <v>d2</v>
      </c>
      <c r="D19" s="46">
        <f t="shared" ref="D19:I19" si="10">D15+D18*(-$E$15)</f>
        <v>10.4</v>
      </c>
      <c r="E19" s="48">
        <f t="shared" si="10"/>
        <v>0</v>
      </c>
      <c r="F19" s="46">
        <f t="shared" si="10"/>
        <v>0</v>
      </c>
      <c r="G19" s="46">
        <f t="shared" si="10"/>
        <v>-0.48</v>
      </c>
      <c r="H19" s="46">
        <f t="shared" si="10"/>
        <v>1</v>
      </c>
      <c r="I19" s="46">
        <f t="shared" si="10"/>
        <v>9.6000000000000014</v>
      </c>
      <c r="J19" s="73">
        <v>0</v>
      </c>
      <c r="K19" s="74">
        <v>0</v>
      </c>
      <c r="L19" s="46">
        <f>L15+L18*(-$E$15)</f>
        <v>40</v>
      </c>
      <c r="M19" s="49" t="s">
        <v>55</v>
      </c>
      <c r="N19" s="50"/>
      <c r="O19" s="65"/>
    </row>
    <row r="20" spans="2:15" ht="15.75" thickBot="1" x14ac:dyDescent="0.3">
      <c r="B20" s="1">
        <f>F8</f>
        <v>150</v>
      </c>
      <c r="C20" s="1" t="str">
        <f>F9</f>
        <v>x3</v>
      </c>
      <c r="D20" s="46">
        <f t="shared" ref="D20:I20" si="11">D16+D18/(-2)</f>
        <v>0.2</v>
      </c>
      <c r="E20" s="48">
        <f t="shared" si="11"/>
        <v>0</v>
      </c>
      <c r="F20" s="46">
        <f t="shared" si="11"/>
        <v>1</v>
      </c>
      <c r="G20" s="46">
        <f t="shared" si="11"/>
        <v>-0.04</v>
      </c>
      <c r="H20" s="46">
        <f t="shared" si="11"/>
        <v>0</v>
      </c>
      <c r="I20" s="46">
        <f t="shared" si="11"/>
        <v>1.8</v>
      </c>
      <c r="J20" s="73">
        <v>0</v>
      </c>
      <c r="K20" s="74">
        <v>0</v>
      </c>
      <c r="L20" s="46">
        <f>L16+L18/(-2)</f>
        <v>70</v>
      </c>
      <c r="M20" s="49" t="s">
        <v>55</v>
      </c>
      <c r="N20" s="50"/>
      <c r="O20" s="65"/>
    </row>
    <row r="21" spans="2:15" ht="15.75" thickBot="1" x14ac:dyDescent="0.3">
      <c r="B21" s="69">
        <v>-100</v>
      </c>
      <c r="C21" s="70" t="s">
        <v>53</v>
      </c>
      <c r="D21" s="71">
        <v>0</v>
      </c>
      <c r="E21" s="76">
        <v>1</v>
      </c>
      <c r="F21" s="71">
        <v>0</v>
      </c>
      <c r="G21" s="71">
        <v>0</v>
      </c>
      <c r="H21" s="71">
        <v>0</v>
      </c>
      <c r="I21" s="71">
        <v>0</v>
      </c>
      <c r="J21" s="75">
        <v>-1</v>
      </c>
      <c r="K21" s="72">
        <v>1</v>
      </c>
      <c r="L21" s="72">
        <v>20</v>
      </c>
      <c r="M21" s="49">
        <f t="shared" ref="M21" si="12">L21/E21</f>
        <v>20</v>
      </c>
      <c r="N21" s="50"/>
      <c r="O21" s="50"/>
    </row>
    <row r="22" spans="2:15" ht="15.75" thickBot="1" x14ac:dyDescent="0.3">
      <c r="B22" s="109" t="s">
        <v>22</v>
      </c>
      <c r="C22" s="110"/>
      <c r="D22" s="68">
        <f>SUMPRODUCT(D18:D21,$B18:$B21)-D$8</f>
        <v>0</v>
      </c>
      <c r="E22" s="68">
        <f t="shared" ref="E22:K22" si="13">SUMPRODUCT(E18:E21,$B18:$B21)-E$8</f>
        <v>-100</v>
      </c>
      <c r="F22" s="68">
        <f t="shared" si="13"/>
        <v>0</v>
      </c>
      <c r="G22" s="68">
        <f t="shared" si="13"/>
        <v>2</v>
      </c>
      <c r="H22" s="68">
        <f t="shared" si="13"/>
        <v>0</v>
      </c>
      <c r="I22" s="68">
        <f t="shared" si="13"/>
        <v>10</v>
      </c>
      <c r="J22" s="68">
        <f t="shared" si="13"/>
        <v>100</v>
      </c>
      <c r="K22" s="68">
        <f t="shared" si="13"/>
        <v>0</v>
      </c>
      <c r="L22" s="58">
        <f>SUMPRODUCT(L18:L21,$B18:$B21)</f>
        <v>9500</v>
      </c>
      <c r="M22" s="47"/>
    </row>
    <row r="23" spans="2:15" x14ac:dyDescent="0.25">
      <c r="B23" s="1">
        <f>E8</f>
        <v>100</v>
      </c>
      <c r="C23" s="1" t="str">
        <f>E9</f>
        <v>x2</v>
      </c>
      <c r="D23" s="46">
        <f>D18</f>
        <v>0.6</v>
      </c>
      <c r="E23" s="46">
        <f t="shared" ref="E23:L23" si="14">E18</f>
        <v>1</v>
      </c>
      <c r="F23" s="46">
        <f t="shared" si="14"/>
        <v>0</v>
      </c>
      <c r="G23" s="46">
        <f t="shared" si="14"/>
        <v>0.08</v>
      </c>
      <c r="H23" s="46">
        <f t="shared" si="14"/>
        <v>0</v>
      </c>
      <c r="I23" s="48">
        <f t="shared" si="14"/>
        <v>-2.6</v>
      </c>
      <c r="J23" s="46">
        <f t="shared" si="14"/>
        <v>0</v>
      </c>
      <c r="K23" s="46">
        <f t="shared" si="14"/>
        <v>0</v>
      </c>
      <c r="L23" s="46">
        <f t="shared" si="14"/>
        <v>10</v>
      </c>
      <c r="M23" s="46">
        <f>L23/I23</f>
        <v>-3.8461538461538458</v>
      </c>
    </row>
    <row r="24" spans="2:15" x14ac:dyDescent="0.25">
      <c r="B24" s="1">
        <f>H8</f>
        <v>0</v>
      </c>
      <c r="C24" s="1" t="str">
        <f>H9</f>
        <v>d2</v>
      </c>
      <c r="D24" s="46">
        <f t="shared" ref="D24:L25" si="15">D19</f>
        <v>10.4</v>
      </c>
      <c r="E24" s="46">
        <f t="shared" si="15"/>
        <v>0</v>
      </c>
      <c r="F24" s="46">
        <f t="shared" si="15"/>
        <v>0</v>
      </c>
      <c r="G24" s="46">
        <f t="shared" si="15"/>
        <v>-0.48</v>
      </c>
      <c r="H24" s="46">
        <f t="shared" si="15"/>
        <v>1</v>
      </c>
      <c r="I24" s="48">
        <f t="shared" si="15"/>
        <v>9.6000000000000014</v>
      </c>
      <c r="J24" s="46">
        <f t="shared" si="15"/>
        <v>0</v>
      </c>
      <c r="K24" s="46">
        <f t="shared" si="15"/>
        <v>0</v>
      </c>
      <c r="L24" s="46">
        <f t="shared" si="15"/>
        <v>40</v>
      </c>
      <c r="M24" s="46">
        <f t="shared" ref="M24:M26" si="16">L24/I24</f>
        <v>4.1666666666666661</v>
      </c>
    </row>
    <row r="25" spans="2:15" x14ac:dyDescent="0.25">
      <c r="B25" s="1">
        <f>F8</f>
        <v>150</v>
      </c>
      <c r="C25" s="1" t="str">
        <f>F9</f>
        <v>x3</v>
      </c>
      <c r="D25" s="46">
        <f t="shared" si="15"/>
        <v>0.2</v>
      </c>
      <c r="E25" s="46">
        <f t="shared" si="15"/>
        <v>0</v>
      </c>
      <c r="F25" s="46">
        <f t="shared" si="15"/>
        <v>1</v>
      </c>
      <c r="G25" s="46">
        <f t="shared" si="15"/>
        <v>-0.04</v>
      </c>
      <c r="H25" s="46">
        <f t="shared" si="15"/>
        <v>0</v>
      </c>
      <c r="I25" s="48">
        <f t="shared" si="15"/>
        <v>1.8</v>
      </c>
      <c r="J25" s="46">
        <f t="shared" si="15"/>
        <v>0</v>
      </c>
      <c r="K25" s="46">
        <f t="shared" si="15"/>
        <v>0</v>
      </c>
      <c r="L25" s="46">
        <f t="shared" si="15"/>
        <v>70</v>
      </c>
      <c r="M25" s="46">
        <f t="shared" si="16"/>
        <v>38.888888888888886</v>
      </c>
    </row>
    <row r="26" spans="2:15" ht="15.75" thickBot="1" x14ac:dyDescent="0.3">
      <c r="B26" s="45">
        <f>K8</f>
        <v>-100</v>
      </c>
      <c r="C26" s="45" t="str">
        <f>K9</f>
        <v>p4</v>
      </c>
      <c r="D26" s="48">
        <f>D21+D18*(-1)</f>
        <v>-0.6</v>
      </c>
      <c r="E26" s="48">
        <f t="shared" ref="E26:L26" si="17">E21+E18*(-1)</f>
        <v>0</v>
      </c>
      <c r="F26" s="48">
        <f t="shared" si="17"/>
        <v>0</v>
      </c>
      <c r="G26" s="48">
        <f t="shared" si="17"/>
        <v>-0.08</v>
      </c>
      <c r="H26" s="48">
        <f t="shared" si="17"/>
        <v>0</v>
      </c>
      <c r="I26" s="48">
        <f t="shared" si="17"/>
        <v>2.6</v>
      </c>
      <c r="J26" s="48">
        <f t="shared" si="17"/>
        <v>-1</v>
      </c>
      <c r="K26" s="48">
        <f t="shared" si="17"/>
        <v>1</v>
      </c>
      <c r="L26" s="48">
        <f t="shared" si="17"/>
        <v>10</v>
      </c>
      <c r="M26" s="46">
        <f t="shared" si="16"/>
        <v>3.8461538461538458</v>
      </c>
    </row>
    <row r="27" spans="2:15" ht="15.75" thickBot="1" x14ac:dyDescent="0.3">
      <c r="B27" s="107" t="s">
        <v>22</v>
      </c>
      <c r="C27" s="108"/>
      <c r="D27" s="51">
        <f>SUMPRODUCT(D23:D26,$B23:$B26)-D$8</f>
        <v>60</v>
      </c>
      <c r="E27" s="51">
        <f t="shared" ref="E27:K27" si="18">SUMPRODUCT(E23:E26,$B23:$B26)-E$8</f>
        <v>0</v>
      </c>
      <c r="F27" s="51">
        <f t="shared" si="18"/>
        <v>0</v>
      </c>
      <c r="G27" s="51">
        <f t="shared" si="18"/>
        <v>10</v>
      </c>
      <c r="H27" s="51">
        <f t="shared" si="18"/>
        <v>0</v>
      </c>
      <c r="I27" s="51">
        <f t="shared" si="18"/>
        <v>-250</v>
      </c>
      <c r="J27" s="51">
        <f t="shared" si="18"/>
        <v>100</v>
      </c>
      <c r="K27" s="51">
        <f t="shared" si="18"/>
        <v>0</v>
      </c>
      <c r="L27" s="67">
        <f>SUMPRODUCT(L23:L26,$B23:$B26)</f>
        <v>10500</v>
      </c>
      <c r="M27" s="47"/>
    </row>
    <row r="28" spans="2:15" x14ac:dyDescent="0.25">
      <c r="B28" s="1">
        <f>E8</f>
        <v>100</v>
      </c>
      <c r="C28" s="1" t="str">
        <f>E9</f>
        <v>x2</v>
      </c>
      <c r="D28" s="46">
        <f t="shared" ref="D28:H28" si="19">D23+D31*(-$I$23)</f>
        <v>0</v>
      </c>
      <c r="E28" s="46">
        <f t="shared" si="19"/>
        <v>1</v>
      </c>
      <c r="F28" s="46">
        <f t="shared" si="19"/>
        <v>0</v>
      </c>
      <c r="G28" s="46">
        <f t="shared" si="19"/>
        <v>0</v>
      </c>
      <c r="H28" s="46">
        <f t="shared" si="19"/>
        <v>0</v>
      </c>
      <c r="I28" s="46">
        <f>I23+I31*(-$I$23)</f>
        <v>0</v>
      </c>
      <c r="J28" s="46">
        <f t="shared" ref="J28:L28" si="20">J23+J31*(-$I$23)</f>
        <v>-1</v>
      </c>
      <c r="K28" s="46">
        <f t="shared" si="20"/>
        <v>1</v>
      </c>
      <c r="L28" s="46">
        <f t="shared" si="20"/>
        <v>20</v>
      </c>
    </row>
    <row r="29" spans="2:15" x14ac:dyDescent="0.25">
      <c r="B29" s="1">
        <f>H8</f>
        <v>0</v>
      </c>
      <c r="C29" s="1" t="str">
        <f>H9</f>
        <v>d2</v>
      </c>
      <c r="D29" s="46">
        <f t="shared" ref="D29:H29" si="21">D24+D31*(-$I$24)</f>
        <v>12.615384615384617</v>
      </c>
      <c r="E29" s="46">
        <f t="shared" si="21"/>
        <v>0</v>
      </c>
      <c r="F29" s="46">
        <f t="shared" si="21"/>
        <v>0</v>
      </c>
      <c r="G29" s="46">
        <f t="shared" si="21"/>
        <v>-0.18461538461538457</v>
      </c>
      <c r="H29" s="46">
        <f t="shared" si="21"/>
        <v>1</v>
      </c>
      <c r="I29" s="46">
        <f>I24+I31*(-$I$24)</f>
        <v>0</v>
      </c>
      <c r="J29" s="46">
        <f t="shared" ref="J29:L29" si="22">J24+J31*(-$I$24)</f>
        <v>3.6923076923076925</v>
      </c>
      <c r="K29" s="46">
        <f t="shared" si="22"/>
        <v>-3.6923076923076925</v>
      </c>
      <c r="L29" s="46">
        <f t="shared" si="22"/>
        <v>3.0769230769230731</v>
      </c>
    </row>
    <row r="30" spans="2:15" x14ac:dyDescent="0.25">
      <c r="B30" s="1">
        <f>F8</f>
        <v>150</v>
      </c>
      <c r="C30" s="1" t="str">
        <f>F9</f>
        <v>x3</v>
      </c>
      <c r="D30" s="46">
        <f t="shared" ref="D30:H30" si="23">D25+D31*(-$I$25)</f>
        <v>0.61538461538461542</v>
      </c>
      <c r="E30" s="46">
        <f t="shared" si="23"/>
        <v>0</v>
      </c>
      <c r="F30" s="46">
        <f t="shared" si="23"/>
        <v>1</v>
      </c>
      <c r="G30" s="46">
        <f t="shared" si="23"/>
        <v>1.5384615384615379E-2</v>
      </c>
      <c r="H30" s="46">
        <f t="shared" si="23"/>
        <v>0</v>
      </c>
      <c r="I30" s="46">
        <f>I25+I31*(-$I$25)</f>
        <v>0</v>
      </c>
      <c r="J30" s="46">
        <f t="shared" ref="J30:L30" si="24">J25+J31*(-$I$25)</f>
        <v>0.69230769230769229</v>
      </c>
      <c r="K30" s="46">
        <f t="shared" si="24"/>
        <v>-0.69230769230769229</v>
      </c>
      <c r="L30" s="46">
        <f t="shared" si="24"/>
        <v>63.07692307692308</v>
      </c>
    </row>
    <row r="31" spans="2:15" ht="15.75" thickBot="1" x14ac:dyDescent="0.3">
      <c r="B31" s="1">
        <f>I8</f>
        <v>0</v>
      </c>
      <c r="C31" s="1" t="str">
        <f>I9</f>
        <v>d3</v>
      </c>
      <c r="D31" s="46">
        <f>D26/$I$26</f>
        <v>-0.23076923076923075</v>
      </c>
      <c r="E31" s="46">
        <f t="shared" ref="E31:L31" si="25">E26/$I$26</f>
        <v>0</v>
      </c>
      <c r="F31" s="46">
        <f t="shared" si="25"/>
        <v>0</v>
      </c>
      <c r="G31" s="46">
        <f t="shared" si="25"/>
        <v>-3.0769230769230767E-2</v>
      </c>
      <c r="H31" s="46">
        <f t="shared" si="25"/>
        <v>0</v>
      </c>
      <c r="I31" s="46">
        <f t="shared" si="25"/>
        <v>1</v>
      </c>
      <c r="J31" s="46">
        <f t="shared" si="25"/>
        <v>-0.38461538461538458</v>
      </c>
      <c r="K31" s="46">
        <f t="shared" si="25"/>
        <v>0.38461538461538458</v>
      </c>
      <c r="L31" s="46">
        <f t="shared" si="25"/>
        <v>3.8461538461538458</v>
      </c>
    </row>
    <row r="32" spans="2:15" ht="15.75" thickBot="1" x14ac:dyDescent="0.3">
      <c r="B32" s="107" t="s">
        <v>22</v>
      </c>
      <c r="C32" s="108"/>
      <c r="D32" s="51">
        <f>SUMPRODUCT(D28:D31,$B28:$B31)-D$8</f>
        <v>2.3076923076923066</v>
      </c>
      <c r="E32" s="51">
        <f t="shared" ref="E32:K32" si="26">SUMPRODUCT(E28:E31,$B28:$B31)-E$8</f>
        <v>0</v>
      </c>
      <c r="F32" s="51">
        <f t="shared" si="26"/>
        <v>0</v>
      </c>
      <c r="G32" s="51">
        <f t="shared" si="26"/>
        <v>2.3076923076923066</v>
      </c>
      <c r="H32" s="51">
        <f t="shared" si="26"/>
        <v>0</v>
      </c>
      <c r="I32" s="51">
        <f t="shared" si="26"/>
        <v>0</v>
      </c>
      <c r="J32" s="51">
        <f t="shared" si="26"/>
        <v>3.8461538461538396</v>
      </c>
      <c r="K32" s="51">
        <f t="shared" si="26"/>
        <v>96.15384615384616</v>
      </c>
      <c r="L32" s="67">
        <f>SUMPRODUCT(L28:L31,$B28:$B31)</f>
        <v>11461.538461538463</v>
      </c>
      <c r="M32" s="47"/>
    </row>
    <row r="38" spans="2:18" x14ac:dyDescent="0.25">
      <c r="B38"/>
      <c r="M38"/>
    </row>
    <row r="39" spans="2:18" x14ac:dyDescent="0.25">
      <c r="B39"/>
      <c r="M39"/>
    </row>
    <row r="40" spans="2:18" ht="21" x14ac:dyDescent="0.35">
      <c r="B40"/>
      <c r="C40" s="2" t="s">
        <v>43</v>
      </c>
      <c r="D40"/>
      <c r="E40"/>
      <c r="F40"/>
      <c r="G40"/>
      <c r="H40"/>
      <c r="I40"/>
      <c r="K40" s="2" t="s">
        <v>43</v>
      </c>
      <c r="L40"/>
      <c r="M40"/>
    </row>
    <row r="41" spans="2:18" ht="17.25" x14ac:dyDescent="0.3">
      <c r="B41"/>
      <c r="C41" s="3" t="s">
        <v>44</v>
      </c>
      <c r="D41"/>
      <c r="E41"/>
      <c r="F41"/>
      <c r="G41"/>
      <c r="H41"/>
      <c r="I41"/>
      <c r="K41" s="3" t="s">
        <v>13</v>
      </c>
      <c r="L41"/>
      <c r="M41"/>
    </row>
    <row r="42" spans="2:18" ht="15.75" thickBot="1" x14ac:dyDescent="0.3">
      <c r="B42"/>
      <c r="C42" s="50">
        <v>10416.666666666672</v>
      </c>
      <c r="D42"/>
      <c r="E42"/>
      <c r="F42"/>
      <c r="G42"/>
      <c r="H42"/>
      <c r="I42"/>
      <c r="K42"/>
      <c r="L42"/>
      <c r="M42"/>
    </row>
    <row r="43" spans="2:18" ht="16.5" thickTop="1" thickBot="1" x14ac:dyDescent="0.3">
      <c r="B43"/>
      <c r="C43"/>
      <c r="D43"/>
      <c r="E43"/>
      <c r="F43"/>
      <c r="G43"/>
      <c r="H43"/>
      <c r="I43"/>
      <c r="K43" s="32" t="s">
        <v>14</v>
      </c>
      <c r="L43" s="33" t="s">
        <v>7</v>
      </c>
      <c r="M43" s="6" t="s">
        <v>0</v>
      </c>
      <c r="N43" s="6" t="s">
        <v>47</v>
      </c>
      <c r="O43" s="7" t="s">
        <v>48</v>
      </c>
      <c r="Q43" t="s">
        <v>11</v>
      </c>
      <c r="R43" t="s">
        <v>15</v>
      </c>
    </row>
    <row r="44" spans="2:18" ht="18.75" thickTop="1" thickBot="1" x14ac:dyDescent="0.35">
      <c r="B44"/>
      <c r="C44" s="12" t="s">
        <v>5</v>
      </c>
      <c r="D44"/>
      <c r="E44"/>
      <c r="F44"/>
      <c r="G44" s="21" t="s">
        <v>9</v>
      </c>
      <c r="H44"/>
      <c r="I44"/>
      <c r="K44" s="25" t="s">
        <v>45</v>
      </c>
      <c r="L44" s="27">
        <v>416.66666666666424</v>
      </c>
      <c r="M44" s="4">
        <v>-155.66666666666674</v>
      </c>
      <c r="N44" s="4">
        <v>-19.583333333333336</v>
      </c>
      <c r="O44" s="56">
        <v>-2</v>
      </c>
      <c r="Q44" s="37"/>
      <c r="R44" s="37"/>
    </row>
    <row r="45" spans="2:18" ht="16.5" thickTop="1" thickBot="1" x14ac:dyDescent="0.3">
      <c r="B45"/>
      <c r="C45" s="13" t="s">
        <v>6</v>
      </c>
      <c r="D45" s="14" t="s">
        <v>7</v>
      </c>
      <c r="E45" s="15" t="s">
        <v>8</v>
      </c>
      <c r="F45"/>
      <c r="G45" s="22" t="s">
        <v>6</v>
      </c>
      <c r="H45" s="23" t="s">
        <v>7</v>
      </c>
      <c r="I45" s="24" t="s">
        <v>10</v>
      </c>
      <c r="K45" s="25" t="s">
        <v>2</v>
      </c>
      <c r="L45" s="27">
        <v>41.666666666666742</v>
      </c>
      <c r="M45" s="4">
        <v>6.033333333333335</v>
      </c>
      <c r="N45" s="4">
        <v>0.79166666666666674</v>
      </c>
      <c r="O45" s="56">
        <v>0.1</v>
      </c>
      <c r="Q45" s="38"/>
      <c r="R45" s="38"/>
    </row>
    <row r="46" spans="2:18" ht="15.75" thickTop="1" x14ac:dyDescent="0.25">
      <c r="B46"/>
      <c r="C46" s="8" t="s">
        <v>0</v>
      </c>
      <c r="D46" s="4">
        <v>0</v>
      </c>
      <c r="E46" s="10" t="s">
        <v>11</v>
      </c>
      <c r="F46"/>
      <c r="G46" s="17" t="s">
        <v>35</v>
      </c>
      <c r="H46" s="4">
        <v>5000</v>
      </c>
      <c r="I46" s="19">
        <v>416.66666666666424</v>
      </c>
      <c r="K46" s="25" t="s">
        <v>46</v>
      </c>
      <c r="L46" s="27">
        <v>25</v>
      </c>
      <c r="M46" s="4">
        <v>-6.6999999999999993</v>
      </c>
      <c r="N46" s="4">
        <v>-0.87499999999999989</v>
      </c>
      <c r="O46" s="56">
        <v>-9.9999999999999978E-2</v>
      </c>
      <c r="Q46" s="38"/>
      <c r="R46" s="38"/>
    </row>
    <row r="47" spans="2:18" ht="15.75" thickBot="1" x14ac:dyDescent="0.3">
      <c r="B47"/>
      <c r="C47" s="8" t="s">
        <v>1</v>
      </c>
      <c r="D47" s="43">
        <v>41.666666666666515</v>
      </c>
      <c r="E47" s="10" t="s">
        <v>12</v>
      </c>
      <c r="F47"/>
      <c r="G47" s="17" t="s">
        <v>36</v>
      </c>
      <c r="H47" s="4">
        <v>1000</v>
      </c>
      <c r="I47" s="19">
        <v>0</v>
      </c>
      <c r="K47" s="25" t="s">
        <v>1</v>
      </c>
      <c r="L47" s="27">
        <v>41.666666666666515</v>
      </c>
      <c r="M47" s="4">
        <v>-4.3666666666666689</v>
      </c>
      <c r="N47" s="4">
        <v>-0.70833333333333348</v>
      </c>
      <c r="O47" s="56">
        <v>-0.1</v>
      </c>
      <c r="Q47" s="39"/>
      <c r="R47" s="39"/>
    </row>
    <row r="48" spans="2:18" ht="16.5" thickTop="1" thickBot="1" x14ac:dyDescent="0.3">
      <c r="B48"/>
      <c r="C48" s="9" t="s">
        <v>2</v>
      </c>
      <c r="D48" s="44">
        <v>41.666666666666742</v>
      </c>
      <c r="E48" s="11" t="s">
        <v>12</v>
      </c>
      <c r="F48"/>
      <c r="G48" s="17" t="s">
        <v>34</v>
      </c>
      <c r="H48" s="4">
        <v>150</v>
      </c>
      <c r="I48" s="19">
        <v>25</v>
      </c>
      <c r="K48" s="29" t="s">
        <v>33</v>
      </c>
      <c r="L48" s="30">
        <v>10416.666666666672</v>
      </c>
      <c r="M48" s="31">
        <v>378.33333333333348</v>
      </c>
      <c r="N48" s="31">
        <v>47.916666666666671</v>
      </c>
      <c r="O48" s="30">
        <v>5</v>
      </c>
    </row>
    <row r="49" spans="2:15" ht="16.5" thickTop="1" thickBot="1" x14ac:dyDescent="0.3">
      <c r="B49"/>
      <c r="C49"/>
      <c r="D49"/>
      <c r="E49"/>
      <c r="F49"/>
      <c r="G49" s="18" t="s">
        <v>42</v>
      </c>
      <c r="H49" s="16">
        <v>7500</v>
      </c>
      <c r="I49" s="20">
        <v>0</v>
      </c>
      <c r="K49"/>
      <c r="L49"/>
      <c r="M49"/>
    </row>
    <row r="50" spans="2:15" ht="16.5" thickTop="1" thickBot="1" x14ac:dyDescent="0.3">
      <c r="B50"/>
      <c r="K50" t="s">
        <v>11</v>
      </c>
      <c r="L50"/>
      <c r="M50" s="34"/>
      <c r="N50" s="35"/>
      <c r="O50" s="36"/>
    </row>
    <row r="51" spans="2:15" ht="15.75" thickBot="1" x14ac:dyDescent="0.3">
      <c r="B51"/>
      <c r="K51" t="s">
        <v>15</v>
      </c>
      <c r="L51"/>
      <c r="M51" s="34"/>
      <c r="N51" s="35"/>
      <c r="O51" s="36"/>
    </row>
    <row r="52" spans="2:15" x14ac:dyDescent="0.25">
      <c r="B52"/>
      <c r="M52"/>
    </row>
    <row r="53" spans="2:15" x14ac:dyDescent="0.25">
      <c r="B53"/>
      <c r="M53"/>
    </row>
    <row r="54" spans="2:15" x14ac:dyDescent="0.25">
      <c r="B54"/>
      <c r="M54"/>
    </row>
    <row r="55" spans="2:15" ht="21" x14ac:dyDescent="0.35">
      <c r="B55"/>
      <c r="C55" s="2" t="s">
        <v>43</v>
      </c>
      <c r="D55"/>
      <c r="E55"/>
      <c r="F55"/>
      <c r="G55"/>
      <c r="K55" s="2" t="s">
        <v>43</v>
      </c>
      <c r="L55"/>
      <c r="M55"/>
    </row>
    <row r="56" spans="2:15" ht="17.25" x14ac:dyDescent="0.3">
      <c r="B56"/>
      <c r="C56" s="3" t="s">
        <v>16</v>
      </c>
      <c r="D56"/>
      <c r="E56"/>
      <c r="F56"/>
      <c r="G56"/>
      <c r="K56" s="3" t="s">
        <v>18</v>
      </c>
      <c r="L56"/>
      <c r="M56"/>
    </row>
    <row r="57" spans="2:15" x14ac:dyDescent="0.25">
      <c r="B57"/>
      <c r="C57"/>
      <c r="D57"/>
      <c r="E57"/>
      <c r="F57"/>
      <c r="G57"/>
      <c r="K57"/>
      <c r="L57"/>
      <c r="M57"/>
    </row>
    <row r="58" spans="2:15" ht="18" thickBot="1" x14ac:dyDescent="0.35">
      <c r="B58"/>
      <c r="C58" s="12" t="s">
        <v>17</v>
      </c>
      <c r="D58"/>
      <c r="E58"/>
      <c r="F58"/>
      <c r="G58"/>
      <c r="K58" s="12" t="s">
        <v>17</v>
      </c>
      <c r="L58"/>
      <c r="M58"/>
    </row>
    <row r="59" spans="2:15" ht="16.5" thickTop="1" thickBot="1" x14ac:dyDescent="0.3">
      <c r="B59"/>
      <c r="C59" s="40" t="s">
        <v>6</v>
      </c>
      <c r="D59" s="41" t="s">
        <v>7</v>
      </c>
      <c r="E59" s="42" t="s">
        <v>11</v>
      </c>
      <c r="F59" s="41" t="s">
        <v>15</v>
      </c>
      <c r="G59"/>
      <c r="K59" s="40" t="s">
        <v>6</v>
      </c>
      <c r="L59" s="41" t="s">
        <v>7</v>
      </c>
      <c r="M59" s="42" t="s">
        <v>11</v>
      </c>
      <c r="N59" s="41" t="s">
        <v>15</v>
      </c>
    </row>
    <row r="60" spans="2:15" ht="15.75" thickTop="1" x14ac:dyDescent="0.25">
      <c r="B60"/>
      <c r="C60" s="25" t="s">
        <v>35</v>
      </c>
      <c r="D60" s="27">
        <v>5000</v>
      </c>
      <c r="E60" s="4">
        <v>4583.3333333333358</v>
      </c>
      <c r="F60" s="56"/>
      <c r="G60"/>
      <c r="K60" s="25" t="s">
        <v>19</v>
      </c>
      <c r="L60" s="27">
        <v>90</v>
      </c>
      <c r="M60" s="4"/>
      <c r="N60" s="56">
        <v>468.33333333333348</v>
      </c>
    </row>
    <row r="61" spans="2:15" x14ac:dyDescent="0.25">
      <c r="B61"/>
      <c r="C61" s="25" t="s">
        <v>36</v>
      </c>
      <c r="D61" s="27">
        <v>1000</v>
      </c>
      <c r="E61" s="4">
        <v>947.36842105263145</v>
      </c>
      <c r="F61" s="56">
        <v>1021.2765957446808</v>
      </c>
      <c r="G61"/>
      <c r="K61" s="25" t="s">
        <v>20</v>
      </c>
      <c r="L61" s="27">
        <v>100</v>
      </c>
      <c r="M61" s="4"/>
      <c r="N61" s="56">
        <v>150</v>
      </c>
    </row>
    <row r="62" spans="2:15" x14ac:dyDescent="0.25">
      <c r="B62"/>
      <c r="C62" s="25" t="s">
        <v>34</v>
      </c>
      <c r="D62" s="27">
        <v>150</v>
      </c>
      <c r="E62" s="4">
        <v>125</v>
      </c>
      <c r="F62" s="56"/>
      <c r="G62"/>
      <c r="K62" s="25" t="s">
        <v>21</v>
      </c>
      <c r="L62" s="27">
        <v>150</v>
      </c>
      <c r="M62" s="4">
        <v>100</v>
      </c>
      <c r="N62" s="56"/>
    </row>
    <row r="63" spans="2:15" ht="15.75" thickBot="1" x14ac:dyDescent="0.3">
      <c r="B63"/>
      <c r="C63" s="26" t="s">
        <v>42</v>
      </c>
      <c r="D63" s="28">
        <v>7500</v>
      </c>
      <c r="E63" s="5">
        <v>7291.6666666666679</v>
      </c>
      <c r="F63" s="57">
        <v>7916.6666666666679</v>
      </c>
      <c r="G63"/>
      <c r="K63" s="25" t="s">
        <v>49</v>
      </c>
      <c r="L63" s="27">
        <v>0</v>
      </c>
      <c r="M63" s="4"/>
      <c r="N63" s="56">
        <v>2.4304068522483937</v>
      </c>
    </row>
    <row r="64" spans="2:15" ht="15.75" thickTop="1" x14ac:dyDescent="0.25">
      <c r="B64"/>
      <c r="K64" s="25" t="s">
        <v>50</v>
      </c>
      <c r="L64" s="27">
        <v>0</v>
      </c>
      <c r="M64" s="4"/>
      <c r="N64" s="56">
        <v>47.916666666666671</v>
      </c>
    </row>
    <row r="65" spans="2:14" x14ac:dyDescent="0.25">
      <c r="B65"/>
      <c r="K65" s="25" t="s">
        <v>51</v>
      </c>
      <c r="L65" s="27">
        <v>0</v>
      </c>
      <c r="M65" s="4"/>
      <c r="N65" s="56">
        <v>50.000000000000014</v>
      </c>
    </row>
    <row r="66" spans="2:14" ht="15.75" thickBot="1" x14ac:dyDescent="0.3">
      <c r="B66"/>
      <c r="K66" s="26" t="s">
        <v>52</v>
      </c>
      <c r="L66" s="28">
        <v>0</v>
      </c>
      <c r="M66" s="5"/>
      <c r="N66" s="57">
        <v>5</v>
      </c>
    </row>
    <row r="67" spans="2:14" ht="15.75" thickTop="1" x14ac:dyDescent="0.25">
      <c r="B67"/>
      <c r="M67"/>
    </row>
  </sheetData>
  <mergeCells count="5">
    <mergeCell ref="B32:C32"/>
    <mergeCell ref="B13:C13"/>
    <mergeCell ref="B17:C17"/>
    <mergeCell ref="B22:C22"/>
    <mergeCell ref="B27:C27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 LP MAX Opt řeš a PostOpt</vt:lpstr>
      <vt:lpstr>LP MAX PostOpt Linkosa</vt:lpstr>
      <vt:lpstr>LP Max PostOpt2 Další podmínka</vt:lpstr>
    </vt:vector>
  </TitlesOfParts>
  <Company>ČZU v Praze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JR</cp:lastModifiedBy>
  <dcterms:created xsi:type="dcterms:W3CDTF">2020-08-30T17:54:10Z</dcterms:created>
  <dcterms:modified xsi:type="dcterms:W3CDTF">2020-10-22T15:21:51Z</dcterms:modified>
</cp:coreProperties>
</file>