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ownloads\"/>
    </mc:Choice>
  </mc:AlternateContent>
  <xr:revisionPtr revIDLastSave="0" documentId="13_ncr:1_{A4F48AF2-12AB-4D68-8020-79D63840A55A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Zadanie 1 (Platyna)" sheetId="1" r:id="rId1"/>
    <sheet name="Zadanie 2 (German)" sheetId="4" r:id="rId2"/>
    <sheet name="Zadanie 3 (Mostek)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4" l="1"/>
  <c r="B29" i="4"/>
  <c r="B27" i="4"/>
  <c r="B26" i="4"/>
  <c r="B24" i="4"/>
  <c r="B42" i="5"/>
  <c r="C42" i="5"/>
  <c r="D42" i="5"/>
  <c r="E42" i="5"/>
  <c r="F42" i="5"/>
  <c r="G42" i="5"/>
  <c r="H42" i="5"/>
  <c r="I42" i="5"/>
  <c r="J42" i="5"/>
  <c r="K42" i="5"/>
  <c r="L42" i="5"/>
  <c r="B6" i="5"/>
  <c r="B3" i="4"/>
  <c r="B19" i="4"/>
  <c r="B21" i="4"/>
  <c r="C41" i="5"/>
  <c r="D41" i="5"/>
  <c r="E41" i="5"/>
  <c r="F41" i="5"/>
  <c r="G41" i="5"/>
  <c r="H41" i="5"/>
  <c r="I41" i="5"/>
  <c r="J41" i="5"/>
  <c r="K41" i="5"/>
  <c r="L41" i="5"/>
  <c r="B41" i="5"/>
  <c r="C36" i="5"/>
  <c r="D36" i="5"/>
  <c r="E36" i="5"/>
  <c r="F36" i="5"/>
  <c r="G36" i="5"/>
  <c r="H36" i="5"/>
  <c r="I36" i="5"/>
  <c r="J36" i="5"/>
  <c r="K36" i="5"/>
  <c r="B36" i="5"/>
  <c r="C31" i="5"/>
  <c r="D31" i="5"/>
  <c r="E31" i="5"/>
  <c r="F31" i="5"/>
  <c r="G31" i="5"/>
  <c r="H31" i="5"/>
  <c r="I31" i="5"/>
  <c r="J31" i="5"/>
  <c r="K31" i="5"/>
  <c r="L31" i="5"/>
  <c r="M31" i="5"/>
  <c r="N31" i="5"/>
  <c r="B31" i="5"/>
  <c r="C26" i="5"/>
  <c r="D26" i="5"/>
  <c r="E26" i="5"/>
  <c r="F26" i="5"/>
  <c r="G26" i="5"/>
  <c r="H26" i="5"/>
  <c r="I26" i="5"/>
  <c r="J26" i="5"/>
  <c r="K26" i="5"/>
  <c r="B26" i="5"/>
  <c r="C21" i="5"/>
  <c r="D21" i="5"/>
  <c r="E21" i="5"/>
  <c r="F21" i="5"/>
  <c r="G21" i="5"/>
  <c r="H21" i="5"/>
  <c r="I21" i="5"/>
  <c r="J21" i="5"/>
  <c r="K21" i="5"/>
  <c r="L21" i="5"/>
  <c r="B21" i="5"/>
  <c r="B25" i="4"/>
  <c r="B4" i="4"/>
  <c r="B5" i="4"/>
  <c r="F5" i="4" s="1"/>
  <c r="B6" i="4"/>
  <c r="B7" i="4"/>
  <c r="F7" i="4" s="1"/>
  <c r="B8" i="4"/>
  <c r="B9" i="4"/>
  <c r="E9" i="4" s="1"/>
  <c r="B10" i="4"/>
  <c r="F10" i="4" s="1"/>
  <c r="B11" i="4"/>
  <c r="F11" i="4" s="1"/>
  <c r="B12" i="4"/>
  <c r="B13" i="4"/>
  <c r="F13" i="4" s="1"/>
  <c r="B14" i="4"/>
  <c r="B15" i="4"/>
  <c r="B16" i="4"/>
  <c r="E16" i="4" s="1"/>
  <c r="C16" i="5"/>
  <c r="D16" i="5"/>
  <c r="E16" i="5"/>
  <c r="F16" i="5"/>
  <c r="G16" i="5"/>
  <c r="H16" i="5"/>
  <c r="I16" i="5"/>
  <c r="J16" i="5"/>
  <c r="K16" i="5"/>
  <c r="L16" i="5"/>
  <c r="B16" i="5"/>
  <c r="F8" i="4"/>
  <c r="E15" i="4"/>
  <c r="E3" i="4"/>
  <c r="B20" i="4"/>
  <c r="C17" i="4"/>
  <c r="D17" i="4"/>
  <c r="G17" i="4"/>
  <c r="A17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F4" i="4"/>
  <c r="F6" i="4"/>
  <c r="F12" i="4"/>
  <c r="F14" i="4"/>
  <c r="F16" i="4"/>
  <c r="G3" i="4"/>
  <c r="E4" i="4"/>
  <c r="E6" i="4"/>
  <c r="E7" i="4"/>
  <c r="E8" i="4"/>
  <c r="E12" i="4"/>
  <c r="E1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3" i="4"/>
  <c r="C10" i="5"/>
  <c r="D10" i="5"/>
  <c r="E10" i="5"/>
  <c r="F10" i="5"/>
  <c r="G10" i="5"/>
  <c r="H10" i="5"/>
  <c r="I10" i="5"/>
  <c r="J10" i="5"/>
  <c r="K10" i="5"/>
  <c r="L10" i="5"/>
  <c r="B10" i="5"/>
  <c r="H24" i="1" a="1"/>
  <c r="H24" i="1" s="1"/>
  <c r="F33" i="1"/>
  <c r="E33" i="1"/>
  <c r="B30" i="1"/>
  <c r="B32" i="1"/>
  <c r="B31" i="1"/>
  <c r="C27" i="1"/>
  <c r="B27" i="1"/>
  <c r="C26" i="1"/>
  <c r="B26" i="1"/>
  <c r="A22" i="1"/>
  <c r="G1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B29" i="1"/>
  <c r="B25" i="1"/>
  <c r="B24" i="1"/>
  <c r="A20" i="1"/>
  <c r="C19" i="1"/>
  <c r="D18" i="1"/>
  <c r="E18" i="1"/>
  <c r="F18" i="1"/>
  <c r="B1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  <c r="E5" i="4" l="1"/>
  <c r="E13" i="4"/>
  <c r="E11" i="4"/>
  <c r="E10" i="4"/>
  <c r="E17" i="4" s="1"/>
  <c r="F15" i="4"/>
  <c r="F3" i="4"/>
  <c r="F9" i="4"/>
  <c r="F17" i="4"/>
  <c r="B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<sst xmlns="http://schemas.openxmlformats.org/spreadsheetml/2006/main" count="113" uniqueCount="71">
  <si>
    <t>t</t>
  </si>
  <si>
    <r>
      <t>x</t>
    </r>
    <r>
      <rPr>
        <b/>
        <vertAlign val="subscript"/>
        <sz val="12"/>
        <color theme="1"/>
        <rFont val="Calibri"/>
        <family val="2"/>
        <charset val="238"/>
        <scheme val="minor"/>
      </rPr>
      <t>i</t>
    </r>
  </si>
  <si>
    <t>R</t>
  </si>
  <si>
    <r>
      <t>y</t>
    </r>
    <r>
      <rPr>
        <b/>
        <vertAlign val="subscript"/>
        <sz val="12"/>
        <color theme="1"/>
        <rFont val="Calibri"/>
        <family val="2"/>
        <charset val="238"/>
        <scheme val="minor"/>
      </rPr>
      <t>i</t>
    </r>
  </si>
  <si>
    <r>
      <t>x</t>
    </r>
    <r>
      <rPr>
        <b/>
        <vertAlign val="subscript"/>
        <sz val="12"/>
        <color theme="1"/>
        <rFont val="Calibri"/>
        <family val="2"/>
        <charset val="238"/>
        <scheme val="minor"/>
      </rPr>
      <t>i</t>
    </r>
    <r>
      <rPr>
        <b/>
        <sz val="12"/>
        <color theme="1"/>
        <rFont val="Calibri"/>
        <family val="2"/>
        <charset val="238"/>
      </rPr>
      <t>·y</t>
    </r>
    <r>
      <rPr>
        <b/>
        <vertAlign val="subscript"/>
        <sz val="12"/>
        <color theme="1"/>
        <rFont val="Calibri"/>
        <family val="2"/>
        <charset val="238"/>
      </rPr>
      <t>i</t>
    </r>
  </si>
  <si>
    <r>
      <t>x</t>
    </r>
    <r>
      <rPr>
        <b/>
        <vertAlign val="subscript"/>
        <sz val="12"/>
        <color theme="1"/>
        <rFont val="Calibri"/>
        <family val="2"/>
        <charset val="238"/>
        <scheme val="minor"/>
      </rPr>
      <t>i</t>
    </r>
    <r>
      <rPr>
        <b/>
        <vertAlign val="superscript"/>
        <sz val="12"/>
        <color theme="1"/>
        <rFont val="Calibri"/>
        <family val="2"/>
        <charset val="238"/>
        <scheme val="minor"/>
      </rPr>
      <t>2</t>
    </r>
  </si>
  <si>
    <r>
      <t>y</t>
    </r>
    <r>
      <rPr>
        <b/>
        <vertAlign val="subscript"/>
        <sz val="12"/>
        <color theme="1"/>
        <rFont val="Calibri"/>
        <family val="2"/>
        <charset val="238"/>
        <scheme val="minor"/>
      </rPr>
      <t>i</t>
    </r>
    <r>
      <rPr>
        <b/>
        <vertAlign val="superscript"/>
        <sz val="12"/>
        <color theme="1"/>
        <rFont val="Calibri"/>
        <family val="2"/>
        <charset val="238"/>
        <scheme val="minor"/>
      </rPr>
      <t>2</t>
    </r>
  </si>
  <si>
    <r>
      <t>[</t>
    </r>
    <r>
      <rPr>
        <b/>
        <sz val="12"/>
        <color theme="1"/>
        <rFont val="Calibri"/>
        <family val="2"/>
        <charset val="238"/>
      </rPr>
      <t>°C]</t>
    </r>
  </si>
  <si>
    <r>
      <t>[</t>
    </r>
    <r>
      <rPr>
        <b/>
        <sz val="12"/>
        <color theme="1"/>
        <rFont val="Calibri"/>
        <family val="2"/>
        <charset val="238"/>
      </rPr>
      <t>Ω]</t>
    </r>
  </si>
  <si>
    <t xml:space="preserve">a = </t>
  </si>
  <si>
    <t xml:space="preserve">b = </t>
  </si>
  <si>
    <r>
      <t>S</t>
    </r>
    <r>
      <rPr>
        <b/>
        <vertAlign val="subscript"/>
        <sz val="12"/>
        <color theme="1"/>
        <rFont val="Calibri"/>
        <family val="2"/>
        <charset val="238"/>
        <scheme val="minor"/>
      </rPr>
      <t>a</t>
    </r>
    <r>
      <rPr>
        <b/>
        <sz val="12"/>
        <color theme="1"/>
        <rFont val="Calibri"/>
        <family val="2"/>
        <charset val="238"/>
        <scheme val="minor"/>
      </rPr>
      <t xml:space="preserve"> = </t>
    </r>
  </si>
  <si>
    <r>
      <t>S</t>
    </r>
    <r>
      <rPr>
        <b/>
        <vertAlign val="subscript"/>
        <sz val="12"/>
        <color theme="1"/>
        <rFont val="Calibri"/>
        <family val="2"/>
        <charset val="238"/>
        <scheme val="minor"/>
      </rPr>
      <t>b</t>
    </r>
    <r>
      <rPr>
        <b/>
        <sz val="12"/>
        <color theme="1"/>
        <rFont val="Calibri"/>
        <family val="2"/>
        <charset val="238"/>
        <scheme val="minor"/>
      </rPr>
      <t xml:space="preserve"> = </t>
    </r>
  </si>
  <si>
    <r>
      <t>R</t>
    </r>
    <r>
      <rPr>
        <b/>
        <vertAlign val="subscript"/>
        <sz val="12"/>
        <color theme="1"/>
        <rFont val="Calibri"/>
        <family val="2"/>
        <charset val="238"/>
        <scheme val="minor"/>
      </rPr>
      <t>0</t>
    </r>
    <r>
      <rPr>
        <b/>
        <sz val="12"/>
        <color theme="1"/>
        <rFont val="Calibri"/>
        <family val="2"/>
        <charset val="238"/>
        <scheme val="minor"/>
      </rPr>
      <t xml:space="preserve"> = </t>
    </r>
  </si>
  <si>
    <r>
      <t>[</t>
    </r>
    <r>
      <rPr>
        <sz val="12"/>
        <color theme="1"/>
        <rFont val="Calibri"/>
        <family val="2"/>
        <charset val="238"/>
      </rPr>
      <t>Ω]</t>
    </r>
  </si>
  <si>
    <r>
      <t>u(R</t>
    </r>
    <r>
      <rPr>
        <b/>
        <vertAlign val="subscript"/>
        <sz val="12"/>
        <color theme="1"/>
        <rFont val="Calibri"/>
        <family val="2"/>
        <charset val="238"/>
        <scheme val="minor"/>
      </rPr>
      <t>0</t>
    </r>
    <r>
      <rPr>
        <b/>
        <sz val="12"/>
        <color theme="1"/>
        <rFont val="Calibri"/>
        <family val="2"/>
        <charset val="238"/>
        <scheme val="minor"/>
      </rPr>
      <t xml:space="preserve">) = </t>
    </r>
  </si>
  <si>
    <t>[Ω]</t>
  </si>
  <si>
    <t xml:space="preserve">α = </t>
  </si>
  <si>
    <r>
      <t>[K</t>
    </r>
    <r>
      <rPr>
        <vertAlign val="superscript"/>
        <sz val="12"/>
        <color theme="1"/>
        <rFont val="Calibri"/>
        <family val="2"/>
        <charset val="238"/>
        <scheme val="minor"/>
      </rPr>
      <t>-1</t>
    </r>
    <r>
      <rPr>
        <sz val="12"/>
        <color theme="1"/>
        <rFont val="Calibri"/>
        <family val="2"/>
        <charset val="238"/>
        <scheme val="minor"/>
      </rPr>
      <t>]</t>
    </r>
  </si>
  <si>
    <t xml:space="preserve">u(α) = </t>
  </si>
  <si>
    <r>
      <t>α</t>
    </r>
    <r>
      <rPr>
        <b/>
        <vertAlign val="subscript"/>
        <sz val="10"/>
        <color theme="1"/>
        <rFont val="Calibri"/>
        <family val="2"/>
        <charset val="238"/>
      </rPr>
      <t>teoretyczne</t>
    </r>
  </si>
  <si>
    <t>1/t</t>
  </si>
  <si>
    <t>ln(R)</t>
  </si>
  <si>
    <r>
      <t>k</t>
    </r>
    <r>
      <rPr>
        <i/>
        <vertAlign val="subscript"/>
        <sz val="11"/>
        <color theme="1"/>
        <rFont val="Calibri"/>
        <family val="2"/>
        <charset val="238"/>
        <scheme val="minor"/>
      </rPr>
      <t>B</t>
    </r>
    <r>
      <rPr>
        <i/>
        <sz val="11"/>
        <color theme="1"/>
        <rFont val="Calibri"/>
        <family val="2"/>
        <charset val="238"/>
        <scheme val="minor"/>
      </rPr>
      <t xml:space="preserve"> = </t>
    </r>
  </si>
  <si>
    <r>
      <t>E</t>
    </r>
    <r>
      <rPr>
        <b/>
        <vertAlign val="subscript"/>
        <sz val="12"/>
        <color theme="1"/>
        <rFont val="Calibri"/>
        <family val="2"/>
        <charset val="238"/>
        <scheme val="minor"/>
      </rPr>
      <t>g</t>
    </r>
    <r>
      <rPr>
        <b/>
        <sz val="12"/>
        <color theme="1"/>
        <rFont val="Calibri"/>
        <family val="2"/>
        <charset val="238"/>
        <scheme val="minor"/>
      </rPr>
      <t xml:space="preserve"> = </t>
    </r>
  </si>
  <si>
    <r>
      <t>[eV</t>
    </r>
    <r>
      <rPr>
        <sz val="12"/>
        <color theme="1"/>
        <rFont val="Calibri"/>
        <family val="2"/>
        <charset val="238"/>
      </rPr>
      <t>]</t>
    </r>
  </si>
  <si>
    <r>
      <t>u(E</t>
    </r>
    <r>
      <rPr>
        <b/>
        <vertAlign val="subscript"/>
        <sz val="12"/>
        <color theme="1"/>
        <rFont val="Calibri"/>
        <family val="2"/>
        <charset val="238"/>
        <scheme val="minor"/>
      </rPr>
      <t>g</t>
    </r>
    <r>
      <rPr>
        <b/>
        <sz val="12"/>
        <color theme="1"/>
        <rFont val="Calibri"/>
        <family val="2"/>
        <charset val="238"/>
        <scheme val="minor"/>
      </rPr>
      <t xml:space="preserve">) = </t>
    </r>
  </si>
  <si>
    <t>[eV]</t>
  </si>
  <si>
    <t>W obliczeniach przyjąć:</t>
  </si>
  <si>
    <t xml:space="preserve">l = </t>
  </si>
  <si>
    <t>mm</t>
  </si>
  <si>
    <t>u(l)</t>
  </si>
  <si>
    <t>u(a)</t>
  </si>
  <si>
    <t>u(R)</t>
  </si>
  <si>
    <t>om</t>
  </si>
  <si>
    <t>Opornik 2</t>
  </si>
  <si>
    <t>Opór wzorcowy</t>
  </si>
  <si>
    <t>a [mm]</t>
  </si>
  <si>
    <t>Rx[om]</t>
  </si>
  <si>
    <t>Opornik 3</t>
  </si>
  <si>
    <t>Opornik 4</t>
  </si>
  <si>
    <t>Opornik 5</t>
  </si>
  <si>
    <t>Zakres małych a</t>
  </si>
  <si>
    <t>Zakres średnich a</t>
  </si>
  <si>
    <t>Zakres dużych a</t>
  </si>
  <si>
    <t>(2 + 5)(3 + 4)</t>
  </si>
  <si>
    <t>Rónoległe połączneie (szeregowego połączenia oporników (2 i 5) i szeregowego połączenia oporników (3 i 4))</t>
  </si>
  <si>
    <t>R[om]</t>
  </si>
  <si>
    <t>R=Ro*(1+alfa*DT)</t>
  </si>
  <si>
    <t>R=Ro+R0*alfa*DT</t>
  </si>
  <si>
    <t>R=b+a*DT</t>
  </si>
  <si>
    <t>b=Ro</t>
  </si>
  <si>
    <t>a=alfa*Ro</t>
  </si>
  <si>
    <t>alfa=a/b</t>
  </si>
  <si>
    <t>Sumy</t>
  </si>
  <si>
    <t>Gamma</t>
  </si>
  <si>
    <t>n</t>
  </si>
  <si>
    <t>dla 25stC</t>
  </si>
  <si>
    <t>0 stC</t>
  </si>
  <si>
    <t>sigma_Y</t>
  </si>
  <si>
    <t>uB(Ro)</t>
  </si>
  <si>
    <t>uB(DT)</t>
  </si>
  <si>
    <t>Typ A</t>
  </si>
  <si>
    <t>a</t>
  </si>
  <si>
    <t>b</t>
  </si>
  <si>
    <t>U(b)</t>
  </si>
  <si>
    <t>r2</t>
  </si>
  <si>
    <t>sigma_y</t>
  </si>
  <si>
    <t>gamma =</t>
  </si>
  <si>
    <t xml:space="preserve"> : SUMY</t>
  </si>
  <si>
    <t>u(Rx)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</si>
</sst>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0.000"/>
    <numFmt numFmtId="167" formatCode="0.00000"/>
    <numFmt numFmtId="168" formatCode="0.000000"/>
    <numFmt numFmtId="169" formatCode="0.0000000"/>
    <numFmt numFmtId="170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vertAlign val="subscript"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</font>
    <font>
      <b/>
      <vertAlign val="subscript"/>
      <sz val="12"/>
      <color theme="1"/>
      <name val="Calibri"/>
      <family val="2"/>
      <charset val="238"/>
    </font>
    <font>
      <b/>
      <vertAlign val="superscript"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vertAlign val="superscript"/>
      <sz val="12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</font>
    <font>
      <i/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7" xfId="0" applyFont="1" applyBorder="1"/>
    <xf numFmtId="0" fontId="0" fillId="0" borderId="8" xfId="0" applyBorder="1"/>
    <xf numFmtId="0" fontId="3" fillId="0" borderId="9" xfId="0" applyFont="1" applyBorder="1"/>
    <xf numFmtId="0" fontId="0" fillId="0" borderId="10" xfId="0" applyBorder="1"/>
    <xf numFmtId="0" fontId="3" fillId="0" borderId="10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2" xfId="0" applyFont="1" applyBorder="1"/>
    <xf numFmtId="0" fontId="9" fillId="0" borderId="0" xfId="0" applyFont="1"/>
    <xf numFmtId="0" fontId="4" fillId="0" borderId="7" xfId="0" applyFont="1" applyBorder="1"/>
    <xf numFmtId="0" fontId="4" fillId="0" borderId="9" xfId="0" applyFont="1" applyBorder="1"/>
    <xf numFmtId="0" fontId="9" fillId="0" borderId="4" xfId="0" applyFont="1" applyBorder="1"/>
    <xf numFmtId="0" fontId="9" fillId="0" borderId="8" xfId="0" applyFont="1" applyBorder="1"/>
    <xf numFmtId="0" fontId="6" fillId="0" borderId="7" xfId="0" applyFont="1" applyBorder="1"/>
    <xf numFmtId="0" fontId="6" fillId="0" borderId="5" xfId="0" applyFont="1" applyBorder="1"/>
    <xf numFmtId="0" fontId="9" fillId="0" borderId="6" xfId="0" applyFont="1" applyBorder="1"/>
    <xf numFmtId="0" fontId="6" fillId="0" borderId="9" xfId="0" applyFont="1" applyBorder="1"/>
    <xf numFmtId="0" fontId="9" fillId="0" borderId="11" xfId="0" applyFont="1" applyBorder="1"/>
    <xf numFmtId="0" fontId="2" fillId="0" borderId="3" xfId="0" applyFont="1" applyBorder="1" applyAlignment="1">
      <alignment horizontal="center" vertical="center"/>
    </xf>
    <xf numFmtId="0" fontId="6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164" fontId="0" fillId="0" borderId="12" xfId="0" applyNumberFormat="1" applyBorder="1"/>
    <xf numFmtId="164" fontId="0" fillId="0" borderId="13" xfId="0" applyNumberFormat="1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14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0" fillId="0" borderId="10" xfId="0" applyFont="1" applyBorder="1"/>
    <xf numFmtId="0" fontId="16" fillId="0" borderId="10" xfId="0" applyFont="1" applyBorder="1"/>
    <xf numFmtId="0" fontId="17" fillId="0" borderId="0" xfId="0" applyFont="1"/>
    <xf numFmtId="165" fontId="0" fillId="0" borderId="0" xfId="0" applyNumberFormat="1"/>
    <xf numFmtId="166" fontId="0" fillId="0" borderId="0" xfId="0" applyNumberFormat="1"/>
    <xf numFmtId="2" fontId="9" fillId="0" borderId="0" xfId="0" applyNumberFormat="1" applyFont="1"/>
    <xf numFmtId="164" fontId="9" fillId="0" borderId="0" xfId="0" applyNumberFormat="1" applyFont="1"/>
    <xf numFmtId="166" fontId="4" fillId="0" borderId="11" xfId="0" applyNumberFormat="1" applyFont="1" applyBorder="1"/>
    <xf numFmtId="168" fontId="4" fillId="0" borderId="1" xfId="0" applyNumberFormat="1" applyFont="1" applyBorder="1"/>
    <xf numFmtId="168" fontId="4" fillId="0" borderId="0" xfId="0" applyNumberFormat="1" applyFont="1"/>
    <xf numFmtId="2" fontId="4" fillId="0" borderId="0" xfId="0" applyNumberFormat="1" applyFont="1"/>
    <xf numFmtId="168" fontId="4" fillId="0" borderId="3" xfId="0" applyNumberFormat="1" applyFont="1" applyBorder="1"/>
    <xf numFmtId="2" fontId="4" fillId="0" borderId="3" xfId="0" applyNumberFormat="1" applyFont="1" applyBorder="1"/>
    <xf numFmtId="165" fontId="4" fillId="0" borderId="8" xfId="0" applyNumberFormat="1" applyFont="1" applyBorder="1"/>
    <xf numFmtId="2" fontId="4" fillId="0" borderId="8" xfId="0" applyNumberFormat="1" applyFont="1" applyBorder="1"/>
    <xf numFmtId="168" fontId="0" fillId="0" borderId="0" xfId="0" applyNumberFormat="1"/>
    <xf numFmtId="167" fontId="0" fillId="0" borderId="0" xfId="0" applyNumberFormat="1"/>
    <xf numFmtId="164" fontId="0" fillId="0" borderId="0" xfId="0" applyNumberFormat="1"/>
    <xf numFmtId="1" fontId="0" fillId="0" borderId="0" xfId="0" applyNumberFormat="1"/>
    <xf numFmtId="169" fontId="0" fillId="0" borderId="0" xfId="0" applyNumberFormat="1"/>
    <xf numFmtId="166" fontId="0" fillId="0" borderId="8" xfId="0" applyNumberFormat="1" applyBorder="1"/>
    <xf numFmtId="0" fontId="1" fillId="0" borderId="0" xfId="0" applyFont="1"/>
    <xf numFmtId="166" fontId="0" fillId="0" borderId="10" xfId="0" applyNumberFormat="1" applyBorder="1"/>
    <xf numFmtId="166" fontId="0" fillId="0" borderId="11" xfId="0" applyNumberFormat="1" applyBorder="1"/>
    <xf numFmtId="165" fontId="1" fillId="0" borderId="0" xfId="0" applyNumberFormat="1" applyFont="1"/>
    <xf numFmtId="168" fontId="3" fillId="0" borderId="0" xfId="0" applyNumberFormat="1" applyFont="1"/>
    <xf numFmtId="2" fontId="4" fillId="0" borderId="4" xfId="0" applyNumberFormat="1" applyFont="1" applyBorder="1"/>
    <xf numFmtId="0" fontId="0" fillId="0" borderId="19" xfId="0" applyBorder="1"/>
    <xf numFmtId="0" fontId="0" fillId="0" borderId="20" xfId="0" applyBorder="1"/>
    <xf numFmtId="170" fontId="0" fillId="0" borderId="0" xfId="0" applyNumberFormat="1"/>
    <xf numFmtId="168" fontId="4" fillId="0" borderId="10" xfId="0" applyNumberFormat="1" applyFont="1" applyBorder="1"/>
    <xf numFmtId="164" fontId="0" fillId="0" borderId="15" xfId="0" applyNumberFormat="1" applyBorder="1"/>
    <xf numFmtId="1" fontId="0" fillId="0" borderId="15" xfId="0" applyNumberFormat="1" applyBorder="1"/>
    <xf numFmtId="164" fontId="0" fillId="0" borderId="21" xfId="0" applyNumberFormat="1" applyBorder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8" fontId="0" fillId="0" borderId="10" xfId="0" applyNumberFormat="1" applyBorder="1"/>
    <xf numFmtId="2" fontId="4" fillId="0" borderId="11" xfId="0" applyNumberFormat="1" applyFont="1" applyBorder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2146522309711286"/>
          <c:y val="0.12037037037037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6.5231481481481501E-2"/>
          <c:w val="0.87753018372703417"/>
          <c:h val="0.8273691309419656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'Zadanie 1 (Platyna)'!$B$3:$B$17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xVal>
          <c:yVal>
            <c:numRef>
              <c:f>'Zadanie 1 (Platyna)'!$D$3:$D$17</c:f>
              <c:numCache>
                <c:formatCode>General</c:formatCode>
                <c:ptCount val="15"/>
                <c:pt idx="0">
                  <c:v>109.4</c:v>
                </c:pt>
                <c:pt idx="1">
                  <c:v>110.1</c:v>
                </c:pt>
                <c:pt idx="2">
                  <c:v>112</c:v>
                </c:pt>
                <c:pt idx="3">
                  <c:v>114.7</c:v>
                </c:pt>
                <c:pt idx="4">
                  <c:v>116</c:v>
                </c:pt>
                <c:pt idx="5">
                  <c:v>118.1</c:v>
                </c:pt>
                <c:pt idx="6">
                  <c:v>119.5</c:v>
                </c:pt>
                <c:pt idx="7">
                  <c:v>121.8</c:v>
                </c:pt>
                <c:pt idx="8">
                  <c:v>123.1</c:v>
                </c:pt>
                <c:pt idx="9">
                  <c:v>124.9</c:v>
                </c:pt>
                <c:pt idx="10">
                  <c:v>127.6</c:v>
                </c:pt>
                <c:pt idx="11">
                  <c:v>129.4</c:v>
                </c:pt>
                <c:pt idx="12">
                  <c:v>130.6</c:v>
                </c:pt>
                <c:pt idx="13">
                  <c:v>131.9</c:v>
                </c:pt>
                <c:pt idx="14">
                  <c:v>134.1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0-48D3-BC9C-00578D871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38656"/>
        <c:axId val="1362236576"/>
      </c:scatterChart>
      <c:valAx>
        <c:axId val="13622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62236576"/>
        <c:crosses val="autoZero"/>
        <c:crossBetween val="midCat"/>
      </c:valAx>
      <c:valAx>
        <c:axId val="1362236576"/>
        <c:scaling>
          <c:orientation val="minMax"/>
          <c:min val="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622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561975</xdr:colOff>
      <xdr:row>1</xdr:row>
      <xdr:rowOff>114300</xdr:rowOff>
    </xdr:from>
    <xdr:to>
      <xdr:col>27</xdr:col>
      <xdr:colOff>552451</xdr:colOff>
      <xdr:row>27</xdr:row>
      <xdr:rowOff>95250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8790B90-E0CB-4F50-AF1E-FACA61EA8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5175" y="314325"/>
          <a:ext cx="6086475" cy="5086350"/>
        </a:xfrm>
        <a:prstGeom prst="rect">
          <a:avLst/>
        </a:prstGeom>
      </xdr:spPr>
    </xdr:pic>
    <xdr:clientData/>
  </xdr:twoCellAnchor>
  <xdr:twoCellAnchor>
    <xdr:from>
      <xdr:col>7</xdr:col>
      <xdr:colOff>10991</xdr:colOff>
      <xdr:row>1</xdr:row>
      <xdr:rowOff>112101</xdr:rowOff>
    </xdr:from>
    <xdr:to>
      <xdr:col>14</xdr:col>
      <xdr:colOff>326048</xdr:colOff>
      <xdr:row>15</xdr:row>
      <xdr:rowOff>180974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F14F7FF-2B80-4F56-8DCC-922DCC79D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6</xdr:col>
      <xdr:colOff>285750</xdr:colOff>
      <xdr:row>5</xdr:row>
      <xdr:rowOff>9525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87D297-72E5-4F40-90B0-E362A8375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190500"/>
          <a:ext cx="158115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16" zoomScale="130" zoomScaleNormal="130" workbookViewId="0">
      <selection activeCell="B30" sqref="B30"/>
    </sheetView>
  </sheetViews>
  <sheetFormatPr defaultRowHeight="15" x14ac:dyDescent="0.25"/>
  <cols>
    <col min="2" max="3" width="10" bestFit="1" customWidth="1"/>
    <col min="6" max="6" width="12.85546875" bestFit="1" customWidth="1"/>
  </cols>
  <sheetData>
    <row r="1" spans="1:7" ht="15.75" x14ac:dyDescent="0.25">
      <c r="A1" s="25" t="s">
        <v>0</v>
      </c>
      <c r="B1" s="71" t="s">
        <v>1</v>
      </c>
      <c r="C1" s="4" t="s">
        <v>2</v>
      </c>
      <c r="D1" s="71" t="s">
        <v>3</v>
      </c>
      <c r="E1" s="71" t="s">
        <v>4</v>
      </c>
      <c r="F1" s="71" t="s">
        <v>5</v>
      </c>
      <c r="G1" s="73" t="s">
        <v>6</v>
      </c>
    </row>
    <row r="2" spans="1:7" ht="15.75" x14ac:dyDescent="0.25">
      <c r="A2" s="26" t="s">
        <v>7</v>
      </c>
      <c r="B2" s="72"/>
      <c r="C2" s="3" t="s">
        <v>8</v>
      </c>
      <c r="D2" s="72"/>
      <c r="E2" s="72"/>
      <c r="F2" s="72"/>
      <c r="G2" s="74"/>
    </row>
    <row r="3" spans="1:7" x14ac:dyDescent="0.25">
      <c r="A3" s="5">
        <v>25</v>
      </c>
      <c r="B3">
        <v>0</v>
      </c>
      <c r="C3" s="1">
        <v>109.4</v>
      </c>
      <c r="D3">
        <f>C3</f>
        <v>109.4</v>
      </c>
      <c r="E3">
        <f>B3*D3</f>
        <v>0</v>
      </c>
      <c r="F3">
        <f>B3^2</f>
        <v>0</v>
      </c>
      <c r="G3" s="6">
        <f>(D3-$B$24*B3-$B$25)^2</f>
        <v>0.29250069444445037</v>
      </c>
    </row>
    <row r="4" spans="1:7" x14ac:dyDescent="0.25">
      <c r="A4" s="5">
        <v>30</v>
      </c>
      <c r="B4">
        <v>5</v>
      </c>
      <c r="C4" s="1">
        <v>110.1</v>
      </c>
      <c r="D4">
        <f t="shared" ref="D4:D17" si="0">C4</f>
        <v>110.1</v>
      </c>
      <c r="E4">
        <f t="shared" ref="E4:E17" si="1">B4*D4</f>
        <v>550.5</v>
      </c>
      <c r="F4">
        <f t="shared" ref="F4:F17" si="2">B4^2</f>
        <v>25</v>
      </c>
      <c r="G4" s="6">
        <f t="shared" ref="G4:G17" si="3">(D4-$B$24*B4-$B$25)^2</f>
        <v>0.32680277777778449</v>
      </c>
    </row>
    <row r="5" spans="1:7" x14ac:dyDescent="0.25">
      <c r="A5" s="5">
        <v>35</v>
      </c>
      <c r="B5">
        <v>10</v>
      </c>
      <c r="C5" s="1">
        <v>112</v>
      </c>
      <c r="D5">
        <f t="shared" si="0"/>
        <v>112</v>
      </c>
      <c r="E5">
        <f t="shared" si="1"/>
        <v>1120</v>
      </c>
      <c r="F5">
        <f t="shared" si="2"/>
        <v>100</v>
      </c>
      <c r="G5" s="6">
        <f t="shared" si="3"/>
        <v>0.23441736111111131</v>
      </c>
    </row>
    <row r="6" spans="1:7" x14ac:dyDescent="0.25">
      <c r="A6" s="5">
        <v>40</v>
      </c>
      <c r="B6">
        <v>15</v>
      </c>
      <c r="C6" s="1">
        <v>114.7</v>
      </c>
      <c r="D6">
        <f t="shared" si="0"/>
        <v>114.7</v>
      </c>
      <c r="E6">
        <f t="shared" si="1"/>
        <v>1720.5</v>
      </c>
      <c r="F6">
        <f t="shared" si="2"/>
        <v>225</v>
      </c>
      <c r="G6" s="6">
        <f t="shared" si="3"/>
        <v>0.16267777777777992</v>
      </c>
    </row>
    <row r="7" spans="1:7" x14ac:dyDescent="0.25">
      <c r="A7" s="5">
        <v>45</v>
      </c>
      <c r="B7">
        <v>20</v>
      </c>
      <c r="C7" s="1">
        <v>116</v>
      </c>
      <c r="D7">
        <f t="shared" si="0"/>
        <v>116</v>
      </c>
      <c r="E7">
        <f t="shared" si="1"/>
        <v>2320</v>
      </c>
      <c r="F7">
        <f t="shared" si="2"/>
        <v>400</v>
      </c>
      <c r="G7" s="6">
        <f t="shared" si="3"/>
        <v>1.1917361111111153E-2</v>
      </c>
    </row>
    <row r="8" spans="1:7" x14ac:dyDescent="0.25">
      <c r="A8" s="5">
        <v>50</v>
      </c>
      <c r="B8">
        <v>25</v>
      </c>
      <c r="C8" s="1">
        <v>118.1</v>
      </c>
      <c r="D8">
        <f t="shared" si="0"/>
        <v>118.1</v>
      </c>
      <c r="E8">
        <f t="shared" si="1"/>
        <v>2952.5</v>
      </c>
      <c r="F8">
        <f t="shared" si="2"/>
        <v>625</v>
      </c>
      <c r="G8" s="6">
        <f t="shared" si="3"/>
        <v>3.1802777777775681E-2</v>
      </c>
    </row>
    <row r="9" spans="1:7" x14ac:dyDescent="0.25">
      <c r="A9" s="5">
        <v>55</v>
      </c>
      <c r="B9">
        <v>30</v>
      </c>
      <c r="C9" s="1">
        <v>119.5</v>
      </c>
      <c r="D9">
        <f t="shared" si="0"/>
        <v>119.5</v>
      </c>
      <c r="E9">
        <f t="shared" si="1"/>
        <v>3585</v>
      </c>
      <c r="F9">
        <f t="shared" si="2"/>
        <v>900</v>
      </c>
      <c r="G9" s="6">
        <f t="shared" si="3"/>
        <v>5.4834027777777863E-2</v>
      </c>
    </row>
    <row r="10" spans="1:7" x14ac:dyDescent="0.25">
      <c r="A10" s="5">
        <v>60</v>
      </c>
      <c r="B10">
        <v>35</v>
      </c>
      <c r="C10" s="1">
        <v>121.8</v>
      </c>
      <c r="D10">
        <f t="shared" si="0"/>
        <v>121.8</v>
      </c>
      <c r="E10">
        <f t="shared" si="1"/>
        <v>4263</v>
      </c>
      <c r="F10">
        <f t="shared" si="2"/>
        <v>1225</v>
      </c>
      <c r="G10" s="6">
        <f t="shared" si="3"/>
        <v>6.4177777777776238E-2</v>
      </c>
    </row>
    <row r="11" spans="1:7" x14ac:dyDescent="0.25">
      <c r="A11" s="5">
        <v>65</v>
      </c>
      <c r="B11">
        <v>40</v>
      </c>
      <c r="C11" s="1">
        <v>123.1</v>
      </c>
      <c r="D11">
        <f t="shared" si="0"/>
        <v>123.1</v>
      </c>
      <c r="E11">
        <f t="shared" si="1"/>
        <v>4924</v>
      </c>
      <c r="F11">
        <f t="shared" si="2"/>
        <v>1600</v>
      </c>
      <c r="G11" s="6">
        <f t="shared" si="3"/>
        <v>6.7167361111114154E-2</v>
      </c>
    </row>
    <row r="12" spans="1:7" x14ac:dyDescent="0.25">
      <c r="A12" s="5">
        <v>70</v>
      </c>
      <c r="B12">
        <v>45</v>
      </c>
      <c r="C12" s="1">
        <v>124.9</v>
      </c>
      <c r="D12">
        <f t="shared" si="0"/>
        <v>124.9</v>
      </c>
      <c r="E12">
        <f t="shared" si="1"/>
        <v>5620.5</v>
      </c>
      <c r="F12">
        <f t="shared" si="2"/>
        <v>2025</v>
      </c>
      <c r="G12" s="6">
        <f t="shared" si="3"/>
        <v>7.3802777777774789E-2</v>
      </c>
    </row>
    <row r="13" spans="1:7" x14ac:dyDescent="0.25">
      <c r="A13" s="5">
        <v>75</v>
      </c>
      <c r="B13">
        <v>50</v>
      </c>
      <c r="C13" s="1">
        <v>127.6</v>
      </c>
      <c r="D13">
        <f t="shared" si="0"/>
        <v>127.6</v>
      </c>
      <c r="E13">
        <f t="shared" si="1"/>
        <v>6380</v>
      </c>
      <c r="F13">
        <f t="shared" si="2"/>
        <v>2500</v>
      </c>
      <c r="G13" s="6">
        <f t="shared" si="3"/>
        <v>0.37925069444443721</v>
      </c>
    </row>
    <row r="14" spans="1:7" x14ac:dyDescent="0.25">
      <c r="A14" s="5">
        <v>80</v>
      </c>
      <c r="B14">
        <v>55</v>
      </c>
      <c r="C14" s="1">
        <v>129.4</v>
      </c>
      <c r="D14">
        <f t="shared" si="0"/>
        <v>129.4</v>
      </c>
      <c r="E14">
        <f t="shared" si="1"/>
        <v>7117</v>
      </c>
      <c r="F14">
        <f t="shared" si="2"/>
        <v>3025</v>
      </c>
      <c r="G14" s="6">
        <f t="shared" si="3"/>
        <v>0.36401111111111772</v>
      </c>
    </row>
    <row r="15" spans="1:7" x14ac:dyDescent="0.25">
      <c r="A15" s="5">
        <v>85</v>
      </c>
      <c r="B15">
        <v>60</v>
      </c>
      <c r="C15" s="1">
        <v>130.6</v>
      </c>
      <c r="D15">
        <f t="shared" si="0"/>
        <v>130.6</v>
      </c>
      <c r="E15">
        <f t="shared" si="1"/>
        <v>7836</v>
      </c>
      <c r="F15">
        <f t="shared" si="2"/>
        <v>3600</v>
      </c>
      <c r="G15" s="6">
        <f t="shared" si="3"/>
        <v>8.4027777777885459E-5</v>
      </c>
    </row>
    <row r="16" spans="1:7" x14ac:dyDescent="0.25">
      <c r="A16" s="5">
        <v>90</v>
      </c>
      <c r="B16">
        <v>65</v>
      </c>
      <c r="C16" s="1">
        <v>131.9</v>
      </c>
      <c r="D16">
        <f t="shared" si="0"/>
        <v>131.9</v>
      </c>
      <c r="E16">
        <f t="shared" si="1"/>
        <v>8573.5</v>
      </c>
      <c r="F16">
        <f t="shared" si="2"/>
        <v>4225</v>
      </c>
      <c r="G16" s="6">
        <f t="shared" si="3"/>
        <v>0.27213611111110536</v>
      </c>
    </row>
    <row r="17" spans="1:11" ht="15.75" thickBot="1" x14ac:dyDescent="0.3">
      <c r="A17" s="7">
        <v>95</v>
      </c>
      <c r="B17" s="37">
        <v>70</v>
      </c>
      <c r="C17" s="38">
        <v>134.1</v>
      </c>
      <c r="D17" s="37">
        <f t="shared" si="0"/>
        <v>134.1</v>
      </c>
      <c r="E17">
        <f t="shared" si="1"/>
        <v>9387</v>
      </c>
      <c r="F17">
        <f t="shared" si="2"/>
        <v>4900</v>
      </c>
      <c r="G17" s="6">
        <f t="shared" si="3"/>
        <v>1.8000694444446019E-2</v>
      </c>
    </row>
    <row r="18" spans="1:11" x14ac:dyDescent="0.25">
      <c r="A18" t="s">
        <v>54</v>
      </c>
      <c r="B18">
        <f>SUM(B3:B17)</f>
        <v>525</v>
      </c>
      <c r="C18" t="s">
        <v>56</v>
      </c>
      <c r="D18">
        <f t="shared" ref="D18:G18" si="4">SUM(D3:D17)</f>
        <v>1823.2</v>
      </c>
      <c r="E18">
        <f t="shared" si="4"/>
        <v>66349.5</v>
      </c>
      <c r="F18">
        <f t="shared" si="4"/>
        <v>25375</v>
      </c>
      <c r="G18">
        <f t="shared" si="4"/>
        <v>2.3535833333333405</v>
      </c>
    </row>
    <row r="19" spans="1:11" x14ac:dyDescent="0.25">
      <c r="A19" t="s">
        <v>55</v>
      </c>
      <c r="C19">
        <f>COUNT(A3:A17)</f>
        <v>15</v>
      </c>
    </row>
    <row r="20" spans="1:11" x14ac:dyDescent="0.25">
      <c r="A20">
        <f>C19*F18-B18^2</f>
        <v>105000</v>
      </c>
      <c r="E20" t="s">
        <v>48</v>
      </c>
      <c r="H20" t="s">
        <v>60</v>
      </c>
      <c r="I20">
        <v>0.1</v>
      </c>
    </row>
    <row r="21" spans="1:11" x14ac:dyDescent="0.25">
      <c r="A21" t="s">
        <v>59</v>
      </c>
      <c r="E21" t="s">
        <v>49</v>
      </c>
      <c r="H21" t="s">
        <v>61</v>
      </c>
      <c r="I21">
        <v>1</v>
      </c>
    </row>
    <row r="22" spans="1:11" x14ac:dyDescent="0.25">
      <c r="A22" s="40">
        <f>SQRT(G18/(C19-2))</f>
        <v>0.42549368008805061</v>
      </c>
      <c r="E22" t="s">
        <v>50</v>
      </c>
    </row>
    <row r="23" spans="1:11" ht="15.75" thickBot="1" x14ac:dyDescent="0.3">
      <c r="E23" t="s">
        <v>51</v>
      </c>
    </row>
    <row r="24" spans="1:11" ht="15.75" x14ac:dyDescent="0.25">
      <c r="A24" s="12" t="s">
        <v>9</v>
      </c>
      <c r="B24" s="10">
        <f>(C19*E18-B18*D18)/A20</f>
        <v>0.36249999999999999</v>
      </c>
      <c r="C24" s="13"/>
      <c r="E24" t="s">
        <v>52</v>
      </c>
      <c r="H24" cm="1">
        <f t="array" ref="H24:I28">LINEST(D3:D17,B3:B17,1,1)</f>
        <v>0.36249999999999988</v>
      </c>
      <c r="I24">
        <v>108.85916666666667</v>
      </c>
      <c r="J24" t="s">
        <v>63</v>
      </c>
      <c r="K24" t="s">
        <v>64</v>
      </c>
    </row>
    <row r="25" spans="1:11" ht="15.75" x14ac:dyDescent="0.25">
      <c r="A25" s="14" t="s">
        <v>10</v>
      </c>
      <c r="B25" s="51">
        <f>(F18*D18-B18*E18)/A20</f>
        <v>108.85916666666667</v>
      </c>
      <c r="C25" s="13"/>
      <c r="E25" t="s">
        <v>53</v>
      </c>
      <c r="H25">
        <v>5.0856221953221358E-3</v>
      </c>
      <c r="I25">
        <v>0.20917100822953624</v>
      </c>
      <c r="J25" t="s">
        <v>32</v>
      </c>
      <c r="K25" t="s">
        <v>65</v>
      </c>
    </row>
    <row r="26" spans="1:11" ht="18.75" x14ac:dyDescent="0.35">
      <c r="A26" s="14" t="s">
        <v>11</v>
      </c>
      <c r="B26" s="50">
        <f>A22*SQRT(C19/A20)</f>
        <v>5.085622195322141E-3</v>
      </c>
      <c r="C26" s="43">
        <f>B26/B24*100</f>
        <v>1.4029302607785217</v>
      </c>
      <c r="D26" t="s">
        <v>62</v>
      </c>
      <c r="H26">
        <v>0.99744785280952164</v>
      </c>
      <c r="I26">
        <v>0.42549368008805016</v>
      </c>
      <c r="J26" t="s">
        <v>66</v>
      </c>
      <c r="K26" t="s">
        <v>67</v>
      </c>
    </row>
    <row r="27" spans="1:11" ht="19.5" thickBot="1" x14ac:dyDescent="0.4">
      <c r="A27" s="15" t="s">
        <v>12</v>
      </c>
      <c r="B27" s="44">
        <f>A22*SQRT(F18/A20)</f>
        <v>0.20917100822953646</v>
      </c>
      <c r="C27" s="42">
        <f>B27/B25*100</f>
        <v>0.19214827251987948</v>
      </c>
      <c r="D27" t="s">
        <v>62</v>
      </c>
      <c r="H27">
        <v>5080.750097369254</v>
      </c>
      <c r="I27">
        <v>13</v>
      </c>
    </row>
    <row r="28" spans="1:11" ht="16.5" thickBot="1" x14ac:dyDescent="0.3">
      <c r="A28" s="13"/>
      <c r="B28" s="2"/>
      <c r="C28" s="13"/>
      <c r="H28">
        <v>919.84374999999989</v>
      </c>
      <c r="I28">
        <v>2.3535833333333356</v>
      </c>
    </row>
    <row r="29" spans="1:11" ht="18.75" x14ac:dyDescent="0.35">
      <c r="A29" s="12" t="s">
        <v>13</v>
      </c>
      <c r="B29" s="49">
        <f>B25</f>
        <v>108.85916666666667</v>
      </c>
      <c r="C29" s="16" t="s">
        <v>14</v>
      </c>
    </row>
    <row r="30" spans="1:11" ht="18.75" x14ac:dyDescent="0.35">
      <c r="A30" s="14" t="s">
        <v>15</v>
      </c>
      <c r="B30" s="47">
        <f>SQRT(B27^2+I20^2)</f>
        <v>0.23184587700401493</v>
      </c>
      <c r="C30" s="17" t="s">
        <v>16</v>
      </c>
    </row>
    <row r="31" spans="1:11" ht="18" x14ac:dyDescent="0.25">
      <c r="A31" s="18" t="s">
        <v>17</v>
      </c>
      <c r="B31" s="46">
        <f>B24/B25</f>
        <v>3.329990584164555E-3</v>
      </c>
      <c r="C31" s="17" t="s">
        <v>18</v>
      </c>
      <c r="D31" t="s">
        <v>57</v>
      </c>
      <c r="F31" t="s">
        <v>53</v>
      </c>
    </row>
    <row r="32" spans="1:11" ht="18" x14ac:dyDescent="0.25">
      <c r="A32" s="19" t="s">
        <v>19</v>
      </c>
      <c r="B32" s="45">
        <f>SQRT((B26/B25)^2+(B24/B25^2*B27)^2)</f>
        <v>4.7153587057609929E-5</v>
      </c>
      <c r="C32" s="20" t="s">
        <v>18</v>
      </c>
    </row>
    <row r="33" spans="1:6" ht="18.75" thickBot="1" x14ac:dyDescent="0.3">
      <c r="A33" s="21" t="s">
        <v>20</v>
      </c>
      <c r="B33" s="11">
        <v>3.8999999999999998E-3</v>
      </c>
      <c r="C33" s="22" t="s">
        <v>18</v>
      </c>
      <c r="D33" s="39" t="s">
        <v>58</v>
      </c>
      <c r="E33" s="53">
        <f>B33-B31</f>
        <v>5.7000941583544486E-4</v>
      </c>
      <c r="F33" s="56">
        <f>B32*2</f>
        <v>9.4307174115219858E-5</v>
      </c>
    </row>
  </sheetData>
  <mergeCells count="5">
    <mergeCell ref="B1:B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topLeftCell="A16" zoomScale="130" zoomScaleNormal="130" workbookViewId="0">
      <selection activeCell="D26" sqref="D26"/>
    </sheetView>
  </sheetViews>
  <sheetFormatPr defaultRowHeight="15" x14ac:dyDescent="0.25"/>
  <cols>
    <col min="2" max="2" width="14.42578125" bestFit="1" customWidth="1"/>
    <col min="3" max="3" width="11.85546875" bestFit="1" customWidth="1"/>
    <col min="9" max="9" width="9.42578125" bestFit="1" customWidth="1"/>
    <col min="10" max="10" width="15" customWidth="1"/>
  </cols>
  <sheetData>
    <row r="1" spans="1:10" ht="15.75" customHeight="1" thickBot="1" x14ac:dyDescent="0.3">
      <c r="A1" s="25" t="s">
        <v>0</v>
      </c>
      <c r="B1" s="23" t="s">
        <v>21</v>
      </c>
      <c r="C1" s="4" t="s">
        <v>2</v>
      </c>
      <c r="D1" s="4" t="s">
        <v>22</v>
      </c>
      <c r="E1" s="71" t="s">
        <v>4</v>
      </c>
      <c r="F1" s="71" t="s">
        <v>5</v>
      </c>
      <c r="G1" s="73" t="s">
        <v>6</v>
      </c>
    </row>
    <row r="2" spans="1:10" ht="19.5" thickBot="1" x14ac:dyDescent="0.3">
      <c r="A2" s="26" t="s">
        <v>7</v>
      </c>
      <c r="B2" s="3" t="s">
        <v>1</v>
      </c>
      <c r="C2" s="3" t="s">
        <v>8</v>
      </c>
      <c r="D2" s="3" t="s">
        <v>3</v>
      </c>
      <c r="E2" s="72"/>
      <c r="F2" s="72"/>
      <c r="G2" s="74"/>
      <c r="H2" s="65"/>
      <c r="I2" s="64"/>
    </row>
    <row r="3" spans="1:10" x14ac:dyDescent="0.25">
      <c r="A3" s="5">
        <v>30.9</v>
      </c>
      <c r="B3" s="40">
        <f>1/(A3+273)</f>
        <v>3.290556103981573E-3</v>
      </c>
      <c r="C3" s="1">
        <v>359</v>
      </c>
      <c r="D3" s="41">
        <f>LN(C3)</f>
        <v>5.8833223884882786</v>
      </c>
      <c r="E3">
        <f>B3*D3</f>
        <v>1.9359402397131551E-2</v>
      </c>
      <c r="F3" s="52">
        <f>B3^2</f>
        <v>1.0827759473450388E-5</v>
      </c>
      <c r="G3" s="57">
        <f>D3^2</f>
        <v>34.613482326887421</v>
      </c>
      <c r="I3" s="40"/>
      <c r="J3" s="66"/>
    </row>
    <row r="4" spans="1:10" x14ac:dyDescent="0.25">
      <c r="A4" s="5">
        <v>35.9</v>
      </c>
      <c r="B4" s="40">
        <f t="shared" ref="B4:B16" si="0">1/(A4+273)</f>
        <v>3.2372936225315637E-3</v>
      </c>
      <c r="C4" s="1">
        <v>314</v>
      </c>
      <c r="D4" s="41">
        <f t="shared" ref="D4:D16" si="1">LN(C4)</f>
        <v>5.7493929859082531</v>
      </c>
      <c r="E4">
        <f t="shared" ref="E4:E16" si="2">B4*D4</f>
        <v>1.8612473246708491E-2</v>
      </c>
      <c r="F4" s="52">
        <f t="shared" ref="F4:F16" si="3">B4^2</f>
        <v>1.0480069998483534E-5</v>
      </c>
      <c r="G4" s="57">
        <f t="shared" ref="G4:G16" si="4">D4^2</f>
        <v>33.055519706411019</v>
      </c>
      <c r="I4" s="40"/>
      <c r="J4" s="66"/>
    </row>
    <row r="5" spans="1:10" x14ac:dyDescent="0.25">
      <c r="A5" s="5">
        <v>40.9</v>
      </c>
      <c r="B5" s="40">
        <f t="shared" si="0"/>
        <v>3.1857279388340237E-3</v>
      </c>
      <c r="C5" s="1">
        <v>267</v>
      </c>
      <c r="D5" s="41">
        <f t="shared" si="1"/>
        <v>5.5872486584002496</v>
      </c>
      <c r="E5">
        <f t="shared" si="2"/>
        <v>1.7799454152278592E-2</v>
      </c>
      <c r="F5" s="52">
        <f t="shared" si="3"/>
        <v>1.0148862500267677E-5</v>
      </c>
      <c r="G5" s="57">
        <f t="shared" si="4"/>
        <v>31.21734757079539</v>
      </c>
      <c r="I5" s="40"/>
      <c r="J5" s="66"/>
    </row>
    <row r="6" spans="1:10" x14ac:dyDescent="0.25">
      <c r="A6" s="5">
        <v>45.9</v>
      </c>
      <c r="B6" s="40">
        <f t="shared" si="0"/>
        <v>3.1357792411414237E-3</v>
      </c>
      <c r="C6" s="1">
        <v>222</v>
      </c>
      <c r="D6" s="41">
        <f t="shared" si="1"/>
        <v>5.4026773818722793</v>
      </c>
      <c r="E6">
        <f t="shared" si="2"/>
        <v>1.6941603580659388E-2</v>
      </c>
      <c r="F6" s="52">
        <f t="shared" si="3"/>
        <v>9.8331114491734836E-6</v>
      </c>
      <c r="G6" s="57">
        <f t="shared" si="4"/>
        <v>29.188922892594306</v>
      </c>
      <c r="I6" s="40"/>
      <c r="J6" s="66"/>
    </row>
    <row r="7" spans="1:10" x14ac:dyDescent="0.25">
      <c r="A7" s="5">
        <v>50.9</v>
      </c>
      <c r="B7" s="40">
        <f t="shared" si="0"/>
        <v>3.0873726458783579E-3</v>
      </c>
      <c r="C7" s="1">
        <v>184</v>
      </c>
      <c r="D7" s="41">
        <f t="shared" si="1"/>
        <v>5.2149357576089859</v>
      </c>
      <c r="E7">
        <f t="shared" si="2"/>
        <v>1.6100450008054913E-2</v>
      </c>
      <c r="F7" s="52">
        <f t="shared" si="3"/>
        <v>9.5318698545179313E-6</v>
      </c>
      <c r="G7" s="57">
        <f t="shared" si="4"/>
        <v>27.195554955988808</v>
      </c>
      <c r="I7" s="40"/>
      <c r="J7" s="66"/>
    </row>
    <row r="8" spans="1:10" x14ac:dyDescent="0.25">
      <c r="A8" s="5">
        <v>55.9</v>
      </c>
      <c r="B8" s="40">
        <f t="shared" si="0"/>
        <v>3.040437823046519E-3</v>
      </c>
      <c r="C8" s="1">
        <v>139</v>
      </c>
      <c r="D8" s="41">
        <f t="shared" si="1"/>
        <v>4.9344739331306915</v>
      </c>
      <c r="E8">
        <f t="shared" si="2"/>
        <v>1.5002961183127673E-2</v>
      </c>
      <c r="F8" s="52">
        <f t="shared" si="3"/>
        <v>9.2442621558118546E-6</v>
      </c>
      <c r="G8" s="57">
        <f t="shared" si="4"/>
        <v>24.349032996746278</v>
      </c>
      <c r="I8" s="40"/>
      <c r="J8" s="66"/>
    </row>
    <row r="9" spans="1:10" x14ac:dyDescent="0.25">
      <c r="A9" s="5">
        <v>60.9</v>
      </c>
      <c r="B9" s="40">
        <f t="shared" si="0"/>
        <v>2.9949086552860139E-3</v>
      </c>
      <c r="C9" s="1">
        <v>123</v>
      </c>
      <c r="D9" s="41">
        <f t="shared" si="1"/>
        <v>4.8121843553724171</v>
      </c>
      <c r="E9">
        <f t="shared" si="2"/>
        <v>1.4412052576736799E-2</v>
      </c>
      <c r="F9" s="52">
        <f t="shared" si="3"/>
        <v>8.9694778535070808E-6</v>
      </c>
      <c r="G9" s="57">
        <f t="shared" si="4"/>
        <v>23.157118270091047</v>
      </c>
      <c r="I9" s="40"/>
      <c r="J9" s="66"/>
    </row>
    <row r="10" spans="1:10" x14ac:dyDescent="0.25">
      <c r="A10" s="5">
        <v>65.900000000000006</v>
      </c>
      <c r="B10" s="40">
        <f t="shared" si="0"/>
        <v>2.9507229271171437E-3</v>
      </c>
      <c r="C10" s="1">
        <v>102</v>
      </c>
      <c r="D10" s="41">
        <f t="shared" si="1"/>
        <v>4.6249728132842707</v>
      </c>
      <c r="E10">
        <f t="shared" si="2"/>
        <v>1.3647013317451374E-2</v>
      </c>
      <c r="F10" s="52">
        <f t="shared" si="3"/>
        <v>8.7067657926147653E-6</v>
      </c>
      <c r="G10" s="57">
        <f t="shared" si="4"/>
        <v>21.390373523618621</v>
      </c>
      <c r="I10" s="40"/>
      <c r="J10" s="66"/>
    </row>
    <row r="11" spans="1:10" x14ac:dyDescent="0.25">
      <c r="A11" s="5">
        <v>70.900000000000006</v>
      </c>
      <c r="B11" s="40">
        <f t="shared" si="0"/>
        <v>2.907822041291073E-3</v>
      </c>
      <c r="C11" s="1">
        <v>86</v>
      </c>
      <c r="D11" s="41">
        <f t="shared" si="1"/>
        <v>4.4543472962535073</v>
      </c>
      <c r="E11">
        <f t="shared" si="2"/>
        <v>1.2952449247611245E-2</v>
      </c>
      <c r="F11" s="52">
        <f t="shared" si="3"/>
        <v>8.4554290238181833E-6</v>
      </c>
      <c r="G11" s="57">
        <f t="shared" si="4"/>
        <v>19.841209835640932</v>
      </c>
      <c r="I11" s="40"/>
      <c r="J11" s="66"/>
    </row>
    <row r="12" spans="1:10" x14ac:dyDescent="0.25">
      <c r="A12" s="5">
        <v>75.900000000000006</v>
      </c>
      <c r="B12" s="40">
        <f t="shared" si="0"/>
        <v>2.8661507595299516E-3</v>
      </c>
      <c r="C12" s="1">
        <v>70</v>
      </c>
      <c r="D12" s="41">
        <f t="shared" si="1"/>
        <v>4.2484952420493594</v>
      </c>
      <c r="E12">
        <f t="shared" si="2"/>
        <v>1.2176827864859156E-2</v>
      </c>
      <c r="F12" s="52">
        <f t="shared" si="3"/>
        <v>8.2148201763541174E-6</v>
      </c>
      <c r="G12" s="57">
        <f t="shared" si="4"/>
        <v>18.049711821716045</v>
      </c>
      <c r="I12" s="40"/>
      <c r="J12" s="66"/>
    </row>
    <row r="13" spans="1:10" x14ac:dyDescent="0.25">
      <c r="A13" s="5">
        <v>80.900000000000006</v>
      </c>
      <c r="B13" s="40">
        <f t="shared" si="0"/>
        <v>2.8256569652444197E-3</v>
      </c>
      <c r="C13" s="1">
        <v>60</v>
      </c>
      <c r="D13" s="41">
        <f t="shared" si="1"/>
        <v>4.0943445622221004</v>
      </c>
      <c r="E13">
        <f t="shared" si="2"/>
        <v>1.1569213230353493E-2</v>
      </c>
      <c r="F13" s="52">
        <f t="shared" si="3"/>
        <v>7.9843372852343033E-6</v>
      </c>
      <c r="G13" s="57">
        <f t="shared" si="4"/>
        <v>16.763657394197683</v>
      </c>
      <c r="I13" s="40"/>
      <c r="J13" s="66"/>
    </row>
    <row r="14" spans="1:10" x14ac:dyDescent="0.25">
      <c r="A14" s="5">
        <v>85.9</v>
      </c>
      <c r="B14" s="40">
        <f t="shared" si="0"/>
        <v>2.7862914460852605E-3</v>
      </c>
      <c r="C14" s="1">
        <v>51</v>
      </c>
      <c r="D14" s="41">
        <f t="shared" si="1"/>
        <v>3.9318256327243257</v>
      </c>
      <c r="E14">
        <f t="shared" si="2"/>
        <v>1.0955212127958556E-2</v>
      </c>
      <c r="F14" s="52">
        <f t="shared" si="3"/>
        <v>7.7634200225278922E-6</v>
      </c>
      <c r="G14" s="57">
        <f t="shared" si="4"/>
        <v>15.459252806148044</v>
      </c>
      <c r="I14" s="40"/>
      <c r="J14" s="66"/>
    </row>
    <row r="15" spans="1:10" x14ac:dyDescent="0.25">
      <c r="A15" s="5">
        <v>90.9</v>
      </c>
      <c r="B15" s="40">
        <f t="shared" si="0"/>
        <v>2.7480076944215444E-3</v>
      </c>
      <c r="C15" s="1">
        <v>43</v>
      </c>
      <c r="D15" s="41">
        <f t="shared" si="1"/>
        <v>3.7612001156935624</v>
      </c>
      <c r="E15">
        <f t="shared" si="2"/>
        <v>1.0335806858185113E-2</v>
      </c>
      <c r="F15" s="52">
        <f t="shared" si="3"/>
        <v>7.5515462886000117E-6</v>
      </c>
      <c r="G15" s="57">
        <f t="shared" si="4"/>
        <v>14.146626310293268</v>
      </c>
      <c r="I15" s="40"/>
      <c r="J15" s="66"/>
    </row>
    <row r="16" spans="1:10" ht="15.75" thickBot="1" x14ac:dyDescent="0.3">
      <c r="A16" s="7">
        <v>95.9</v>
      </c>
      <c r="B16" s="40">
        <f t="shared" si="0"/>
        <v>2.7107617240444567E-3</v>
      </c>
      <c r="C16" s="9">
        <v>36</v>
      </c>
      <c r="D16" s="59">
        <f t="shared" si="1"/>
        <v>3.5835189384561099</v>
      </c>
      <c r="E16" s="8">
        <f t="shared" si="2"/>
        <v>9.7140659757552449E-3</v>
      </c>
      <c r="F16" s="75">
        <f t="shared" si="3"/>
        <v>7.3482291245444749E-6</v>
      </c>
      <c r="G16" s="60">
        <f t="shared" si="4"/>
        <v>12.841607982273604</v>
      </c>
      <c r="I16" s="40"/>
      <c r="J16" s="66"/>
    </row>
    <row r="17" spans="1:8" x14ac:dyDescent="0.25">
      <c r="A17" s="58">
        <f>SUM(A3:A16)</f>
        <v>887.5999999999998</v>
      </c>
      <c r="B17" s="61">
        <f>SUM(B3:B16)</f>
        <v>4.1767489588433328E-2</v>
      </c>
      <c r="C17" s="58">
        <f t="shared" ref="C17:G17" si="5">SUM(C3:C16)</f>
        <v>2056</v>
      </c>
      <c r="D17" s="58">
        <f t="shared" si="5"/>
        <v>66.282940061464387</v>
      </c>
      <c r="E17" s="58">
        <f t="shared" si="5"/>
        <v>0.19957898576687158</v>
      </c>
      <c r="F17" s="58">
        <f t="shared" si="5"/>
        <v>1.2505996099890568E-4</v>
      </c>
      <c r="G17" s="58">
        <f t="shared" si="5"/>
        <v>321.26941839340247</v>
      </c>
      <c r="H17" t="s">
        <v>69</v>
      </c>
    </row>
    <row r="18" spans="1:8" ht="18" x14ac:dyDescent="0.35">
      <c r="A18" s="1" t="s">
        <v>23</v>
      </c>
      <c r="B18" s="62">
        <v>8.6169999999999997E-5</v>
      </c>
    </row>
    <row r="19" spans="1:8" x14ac:dyDescent="0.25">
      <c r="A19" t="s">
        <v>68</v>
      </c>
      <c r="B19" s="66">
        <f>B20*F17-B17^2</f>
        <v>6.316267464793069E-6</v>
      </c>
    </row>
    <row r="20" spans="1:8" x14ac:dyDescent="0.25">
      <c r="A20" t="s">
        <v>56</v>
      </c>
      <c r="B20">
        <f>COUNT(A3:A16)</f>
        <v>14</v>
      </c>
    </row>
    <row r="21" spans="1:8" x14ac:dyDescent="0.25">
      <c r="A21" t="s">
        <v>59</v>
      </c>
      <c r="B21" s="40">
        <f>SQRT(G17/(B20-2))</f>
        <v>5.1742102327585746</v>
      </c>
    </row>
    <row r="22" spans="1:8" x14ac:dyDescent="0.25">
      <c r="B22" s="40"/>
    </row>
    <row r="23" spans="1:8" ht="15.75" thickBot="1" x14ac:dyDescent="0.3">
      <c r="B23" s="66"/>
    </row>
    <row r="24" spans="1:8" ht="15.75" x14ac:dyDescent="0.25">
      <c r="A24" s="12" t="s">
        <v>9</v>
      </c>
      <c r="B24" s="63">
        <f>(B20*E17-B17*D17)/B19</f>
        <v>4058.3765603849251</v>
      </c>
      <c r="C24" s="13"/>
    </row>
    <row r="25" spans="1:8" ht="15.75" x14ac:dyDescent="0.25">
      <c r="A25" s="14" t="s">
        <v>10</v>
      </c>
      <c r="B25" s="51">
        <f>(F17*D17-B17*E17)/B19</f>
        <v>-7.3732329050253149</v>
      </c>
      <c r="C25" s="13"/>
    </row>
    <row r="26" spans="1:8" ht="18.75" x14ac:dyDescent="0.35">
      <c r="A26" s="14" t="s">
        <v>11</v>
      </c>
      <c r="B26" s="51">
        <f>B21*SQRT(B20/B19)</f>
        <v>7703.3181063884049</v>
      </c>
      <c r="C26" s="13"/>
    </row>
    <row r="27" spans="1:8" ht="19.5" thickBot="1" x14ac:dyDescent="0.4">
      <c r="A27" s="15" t="s">
        <v>12</v>
      </c>
      <c r="B27" s="76">
        <f>B21*SQRT(F17/B19)</f>
        <v>23.023585551791239</v>
      </c>
      <c r="C27" s="13"/>
    </row>
    <row r="28" spans="1:8" ht="16.5" thickBot="1" x14ac:dyDescent="0.3">
      <c r="A28" s="13"/>
      <c r="B28" s="2"/>
      <c r="C28" s="13"/>
    </row>
    <row r="29" spans="1:8" ht="18.75" x14ac:dyDescent="0.35">
      <c r="A29" s="12" t="s">
        <v>24</v>
      </c>
      <c r="B29" s="48">
        <f>B18*B24*2</f>
        <v>0.69942061641673792</v>
      </c>
      <c r="C29" s="16" t="s">
        <v>25</v>
      </c>
    </row>
    <row r="30" spans="1:8" ht="19.5" thickBot="1" x14ac:dyDescent="0.4">
      <c r="A30" s="15" t="s">
        <v>26</v>
      </c>
      <c r="B30" s="67">
        <f>SQRT(B27^2+1^2)</f>
        <v>23.045292179980063</v>
      </c>
      <c r="C30" s="22" t="s">
        <v>27</v>
      </c>
    </row>
    <row r="31" spans="1:8" ht="15.75" x14ac:dyDescent="0.25">
      <c r="A31" s="24"/>
      <c r="B31" s="2"/>
      <c r="C31" s="13"/>
    </row>
    <row r="32" spans="1:8" ht="15.75" x14ac:dyDescent="0.25">
      <c r="A32" s="24"/>
      <c r="B32" s="2"/>
      <c r="C32" s="13"/>
    </row>
    <row r="33" spans="1:3" ht="15.75" x14ac:dyDescent="0.25">
      <c r="A33" s="24"/>
      <c r="B33" s="2"/>
      <c r="C33" s="13"/>
    </row>
  </sheetData>
  <mergeCells count="3"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6898-4D7E-4DF4-B470-88312B59EB4B}">
  <dimension ref="A1:P42"/>
  <sheetViews>
    <sheetView zoomScale="150" zoomScaleNormal="150" workbookViewId="0">
      <selection activeCell="C25" sqref="C25"/>
    </sheetView>
  </sheetViews>
  <sheetFormatPr defaultRowHeight="15" x14ac:dyDescent="0.25"/>
  <cols>
    <col min="1" max="1" width="14.28515625" customWidth="1"/>
    <col min="2" max="2" width="9.28515625" bestFit="1" customWidth="1"/>
    <col min="3" max="12" width="9.7109375" bestFit="1" customWidth="1"/>
    <col min="14" max="14" width="9.85546875" bestFit="1" customWidth="1"/>
  </cols>
  <sheetData>
    <row r="1" spans="1:14" x14ac:dyDescent="0.25">
      <c r="A1" s="27" t="s">
        <v>28</v>
      </c>
    </row>
    <row r="2" spans="1:14" x14ac:dyDescent="0.25">
      <c r="A2" s="27" t="s">
        <v>29</v>
      </c>
      <c r="B2" s="28">
        <v>1000</v>
      </c>
      <c r="C2" s="27" t="s">
        <v>30</v>
      </c>
    </row>
    <row r="3" spans="1:14" x14ac:dyDescent="0.25">
      <c r="A3" s="27" t="s">
        <v>31</v>
      </c>
      <c r="B3" s="28">
        <v>2</v>
      </c>
      <c r="C3" s="27" t="s">
        <v>30</v>
      </c>
    </row>
    <row r="4" spans="1:14" x14ac:dyDescent="0.25">
      <c r="A4" s="27" t="s">
        <v>32</v>
      </c>
      <c r="B4" s="28">
        <v>3</v>
      </c>
      <c r="C4" s="27" t="s">
        <v>30</v>
      </c>
    </row>
    <row r="5" spans="1:14" x14ac:dyDescent="0.25">
      <c r="A5" s="27" t="s">
        <v>33</v>
      </c>
      <c r="B5" s="28">
        <v>1</v>
      </c>
      <c r="C5" s="27" t="s">
        <v>34</v>
      </c>
    </row>
    <row r="6" spans="1:14" x14ac:dyDescent="0.25">
      <c r="A6" s="27" t="s">
        <v>70</v>
      </c>
      <c r="B6" s="77">
        <f>SQRT(B3^2+B4^2+B5^2)</f>
        <v>3.7416573867739413</v>
      </c>
      <c r="C6" s="27" t="s">
        <v>34</v>
      </c>
    </row>
    <row r="7" spans="1:14" x14ac:dyDescent="0.25">
      <c r="A7" s="27" t="s">
        <v>35</v>
      </c>
    </row>
    <row r="8" spans="1:14" x14ac:dyDescent="0.25">
      <c r="A8" s="34" t="s">
        <v>36</v>
      </c>
      <c r="B8" s="29">
        <v>83</v>
      </c>
      <c r="C8" s="29">
        <v>69</v>
      </c>
      <c r="D8" s="29">
        <v>58</v>
      </c>
      <c r="E8" s="29">
        <v>49</v>
      </c>
      <c r="F8" s="29">
        <v>42</v>
      </c>
      <c r="G8" s="29">
        <v>35.5</v>
      </c>
      <c r="H8" s="29">
        <v>30</v>
      </c>
      <c r="I8" s="29">
        <v>26</v>
      </c>
      <c r="J8" s="29">
        <v>22</v>
      </c>
      <c r="K8" s="29">
        <v>18.5</v>
      </c>
      <c r="L8" s="30">
        <v>15.3</v>
      </c>
      <c r="N8" s="54"/>
    </row>
    <row r="9" spans="1:14" x14ac:dyDescent="0.25">
      <c r="A9" s="35" t="s">
        <v>37</v>
      </c>
      <c r="B9">
        <v>300</v>
      </c>
      <c r="C9">
        <v>340</v>
      </c>
      <c r="D9">
        <v>380</v>
      </c>
      <c r="E9">
        <v>420</v>
      </c>
      <c r="F9">
        <v>460</v>
      </c>
      <c r="G9">
        <v>500</v>
      </c>
      <c r="H9">
        <v>540</v>
      </c>
      <c r="I9">
        <v>580</v>
      </c>
      <c r="J9">
        <v>620</v>
      </c>
      <c r="K9">
        <v>660</v>
      </c>
      <c r="L9" s="31">
        <v>700</v>
      </c>
      <c r="N9" s="41"/>
    </row>
    <row r="10" spans="1:14" x14ac:dyDescent="0.25">
      <c r="A10" s="36" t="s">
        <v>38</v>
      </c>
      <c r="B10" s="68">
        <f>B8/($B$2-B9)*B9</f>
        <v>35.571428571428577</v>
      </c>
      <c r="C10" s="68">
        <f t="shared" ref="C10:L10" si="0">C8/($B$2-C9)*C9</f>
        <v>35.54545454545454</v>
      </c>
      <c r="D10" s="68">
        <f t="shared" si="0"/>
        <v>35.548387096774192</v>
      </c>
      <c r="E10" s="68">
        <f t="shared" si="0"/>
        <v>35.482758620689658</v>
      </c>
      <c r="F10" s="68">
        <f t="shared" si="0"/>
        <v>35.777777777777779</v>
      </c>
      <c r="G10" s="68">
        <f t="shared" si="0"/>
        <v>35.5</v>
      </c>
      <c r="H10" s="68">
        <f t="shared" si="0"/>
        <v>35.217391304347828</v>
      </c>
      <c r="I10" s="68">
        <f t="shared" si="0"/>
        <v>35.904761904761905</v>
      </c>
      <c r="J10" s="68">
        <f t="shared" si="0"/>
        <v>35.89473684210526</v>
      </c>
      <c r="K10" s="68">
        <f t="shared" si="0"/>
        <v>35.911764705882355</v>
      </c>
      <c r="L10" s="70">
        <f t="shared" si="0"/>
        <v>35.700000000000003</v>
      </c>
      <c r="N10" s="41"/>
    </row>
    <row r="11" spans="1:14" x14ac:dyDescent="0.25">
      <c r="A11" s="27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</row>
    <row r="12" spans="1:14" x14ac:dyDescent="0.25">
      <c r="A12" s="27"/>
    </row>
    <row r="13" spans="1:14" x14ac:dyDescent="0.25">
      <c r="A13" s="27" t="s">
        <v>39</v>
      </c>
    </row>
    <row r="14" spans="1:14" x14ac:dyDescent="0.25">
      <c r="A14" s="34" t="s">
        <v>36</v>
      </c>
      <c r="B14" s="29">
        <v>109</v>
      </c>
      <c r="C14" s="29">
        <v>91</v>
      </c>
      <c r="D14" s="29">
        <v>76</v>
      </c>
      <c r="E14" s="29">
        <v>64</v>
      </c>
      <c r="F14" s="29">
        <v>55</v>
      </c>
      <c r="G14" s="29">
        <v>47</v>
      </c>
      <c r="H14" s="29">
        <v>40</v>
      </c>
      <c r="I14" s="29">
        <v>34</v>
      </c>
      <c r="J14" s="29">
        <v>28.5</v>
      </c>
      <c r="K14" s="29">
        <v>24</v>
      </c>
      <c r="L14" s="30">
        <v>20</v>
      </c>
      <c r="N14" s="54"/>
    </row>
    <row r="15" spans="1:14" x14ac:dyDescent="0.25">
      <c r="A15" s="35" t="s">
        <v>37</v>
      </c>
      <c r="B15">
        <v>300</v>
      </c>
      <c r="C15">
        <v>340</v>
      </c>
      <c r="D15">
        <v>380</v>
      </c>
      <c r="E15">
        <v>420</v>
      </c>
      <c r="F15">
        <v>460</v>
      </c>
      <c r="G15">
        <v>500</v>
      </c>
      <c r="H15">
        <v>540</v>
      </c>
      <c r="I15">
        <v>580</v>
      </c>
      <c r="J15">
        <v>620</v>
      </c>
      <c r="K15">
        <v>660</v>
      </c>
      <c r="L15" s="31">
        <v>700</v>
      </c>
      <c r="N15" s="41"/>
    </row>
    <row r="16" spans="1:14" x14ac:dyDescent="0.25">
      <c r="A16" s="36" t="s">
        <v>38</v>
      </c>
      <c r="B16" s="68">
        <f>B14/($B$2-B15)*B15</f>
        <v>46.714285714285715</v>
      </c>
      <c r="C16" s="68">
        <f t="shared" ref="C16:L16" si="1">C14/($B$2-C15)*C15</f>
        <v>46.878787878787875</v>
      </c>
      <c r="D16" s="68">
        <f t="shared" si="1"/>
        <v>46.58064516129032</v>
      </c>
      <c r="E16" s="68">
        <f t="shared" si="1"/>
        <v>46.344827586206897</v>
      </c>
      <c r="F16" s="68">
        <f t="shared" si="1"/>
        <v>46.851851851851848</v>
      </c>
      <c r="G16" s="68">
        <f t="shared" si="1"/>
        <v>47</v>
      </c>
      <c r="H16" s="68">
        <f t="shared" si="1"/>
        <v>46.95652173913043</v>
      </c>
      <c r="I16" s="68">
        <f t="shared" si="1"/>
        <v>46.952380952380956</v>
      </c>
      <c r="J16" s="68">
        <f t="shared" si="1"/>
        <v>46.5</v>
      </c>
      <c r="K16" s="68">
        <f t="shared" si="1"/>
        <v>46.588235294117645</v>
      </c>
      <c r="L16" s="68">
        <f t="shared" si="1"/>
        <v>46.666666666666664</v>
      </c>
    </row>
    <row r="17" spans="1:16" x14ac:dyDescent="0.25">
      <c r="A17" s="27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spans="1:16" x14ac:dyDescent="0.25">
      <c r="A18" s="27" t="s">
        <v>40</v>
      </c>
    </row>
    <row r="19" spans="1:16" x14ac:dyDescent="0.25">
      <c r="A19" s="34" t="s">
        <v>36</v>
      </c>
      <c r="B19" s="29">
        <v>163</v>
      </c>
      <c r="C19" s="29">
        <v>136</v>
      </c>
      <c r="D19" s="29">
        <v>114</v>
      </c>
      <c r="E19" s="29">
        <v>97.5</v>
      </c>
      <c r="F19" s="29">
        <v>82.5</v>
      </c>
      <c r="G19" s="29">
        <v>70</v>
      </c>
      <c r="H19" s="29">
        <v>60</v>
      </c>
      <c r="I19" s="29">
        <v>51</v>
      </c>
      <c r="J19" s="29">
        <v>43</v>
      </c>
      <c r="K19" s="29">
        <v>36</v>
      </c>
      <c r="L19" s="30">
        <v>30</v>
      </c>
      <c r="N19" s="54"/>
    </row>
    <row r="20" spans="1:16" x14ac:dyDescent="0.25">
      <c r="A20" s="35" t="s">
        <v>37</v>
      </c>
      <c r="B20">
        <v>300</v>
      </c>
      <c r="C20">
        <v>340</v>
      </c>
      <c r="D20">
        <v>380</v>
      </c>
      <c r="E20">
        <v>420</v>
      </c>
      <c r="F20">
        <v>460</v>
      </c>
      <c r="G20">
        <v>500</v>
      </c>
      <c r="H20">
        <v>540</v>
      </c>
      <c r="I20">
        <v>580</v>
      </c>
      <c r="J20">
        <v>620</v>
      </c>
      <c r="K20">
        <v>660</v>
      </c>
      <c r="L20" s="31">
        <v>700</v>
      </c>
      <c r="N20" s="41"/>
    </row>
    <row r="21" spans="1:16" x14ac:dyDescent="0.25">
      <c r="A21" s="36" t="s">
        <v>38</v>
      </c>
      <c r="B21" s="68">
        <f>B19/($B$2-B20)*B20</f>
        <v>69.857142857142847</v>
      </c>
      <c r="C21" s="68">
        <f t="shared" ref="C21:L21" si="2">C19/($B$2-C20)*C20</f>
        <v>70.060606060606062</v>
      </c>
      <c r="D21" s="68">
        <f t="shared" si="2"/>
        <v>69.870967741935488</v>
      </c>
      <c r="E21" s="68">
        <f t="shared" si="2"/>
        <v>70.603448275862064</v>
      </c>
      <c r="F21" s="68">
        <f t="shared" si="2"/>
        <v>70.277777777777786</v>
      </c>
      <c r="G21" s="68">
        <f t="shared" si="2"/>
        <v>70</v>
      </c>
      <c r="H21" s="68">
        <f t="shared" si="2"/>
        <v>70.434782608695656</v>
      </c>
      <c r="I21" s="68">
        <f t="shared" si="2"/>
        <v>70.428571428571431</v>
      </c>
      <c r="J21" s="68">
        <f t="shared" si="2"/>
        <v>70.15789473684211</v>
      </c>
      <c r="K21" s="68">
        <f t="shared" si="2"/>
        <v>69.882352941176464</v>
      </c>
      <c r="L21" s="68">
        <f t="shared" si="2"/>
        <v>70</v>
      </c>
    </row>
    <row r="22" spans="1:16" x14ac:dyDescent="0.25">
      <c r="A22" s="27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6" x14ac:dyDescent="0.25">
      <c r="A23" s="27" t="s">
        <v>41</v>
      </c>
      <c r="B23" t="s">
        <v>42</v>
      </c>
    </row>
    <row r="24" spans="1:16" x14ac:dyDescent="0.25">
      <c r="A24" s="34" t="s">
        <v>36</v>
      </c>
      <c r="B24" s="32">
        <v>2350</v>
      </c>
      <c r="C24" s="32">
        <v>1280</v>
      </c>
      <c r="D24" s="32">
        <v>858</v>
      </c>
      <c r="E24" s="32">
        <v>628</v>
      </c>
      <c r="F24" s="32">
        <v>490</v>
      </c>
      <c r="G24" s="32">
        <v>397</v>
      </c>
      <c r="H24" s="32">
        <v>328</v>
      </c>
      <c r="I24" s="32">
        <v>278</v>
      </c>
      <c r="J24" s="32">
        <v>238</v>
      </c>
      <c r="K24" s="33">
        <v>207</v>
      </c>
      <c r="M24" s="55"/>
    </row>
    <row r="25" spans="1:16" x14ac:dyDescent="0.25">
      <c r="A25" s="35" t="s">
        <v>37</v>
      </c>
      <c r="B25">
        <v>30</v>
      </c>
      <c r="C25">
        <v>60</v>
      </c>
      <c r="D25">
        <v>90</v>
      </c>
      <c r="E25">
        <v>120</v>
      </c>
      <c r="F25">
        <v>150</v>
      </c>
      <c r="G25">
        <v>180</v>
      </c>
      <c r="H25">
        <v>210</v>
      </c>
      <c r="I25">
        <v>240</v>
      </c>
      <c r="J25">
        <v>270</v>
      </c>
      <c r="K25" s="31">
        <v>300</v>
      </c>
    </row>
    <row r="26" spans="1:16" x14ac:dyDescent="0.25">
      <c r="A26" s="36" t="s">
        <v>38</v>
      </c>
      <c r="B26" s="69">
        <f>B24/($B$2-B25)*B25</f>
        <v>72.680412371134011</v>
      </c>
      <c r="C26" s="69">
        <f t="shared" ref="C26:K26" si="3">C24/($B$2-C25)*C25</f>
        <v>81.702127659574472</v>
      </c>
      <c r="D26" s="69">
        <f t="shared" si="3"/>
        <v>84.857142857142861</v>
      </c>
      <c r="E26" s="69">
        <f t="shared" si="3"/>
        <v>85.63636363636364</v>
      </c>
      <c r="F26" s="69">
        <f t="shared" si="3"/>
        <v>86.470588235294116</v>
      </c>
      <c r="G26" s="69">
        <f t="shared" si="3"/>
        <v>87.146341463414629</v>
      </c>
      <c r="H26" s="69">
        <f t="shared" si="3"/>
        <v>87.189873417721515</v>
      </c>
      <c r="I26" s="69">
        <f t="shared" si="3"/>
        <v>87.789473684210535</v>
      </c>
      <c r="J26" s="69">
        <f t="shared" si="3"/>
        <v>88.027397260273972</v>
      </c>
      <c r="K26" s="69">
        <f t="shared" si="3"/>
        <v>88.714285714285708</v>
      </c>
    </row>
    <row r="27" spans="1:16" x14ac:dyDescent="0.25">
      <c r="A27" s="27"/>
    </row>
    <row r="28" spans="1:16" x14ac:dyDescent="0.25">
      <c r="A28" s="27" t="s">
        <v>41</v>
      </c>
      <c r="B28" t="s">
        <v>43</v>
      </c>
    </row>
    <row r="29" spans="1:16" x14ac:dyDescent="0.25">
      <c r="A29" s="34" t="s">
        <v>36</v>
      </c>
      <c r="B29" s="29">
        <v>179</v>
      </c>
      <c r="C29" s="29">
        <v>157</v>
      </c>
      <c r="D29" s="29">
        <v>137</v>
      </c>
      <c r="E29" s="29">
        <v>121</v>
      </c>
      <c r="F29" s="29">
        <v>108</v>
      </c>
      <c r="G29" s="29">
        <v>96</v>
      </c>
      <c r="H29" s="29">
        <v>84</v>
      </c>
      <c r="I29" s="29">
        <v>75</v>
      </c>
      <c r="J29" s="29">
        <v>66</v>
      </c>
      <c r="K29" s="29">
        <v>58.5</v>
      </c>
      <c r="L29" s="29">
        <v>52</v>
      </c>
      <c r="M29" s="29">
        <v>45</v>
      </c>
      <c r="N29" s="30">
        <v>39.700000000000003</v>
      </c>
      <c r="P29" s="54"/>
    </row>
    <row r="30" spans="1:16" x14ac:dyDescent="0.25">
      <c r="A30" s="35" t="s">
        <v>37</v>
      </c>
      <c r="B30">
        <v>330</v>
      </c>
      <c r="C30">
        <v>360</v>
      </c>
      <c r="D30">
        <v>390</v>
      </c>
      <c r="E30">
        <v>420</v>
      </c>
      <c r="F30">
        <v>450</v>
      </c>
      <c r="G30">
        <v>480</v>
      </c>
      <c r="H30">
        <v>510</v>
      </c>
      <c r="I30">
        <v>540</v>
      </c>
      <c r="J30">
        <v>570</v>
      </c>
      <c r="K30">
        <v>600</v>
      </c>
      <c r="L30">
        <v>630</v>
      </c>
      <c r="M30">
        <v>660</v>
      </c>
      <c r="N30" s="31">
        <v>690</v>
      </c>
    </row>
    <row r="31" spans="1:16" x14ac:dyDescent="0.25">
      <c r="A31" s="36" t="s">
        <v>38</v>
      </c>
      <c r="B31" s="68">
        <f>B29/($B$2-B30)*B30</f>
        <v>88.164179104477611</v>
      </c>
      <c r="C31" s="68">
        <f t="shared" ref="C31:N31" si="4">C29/($B$2-C30)*C30</f>
        <v>88.3125</v>
      </c>
      <c r="D31" s="68">
        <f t="shared" si="4"/>
        <v>87.590163934426229</v>
      </c>
      <c r="E31" s="68">
        <f t="shared" si="4"/>
        <v>87.620689655172413</v>
      </c>
      <c r="F31" s="68">
        <f t="shared" si="4"/>
        <v>88.36363636363636</v>
      </c>
      <c r="G31" s="68">
        <f t="shared" si="4"/>
        <v>88.615384615384613</v>
      </c>
      <c r="H31" s="68">
        <f t="shared" si="4"/>
        <v>87.428571428571431</v>
      </c>
      <c r="I31" s="68">
        <f t="shared" si="4"/>
        <v>88.043478260869563</v>
      </c>
      <c r="J31" s="68">
        <f t="shared" si="4"/>
        <v>87.488372093023258</v>
      </c>
      <c r="K31" s="68">
        <f t="shared" si="4"/>
        <v>87.75</v>
      </c>
      <c r="L31" s="68">
        <f t="shared" si="4"/>
        <v>88.540540540540547</v>
      </c>
      <c r="M31" s="68">
        <f t="shared" si="4"/>
        <v>87.352941176470594</v>
      </c>
      <c r="N31" s="68">
        <f t="shared" si="4"/>
        <v>88.364516129032268</v>
      </c>
    </row>
    <row r="32" spans="1:16" x14ac:dyDescent="0.25">
      <c r="A32" s="27"/>
    </row>
    <row r="33" spans="1:14" x14ac:dyDescent="0.25">
      <c r="A33" s="27" t="s">
        <v>41</v>
      </c>
      <c r="B33" t="s">
        <v>44</v>
      </c>
    </row>
    <row r="34" spans="1:14" x14ac:dyDescent="0.25">
      <c r="A34" s="34" t="s">
        <v>36</v>
      </c>
      <c r="B34" s="29">
        <v>34.5</v>
      </c>
      <c r="C34" s="29">
        <v>30</v>
      </c>
      <c r="D34" s="29">
        <v>25</v>
      </c>
      <c r="E34" s="29">
        <v>21.3</v>
      </c>
      <c r="F34" s="29">
        <v>17.5</v>
      </c>
      <c r="G34" s="29">
        <v>14</v>
      </c>
      <c r="H34" s="29">
        <v>10.7</v>
      </c>
      <c r="I34" s="29">
        <v>7.7</v>
      </c>
      <c r="J34" s="29">
        <v>5</v>
      </c>
      <c r="K34" s="30">
        <v>3.5</v>
      </c>
      <c r="M34" s="54"/>
    </row>
    <row r="35" spans="1:14" x14ac:dyDescent="0.25">
      <c r="A35" s="35" t="s">
        <v>37</v>
      </c>
      <c r="B35">
        <v>720</v>
      </c>
      <c r="C35">
        <v>750</v>
      </c>
      <c r="D35">
        <v>780</v>
      </c>
      <c r="E35">
        <v>810</v>
      </c>
      <c r="F35">
        <v>840</v>
      </c>
      <c r="G35">
        <v>870</v>
      </c>
      <c r="H35">
        <v>900</v>
      </c>
      <c r="I35">
        <v>930</v>
      </c>
      <c r="J35">
        <v>960</v>
      </c>
      <c r="K35" s="31">
        <v>975</v>
      </c>
    </row>
    <row r="36" spans="1:14" x14ac:dyDescent="0.25">
      <c r="A36" s="36" t="s">
        <v>38</v>
      </c>
      <c r="B36" s="68">
        <f>B34/($B$2-B35)*B35</f>
        <v>88.714285714285722</v>
      </c>
      <c r="C36" s="68">
        <f t="shared" ref="C36:K36" si="5">C34/($B$2-C35)*C35</f>
        <v>90</v>
      </c>
      <c r="D36" s="68">
        <f t="shared" si="5"/>
        <v>88.63636363636364</v>
      </c>
      <c r="E36" s="68">
        <f t="shared" si="5"/>
        <v>90.805263157894743</v>
      </c>
      <c r="F36" s="68">
        <f t="shared" si="5"/>
        <v>91.875</v>
      </c>
      <c r="G36" s="68">
        <f t="shared" si="5"/>
        <v>93.692307692307693</v>
      </c>
      <c r="H36" s="68">
        <f t="shared" si="5"/>
        <v>96.3</v>
      </c>
      <c r="I36" s="68">
        <f t="shared" si="5"/>
        <v>102.3</v>
      </c>
      <c r="J36" s="68">
        <f t="shared" si="5"/>
        <v>120</v>
      </c>
      <c r="K36" s="68">
        <f t="shared" si="5"/>
        <v>136.5</v>
      </c>
    </row>
    <row r="37" spans="1:14" x14ac:dyDescent="0.25">
      <c r="A37" s="27"/>
    </row>
    <row r="38" spans="1:14" x14ac:dyDescent="0.25">
      <c r="A38" s="27" t="s">
        <v>45</v>
      </c>
      <c r="B38" t="s">
        <v>46</v>
      </c>
    </row>
    <row r="39" spans="1:14" x14ac:dyDescent="0.25">
      <c r="A39" s="34" t="s">
        <v>36</v>
      </c>
      <c r="B39" s="29">
        <v>147</v>
      </c>
      <c r="C39" s="29">
        <v>122</v>
      </c>
      <c r="D39" s="29">
        <v>102.5</v>
      </c>
      <c r="E39" s="29">
        <v>88</v>
      </c>
      <c r="F39" s="29">
        <v>74.5</v>
      </c>
      <c r="G39" s="29">
        <v>63.3</v>
      </c>
      <c r="H39" s="29">
        <v>54</v>
      </c>
      <c r="I39" s="29">
        <v>46</v>
      </c>
      <c r="J39" s="29">
        <v>39</v>
      </c>
      <c r="K39" s="29">
        <v>32.6</v>
      </c>
      <c r="L39" s="30">
        <v>27.2</v>
      </c>
      <c r="N39" s="54"/>
    </row>
    <row r="40" spans="1:14" x14ac:dyDescent="0.25">
      <c r="A40" s="35" t="s">
        <v>37</v>
      </c>
      <c r="B40">
        <v>300</v>
      </c>
      <c r="C40">
        <v>340</v>
      </c>
      <c r="D40">
        <v>380</v>
      </c>
      <c r="E40">
        <v>420</v>
      </c>
      <c r="F40">
        <v>460</v>
      </c>
      <c r="G40">
        <v>500</v>
      </c>
      <c r="H40">
        <v>540</v>
      </c>
      <c r="I40">
        <v>580</v>
      </c>
      <c r="J40">
        <v>620</v>
      </c>
      <c r="K40">
        <v>660</v>
      </c>
      <c r="L40" s="31">
        <v>700</v>
      </c>
    </row>
    <row r="41" spans="1:14" x14ac:dyDescent="0.25">
      <c r="A41" s="36" t="s">
        <v>47</v>
      </c>
      <c r="B41" s="68">
        <f>B39/($B$2-B40)*B40</f>
        <v>63</v>
      </c>
      <c r="C41" s="68">
        <f t="shared" ref="C41:L41" si="6">C39/($B$2-C40)*C40</f>
        <v>62.848484848484844</v>
      </c>
      <c r="D41" s="68">
        <f t="shared" si="6"/>
        <v>62.822580645161288</v>
      </c>
      <c r="E41" s="68">
        <f t="shared" si="6"/>
        <v>63.724137931034484</v>
      </c>
      <c r="F41" s="68">
        <f t="shared" si="6"/>
        <v>63.462962962962962</v>
      </c>
      <c r="G41" s="68">
        <f t="shared" si="6"/>
        <v>63.3</v>
      </c>
      <c r="H41" s="68">
        <f t="shared" si="6"/>
        <v>63.391304347826086</v>
      </c>
      <c r="I41" s="68">
        <f t="shared" si="6"/>
        <v>63.523809523809526</v>
      </c>
      <c r="J41" s="68">
        <f t="shared" si="6"/>
        <v>63.631578947368418</v>
      </c>
      <c r="K41" s="68">
        <f t="shared" si="6"/>
        <v>63.28235294117647</v>
      </c>
      <c r="L41" s="68">
        <f t="shared" si="6"/>
        <v>63.466666666666661</v>
      </c>
    </row>
    <row r="42" spans="1:14" x14ac:dyDescent="0.25">
      <c r="A42" s="27"/>
      <c r="B42" s="77">
        <f>(B10+B31)*(B16+B21)/(B10+B31+B16+B21)</f>
        <v>60.023363348746649</v>
      </c>
      <c r="C42" s="77">
        <f t="shared" ref="C42:L42" si="7">(C10+C31)*(C16+C21)/(C10+C31+C16+C21)</f>
        <v>60.149641307324508</v>
      </c>
      <c r="D42" s="77">
        <f t="shared" si="7"/>
        <v>59.85088303572477</v>
      </c>
      <c r="E42" s="77">
        <f t="shared" si="7"/>
        <v>59.973474801061002</v>
      </c>
      <c r="F42" s="77">
        <f t="shared" si="7"/>
        <v>60.266817073501656</v>
      </c>
      <c r="G42" s="77">
        <f t="shared" si="7"/>
        <v>60.226351890253632</v>
      </c>
      <c r="H42" s="77">
        <f t="shared" si="7"/>
        <v>59.980559324436527</v>
      </c>
      <c r="I42" s="77">
        <f t="shared" si="7"/>
        <v>60.287619260054527</v>
      </c>
      <c r="J42" s="77">
        <f t="shared" si="7"/>
        <v>59.963145938717282</v>
      </c>
      <c r="K42" s="77">
        <f t="shared" si="7"/>
        <v>59.979250197231195</v>
      </c>
      <c r="L42" s="77">
        <f t="shared" si="7"/>
        <v>60.167273108033818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971980286DC2478738926DF5F67478" ma:contentTypeVersion="3" ma:contentTypeDescription="Utwórz nowy dokument." ma:contentTypeScope="" ma:versionID="c6b4047683aae0180e94fd540e007d6d">
  <xsd:schema xmlns:xsd="http://www.w3.org/2001/XMLSchema" xmlns:xs="http://www.w3.org/2001/XMLSchema" xmlns:p="http://schemas.microsoft.com/office/2006/metadata/properties" xmlns:ns2="d96464b1-cc35-4d60-bea3-2f842835cd08" targetNamespace="http://schemas.microsoft.com/office/2006/metadata/properties" ma:root="true" ma:fieldsID="a4de9c76e9bc0b41290d79c7b10ceec2" ns2:_="">
    <xsd:import namespace="d96464b1-cc35-4d60-bea3-2f842835cd0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464b1-cc35-4d60-bea3-2f842835cd0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96464b1-cc35-4d60-bea3-2f842835cd08" xsi:nil="true"/>
  </documentManagement>
</p:properties>
</file>

<file path=customXml/itemProps1.xml><?xml version="1.0" encoding="utf-8"?>
<ds:datastoreItem xmlns:ds="http://schemas.openxmlformats.org/officeDocument/2006/customXml" ds:itemID="{5797AB73-AB46-4698-8B21-92EEDF0FB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6464b1-cc35-4d60-bea3-2f842835c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6461F-81BF-4971-9F86-5E05412A5B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3FCCC0-4949-42DC-9C2E-D37619F07B0D}">
  <ds:schemaRefs>
    <ds:schemaRef ds:uri="http://schemas.microsoft.com/office/2006/metadata/properties"/>
    <ds:schemaRef ds:uri="http://schemas.microsoft.com/office/infopath/2007/PartnerControls"/>
    <ds:schemaRef ds:uri="d96464b1-cc35-4d60-bea3-2f842835cd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 1 (Platyna)</vt:lpstr>
      <vt:lpstr>Zadanie 2 (German)</vt:lpstr>
      <vt:lpstr>Zadanie 3 (Mostek)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Przemysław Ryś</cp:lastModifiedBy>
  <cp:revision/>
  <dcterms:created xsi:type="dcterms:W3CDTF">2020-05-18T16:36:07Z</dcterms:created>
  <dcterms:modified xsi:type="dcterms:W3CDTF">2021-05-26T19:51:49Z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0x010100C5971980286DC2478738926DF5F67478</vt:lpwstr>
  </property>
  <property fmtid="{D5CDD505-2E9C-101B-9397-08002B2CF9AE}" pid="3" name="Order">
    <vt:r8>24000</vt:r8>
  </property>
  <property fmtid="{D5CDD505-2E9C-101B-9397-08002B2CF9AE}" pid="4" name="SharedWithUsers">
    <vt:lpwstr>25;#Jarosław Nęcki;#5;#Jakub Bartyzel</vt:lpwstr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