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ownloads\"/>
    </mc:Choice>
  </mc:AlternateContent>
  <xr:revisionPtr revIDLastSave="0" documentId="13_ncr:1_{D2717F6A-2BE2-416C-8B3F-3F531F4C70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danie I" sheetId="15" r:id="rId1"/>
    <sheet name="Zadanie II" sheetId="9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9" l="1"/>
  <c r="B9" i="9"/>
  <c r="M5" i="9"/>
  <c r="M4" i="9"/>
  <c r="L5" i="9"/>
  <c r="L4" i="9"/>
  <c r="B8" i="9"/>
  <c r="C7" i="9"/>
  <c r="D7" i="9"/>
  <c r="E7" i="9"/>
  <c r="F7" i="9"/>
  <c r="G7" i="9"/>
  <c r="H7" i="9"/>
  <c r="I7" i="9"/>
  <c r="J7" i="9"/>
  <c r="C6" i="9"/>
  <c r="D6" i="9"/>
  <c r="E6" i="9"/>
  <c r="F6" i="9"/>
  <c r="G6" i="9"/>
  <c r="H6" i="9"/>
  <c r="I6" i="9"/>
  <c r="L6" i="9" s="1"/>
  <c r="J6" i="9"/>
  <c r="B7" i="9"/>
  <c r="L7" i="9" s="1"/>
  <c r="B6" i="9"/>
  <c r="K5" i="9"/>
  <c r="K4" i="9"/>
  <c r="F31" i="15"/>
  <c r="C33" i="15"/>
  <c r="F30" i="15"/>
  <c r="C32" i="15"/>
  <c r="B33" i="15"/>
  <c r="B32" i="15"/>
  <c r="B31" i="15"/>
  <c r="B30" i="15"/>
  <c r="G29" i="15"/>
  <c r="G28" i="15"/>
  <c r="F29" i="15"/>
  <c r="F28" i="15"/>
</calcChain>
</file>

<file path=xl/sharedStrings.xml><?xml version="1.0" encoding="utf-8"?>
<sst xmlns="http://schemas.openxmlformats.org/spreadsheetml/2006/main" count="31" uniqueCount="28">
  <si>
    <t>Wiemy zatem</t>
  </si>
  <si>
    <t>Zakres</t>
  </si>
  <si>
    <r>
      <t>C</t>
    </r>
    <r>
      <rPr>
        <b/>
        <vertAlign val="subscript"/>
        <sz val="11"/>
        <color theme="1"/>
        <rFont val="Calibri"/>
        <family val="2"/>
        <charset val="238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</si>
  <si>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charset val="238"/>
        <scheme val="minor"/>
      </rPr>
      <t>2</t>
    </r>
  </si>
  <si>
    <t>do 100 Ω</t>
  </si>
  <si>
    <t>od 100 Ω do 200 Ω</t>
  </si>
  <si>
    <t>zakres</t>
  </si>
  <si>
    <t>ΔR</t>
  </si>
  <si>
    <t>u(R)</t>
  </si>
  <si>
    <r>
      <t>R</t>
    </r>
    <r>
      <rPr>
        <b/>
        <vertAlign val="subscript"/>
        <sz val="11"/>
        <color theme="1"/>
        <rFont val="Calibri"/>
        <family val="2"/>
        <charset val="238"/>
        <scheme val="minor"/>
      </rPr>
      <t>1</t>
    </r>
    <r>
      <rPr>
        <b/>
        <sz val="11"/>
        <color theme="1"/>
        <rFont val="Calibri"/>
        <family val="2"/>
        <charset val="238"/>
        <scheme val="minor"/>
      </rPr>
      <t xml:space="preserve"> [Ω]</t>
    </r>
  </si>
  <si>
    <r>
      <t>R</t>
    </r>
    <r>
      <rPr>
        <b/>
        <vertAlign val="sub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[Ω]</t>
    </r>
  </si>
  <si>
    <t>S*</t>
  </si>
  <si>
    <r>
      <t>S*/n</t>
    </r>
    <r>
      <rPr>
        <b/>
        <vertAlign val="superscript"/>
        <sz val="11"/>
        <color theme="1"/>
        <rFont val="Calibri"/>
        <family val="2"/>
        <charset val="238"/>
        <scheme val="minor"/>
      </rPr>
      <t>0.5</t>
    </r>
  </si>
  <si>
    <t>d [m] </t>
  </si>
  <si>
    <t>h [m] </t>
  </si>
  <si>
    <t>R(szer)[Ω]</t>
  </si>
  <si>
    <t>R(równ)[Ω]</t>
  </si>
  <si>
    <t>x</t>
  </si>
  <si>
    <t>y</t>
  </si>
  <si>
    <t>u(R)(szer)</t>
  </si>
  <si>
    <t>u(R)(równ)</t>
  </si>
  <si>
    <t>D2hi</t>
  </si>
  <si>
    <t>D2di</t>
  </si>
  <si>
    <t>D2d</t>
  </si>
  <si>
    <t>D2h</t>
  </si>
  <si>
    <t>N</t>
  </si>
  <si>
    <t>V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</si>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</sst>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perscript"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/>
    <xf numFmtId="0" fontId="2" fillId="0" borderId="5" xfId="0" applyFont="1" applyBorder="1"/>
    <xf numFmtId="164" fontId="2" fillId="0" borderId="2" xfId="0" applyNumberFormat="1" applyFont="1" applyBorder="1"/>
    <xf numFmtId="164" fontId="2" fillId="2" borderId="3" xfId="0" applyNumberFormat="1" applyFont="1" applyFill="1" applyBorder="1"/>
    <xf numFmtId="166" fontId="2" fillId="2" borderId="5" xfId="0" applyNumberFormat="1" applyFont="1" applyFill="1" applyBorder="1"/>
    <xf numFmtId="0" fontId="0" fillId="0" borderId="4" xfId="0" applyBorder="1"/>
    <xf numFmtId="0" fontId="0" fillId="0" borderId="16" xfId="0" applyBorder="1"/>
    <xf numFmtId="0" fontId="2" fillId="0" borderId="15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4" xfId="0" applyFont="1" applyBorder="1"/>
    <xf numFmtId="0" fontId="3" fillId="0" borderId="14" xfId="0" applyFont="1" applyBorder="1"/>
    <xf numFmtId="0" fontId="2" fillId="0" borderId="11" xfId="0" applyFont="1" applyBorder="1"/>
    <xf numFmtId="2" fontId="2" fillId="0" borderId="3" xfId="0" applyNumberFormat="1" applyFont="1" applyBorder="1"/>
    <xf numFmtId="165" fontId="2" fillId="0" borderId="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Fill="1"/>
    <xf numFmtId="2" fontId="2" fillId="0" borderId="0" xfId="0" applyNumberFormat="1" applyFont="1" applyFill="1"/>
    <xf numFmtId="0" fontId="2" fillId="0" borderId="0" xfId="0" applyFont="1" applyFill="1"/>
    <xf numFmtId="165" fontId="2" fillId="0" borderId="0" xfId="0" applyNumberFormat="1" applyFont="1" applyFill="1"/>
    <xf numFmtId="0" fontId="3" fillId="0" borderId="0" xfId="0" applyFont="1" applyFill="1"/>
    <xf numFmtId="0" fontId="1" fillId="0" borderId="0" xfId="0" applyFont="1" applyFill="1"/>
    <xf numFmtId="165" fontId="0" fillId="0" borderId="0" xfId="0" applyNumberFormat="1" applyFill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0" fontId="2" fillId="3" borderId="0" xfId="0" applyFont="1" applyFill="1" applyBorder="1"/>
    <xf numFmtId="0" fontId="0" fillId="3" borderId="0" xfId="0" applyFill="1"/>
    <xf numFmtId="0" fontId="0" fillId="4" borderId="0" xfId="0" applyFill="1"/>
    <xf numFmtId="1" fontId="2" fillId="4" borderId="0" xfId="0" applyNumberFormat="1" applyFont="1" applyFill="1"/>
    <xf numFmtId="166" fontId="0" fillId="4" borderId="0" xfId="0" applyNumberFormat="1" applyFill="1"/>
    <xf numFmtId="166" fontId="2" fillId="2" borderId="1" xfId="0" applyNumberFormat="1" applyFont="1" applyFill="1" applyBorder="1"/>
    <xf numFmtId="164" fontId="0" fillId="0" borderId="0" xfId="0" applyNumberFormat="1" applyFill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123825</xdr:rowOff>
    </xdr:from>
    <xdr:to>
      <xdr:col>9</xdr:col>
      <xdr:colOff>69057</xdr:colOff>
      <xdr:row>19</xdr:row>
      <xdr:rowOff>18634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14325"/>
          <a:ext cx="6342857" cy="3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</xdr:colOff>
      <xdr:row>2</xdr:row>
      <xdr:rowOff>9525</xdr:rowOff>
    </xdr:from>
    <xdr:ext cx="4177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6172200" y="390525"/>
              <a:ext cx="417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l-PL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pl-PL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l-PL" sz="1100" b="1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6172200" y="390525"/>
              <a:ext cx="4177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𝝁= 𝒙 ̅</a:t>
              </a:r>
              <a:endParaRPr lang="pl-PL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1:S49"/>
  <sheetViews>
    <sheetView topLeftCell="A16" zoomScale="150" zoomScaleNormal="150" workbookViewId="0">
      <selection activeCell="C36" sqref="C36"/>
    </sheetView>
  </sheetViews>
  <sheetFormatPr defaultRowHeight="15" x14ac:dyDescent="0.25"/>
  <cols>
    <col min="1" max="1" width="13.5703125" customWidth="1"/>
    <col min="2" max="2" width="16.28515625" customWidth="1"/>
    <col min="3" max="3" width="9.85546875" bestFit="1" customWidth="1"/>
    <col min="5" max="5" width="10.7109375" bestFit="1" customWidth="1"/>
    <col min="12" max="12" width="13.5703125" customWidth="1"/>
  </cols>
  <sheetData>
    <row r="21" spans="1:19" x14ac:dyDescent="0.25">
      <c r="A21" t="s">
        <v>0</v>
      </c>
    </row>
    <row r="22" spans="1:19" ht="15.75" thickBot="1" x14ac:dyDescent="0.3"/>
    <row r="23" spans="1:19" ht="18" x14ac:dyDescent="0.35">
      <c r="B23" s="18" t="s">
        <v>1</v>
      </c>
      <c r="C23" s="19" t="s">
        <v>2</v>
      </c>
      <c r="D23" s="20" t="s">
        <v>3</v>
      </c>
    </row>
    <row r="24" spans="1:19" x14ac:dyDescent="0.25">
      <c r="B24" s="17" t="s">
        <v>4</v>
      </c>
      <c r="C24">
        <v>5.0000000000000001E-3</v>
      </c>
      <c r="D24" s="16">
        <v>5.0000000000000001E-3</v>
      </c>
    </row>
    <row r="25" spans="1:19" ht="15.75" thickBot="1" x14ac:dyDescent="0.3">
      <c r="B25" s="7" t="s">
        <v>5</v>
      </c>
      <c r="C25" s="4">
        <v>5.0000000000000001E-3</v>
      </c>
      <c r="D25" s="5">
        <v>0.01</v>
      </c>
    </row>
    <row r="26" spans="1:19" ht="15.75" thickBot="1" x14ac:dyDescent="0.3"/>
    <row r="27" spans="1:19" ht="18.75" thickBot="1" x14ac:dyDescent="0.4">
      <c r="C27" s="21" t="s">
        <v>2</v>
      </c>
      <c r="D27" s="22" t="s">
        <v>3</v>
      </c>
      <c r="E27" s="22" t="s">
        <v>6</v>
      </c>
      <c r="F27" s="23" t="s">
        <v>7</v>
      </c>
      <c r="G27" s="24" t="s">
        <v>8</v>
      </c>
    </row>
    <row r="28" spans="1:19" ht="18" x14ac:dyDescent="0.35">
      <c r="A28" s="11" t="s">
        <v>9</v>
      </c>
      <c r="B28" s="27">
        <v>63</v>
      </c>
      <c r="C28" s="2">
        <v>5.0000000000000001E-3</v>
      </c>
      <c r="D28" s="2">
        <v>5.0000000000000001E-3</v>
      </c>
      <c r="E28" s="2">
        <v>100</v>
      </c>
      <c r="F28" s="2">
        <f>B28*C28+D28*E28</f>
        <v>0.81499999999999995</v>
      </c>
      <c r="G28" s="25">
        <f>F28/SQRT(3)</f>
        <v>0.47054046938954497</v>
      </c>
    </row>
    <row r="29" spans="1:19" ht="18" x14ac:dyDescent="0.35">
      <c r="A29" s="12" t="s">
        <v>10</v>
      </c>
      <c r="B29" s="28">
        <v>145</v>
      </c>
      <c r="C29" s="4">
        <v>5.0000000000000001E-3</v>
      </c>
      <c r="D29" s="4">
        <v>0.01</v>
      </c>
      <c r="E29" s="4">
        <v>200</v>
      </c>
      <c r="F29" s="4">
        <f>B29*C29+D29*E29</f>
        <v>2.7250000000000001</v>
      </c>
      <c r="G29" s="26">
        <f>F29/SQRT(3)</f>
        <v>1.5732794835417303</v>
      </c>
    </row>
    <row r="30" spans="1:19" x14ac:dyDescent="0.25">
      <c r="A30" s="1" t="s">
        <v>15</v>
      </c>
      <c r="B30">
        <f>B28+B29</f>
        <v>208</v>
      </c>
      <c r="E30" t="s">
        <v>19</v>
      </c>
      <c r="F30" s="37">
        <f>SQRT(F28^2/3+F29^2/3)</f>
        <v>1.6421378342473771</v>
      </c>
    </row>
    <row r="31" spans="1:19" x14ac:dyDescent="0.25">
      <c r="A31" s="1" t="s">
        <v>16</v>
      </c>
      <c r="B31" s="38">
        <f>B28*B29/(B29+B28)</f>
        <v>43.918269230769234</v>
      </c>
      <c r="C31" s="41" t="s">
        <v>8</v>
      </c>
      <c r="E31" t="s">
        <v>20</v>
      </c>
      <c r="F31" s="37">
        <f>B31*SQRT((C32/B32)^2+(C33/B33)^2)</f>
        <v>0.67445746239717352</v>
      </c>
    </row>
    <row r="32" spans="1:19" x14ac:dyDescent="0.25">
      <c r="A32" s="40" t="s">
        <v>17</v>
      </c>
      <c r="B32" s="42">
        <f>B28*B29</f>
        <v>9135</v>
      </c>
      <c r="C32" s="43">
        <f>B32*SQRT((G28/B28)^2+(G29/B29)^2)</f>
        <v>120.32959770286502</v>
      </c>
      <c r="D32" s="31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1"/>
      <c r="P32" s="31"/>
      <c r="Q32" s="29"/>
      <c r="R32" s="29"/>
      <c r="S32" s="29"/>
    </row>
    <row r="33" spans="1:19" x14ac:dyDescent="0.25">
      <c r="A33" s="40" t="s">
        <v>18</v>
      </c>
      <c r="B33" s="42">
        <f>B28+B29</f>
        <v>208</v>
      </c>
      <c r="C33" s="44">
        <f>SQRT(F28^2/3+F29^2/3)</f>
        <v>1.6421378342473771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spans="1:19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spans="1:19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 spans="1:19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 spans="1:19" x14ac:dyDescent="0.25">
      <c r="A37" s="29"/>
      <c r="B37" s="29"/>
      <c r="C37" s="29"/>
      <c r="D37" s="29"/>
      <c r="E37" s="29"/>
      <c r="F37" s="29"/>
      <c r="G37" s="29"/>
      <c r="H37" s="29"/>
      <c r="I37" s="30"/>
      <c r="J37" s="31"/>
      <c r="K37" s="29"/>
      <c r="L37" s="29"/>
      <c r="M37" s="29"/>
      <c r="N37" s="29"/>
      <c r="O37" s="29"/>
      <c r="P37" s="29"/>
      <c r="Q37" s="32"/>
      <c r="R37" s="31"/>
      <c r="S37" s="29"/>
    </row>
    <row r="38" spans="1:19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</row>
    <row r="39" spans="1:19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</row>
    <row r="40" spans="1:19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1:19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19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 spans="1:19" x14ac:dyDescent="0.25">
      <c r="A43" s="33"/>
      <c r="B43" s="31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</row>
    <row r="44" spans="1:19" x14ac:dyDescent="0.25">
      <c r="A44" s="31"/>
      <c r="B44" s="30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</row>
    <row r="45" spans="1:19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</row>
    <row r="46" spans="1:19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spans="1:19" ht="15.75" x14ac:dyDescent="0.25">
      <c r="A47" s="34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34"/>
      <c r="M47" s="29"/>
      <c r="N47" s="29"/>
      <c r="O47" s="29"/>
      <c r="P47" s="29"/>
      <c r="Q47" s="29"/>
      <c r="R47" s="29"/>
      <c r="S47" s="29"/>
    </row>
    <row r="48" spans="1:19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</row>
    <row r="49" spans="1:19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36"/>
  <sheetViews>
    <sheetView tabSelected="1" zoomScale="150" zoomScaleNormal="150" workbookViewId="0">
      <selection activeCell="F3" sqref="F3"/>
    </sheetView>
  </sheetViews>
  <sheetFormatPr defaultRowHeight="15" x14ac:dyDescent="0.25"/>
  <cols>
    <col min="1" max="1" width="13.42578125" customWidth="1"/>
    <col min="2" max="2" width="10.85546875" bestFit="1" customWidth="1"/>
    <col min="12" max="12" width="8.7109375" bestFit="1" customWidth="1"/>
  </cols>
  <sheetData>
    <row r="2" spans="1:13" ht="15.75" thickBot="1" x14ac:dyDescent="0.3"/>
    <row r="3" spans="1:13" ht="18" thickBot="1" x14ac:dyDescent="0.3">
      <c r="K3" s="8"/>
      <c r="L3" s="9" t="s">
        <v>11</v>
      </c>
      <c r="M3" s="10" t="s">
        <v>12</v>
      </c>
    </row>
    <row r="4" spans="1:13" ht="15.75" thickBot="1" x14ac:dyDescent="0.3">
      <c r="A4" s="6" t="s">
        <v>13</v>
      </c>
      <c r="B4" s="2">
        <v>5.23</v>
      </c>
      <c r="C4" s="2">
        <v>5.18</v>
      </c>
      <c r="D4" s="2">
        <v>5.26</v>
      </c>
      <c r="E4" s="2">
        <v>5.2</v>
      </c>
      <c r="F4" s="2">
        <v>5.21</v>
      </c>
      <c r="G4" s="2">
        <v>5.19</v>
      </c>
      <c r="H4" s="2">
        <v>5.24</v>
      </c>
      <c r="I4" s="2">
        <v>5.19</v>
      </c>
      <c r="J4" s="3">
        <v>5.22</v>
      </c>
      <c r="K4" s="45">
        <f>AVERAGE(B4:J4)</f>
        <v>5.2133333333333338</v>
      </c>
      <c r="L4" s="13">
        <f>SQRT(L6/($B$8-1))</f>
        <v>2.6457513110645859E-2</v>
      </c>
      <c r="M4" s="14">
        <f>L4/SQRT($B$8)</f>
        <v>8.819171036881953E-3</v>
      </c>
    </row>
    <row r="5" spans="1:13" ht="15.75" thickBot="1" x14ac:dyDescent="0.3">
      <c r="A5" s="7" t="s">
        <v>14</v>
      </c>
      <c r="B5" s="4">
        <v>11.2</v>
      </c>
      <c r="C5" s="4">
        <v>11.25</v>
      </c>
      <c r="D5" s="4">
        <v>10.99</v>
      </c>
      <c r="E5" s="4">
        <v>11.14</v>
      </c>
      <c r="F5" s="4">
        <v>11.34</v>
      </c>
      <c r="G5" s="4">
        <v>11.19</v>
      </c>
      <c r="H5" s="4">
        <v>11.21</v>
      </c>
      <c r="I5" s="4">
        <v>11.19</v>
      </c>
      <c r="J5" s="5">
        <v>11.13</v>
      </c>
      <c r="K5" s="15">
        <f>AVERAGE(B5:J5)</f>
        <v>11.182222222222221</v>
      </c>
      <c r="L5" s="13">
        <f>SQRT(L7/($B$8-1))</f>
        <v>9.4970755732722345E-2</v>
      </c>
      <c r="M5" s="14">
        <f>L5/SQRT($B$8)</f>
        <v>3.1656918577574113E-2</v>
      </c>
    </row>
    <row r="6" spans="1:13" x14ac:dyDescent="0.25">
      <c r="A6" s="42" t="s">
        <v>22</v>
      </c>
      <c r="B6" s="36">
        <f>(B4-$K$4)^2</f>
        <v>2.7777777777777583E-4</v>
      </c>
      <c r="C6" s="36">
        <f t="shared" ref="C6:J6" si="0">(C4-$K$4)^2</f>
        <v>1.1111111111111625E-3</v>
      </c>
      <c r="D6" s="36">
        <f t="shared" si="0"/>
        <v>2.1777777777777126E-3</v>
      </c>
      <c r="E6" s="36">
        <f t="shared" si="0"/>
        <v>1.77777777777786E-4</v>
      </c>
      <c r="F6" s="36">
        <f t="shared" si="0"/>
        <v>1.1111111111114584E-5</v>
      </c>
      <c r="G6" s="36">
        <f t="shared" si="0"/>
        <v>5.4444444444444885E-4</v>
      </c>
      <c r="H6" s="36">
        <f t="shared" si="0"/>
        <v>7.1111111111109662E-4</v>
      </c>
      <c r="I6" s="36">
        <f t="shared" si="0"/>
        <v>5.4444444444444885E-4</v>
      </c>
      <c r="J6" s="36">
        <f t="shared" si="0"/>
        <v>4.4444444444434655E-5</v>
      </c>
      <c r="K6" s="42" t="s">
        <v>23</v>
      </c>
      <c r="L6" s="36">
        <f>SUM(B6:J6)</f>
        <v>5.59999999999998E-3</v>
      </c>
    </row>
    <row r="7" spans="1:13" x14ac:dyDescent="0.25">
      <c r="A7" s="42" t="s">
        <v>21</v>
      </c>
      <c r="B7" s="46">
        <f>(B5-$K$5)^2</f>
        <v>3.1604938271608506E-4</v>
      </c>
      <c r="C7" s="46">
        <f t="shared" ref="C7:J7" si="1">(C5-$K$5)^2</f>
        <v>4.593827160494059E-3</v>
      </c>
      <c r="D7" s="46">
        <f t="shared" si="1"/>
        <v>3.694938271604864E-2</v>
      </c>
      <c r="E7" s="46">
        <f t="shared" si="1"/>
        <v>1.7827160493825234E-3</v>
      </c>
      <c r="F7" s="46">
        <f t="shared" si="1"/>
        <v>2.4893827160494323E-2</v>
      </c>
      <c r="G7" s="46">
        <f t="shared" si="1"/>
        <v>6.0493827160512737E-5</v>
      </c>
      <c r="H7" s="46">
        <f t="shared" si="1"/>
        <v>7.7160493827174747E-4</v>
      </c>
      <c r="I7" s="46">
        <f t="shared" si="1"/>
        <v>6.0493827160512737E-5</v>
      </c>
      <c r="J7" s="46">
        <f t="shared" si="1"/>
        <v>2.7271604938269001E-3</v>
      </c>
      <c r="K7" s="42" t="s">
        <v>24</v>
      </c>
      <c r="L7" s="36">
        <f>SUM(B7:J7)</f>
        <v>7.2155555555555306E-2</v>
      </c>
    </row>
    <row r="8" spans="1:13" x14ac:dyDescent="0.25">
      <c r="A8" s="47" t="s">
        <v>25</v>
      </c>
      <c r="B8" s="29">
        <f>COUNT(B4:J4)</f>
        <v>9</v>
      </c>
      <c r="C8" s="29"/>
      <c r="D8" s="29"/>
      <c r="E8" s="29"/>
      <c r="F8" s="29"/>
      <c r="G8" s="29"/>
      <c r="H8" s="29"/>
      <c r="I8" s="29"/>
      <c r="J8" s="29"/>
      <c r="K8" s="29"/>
    </row>
    <row r="9" spans="1:13" x14ac:dyDescent="0.25">
      <c r="A9" s="47" t="s">
        <v>26</v>
      </c>
      <c r="B9" s="39">
        <f>PI()*(K4/2)^2*K5</f>
        <v>238.6981142532797</v>
      </c>
      <c r="C9" s="29" t="s">
        <v>27</v>
      </c>
      <c r="D9" s="39">
        <f>$B$9*SQRT((2*$M$4/$K$4)^2+($M$5/$K$5)^2)</f>
        <v>1.0530184721341584</v>
      </c>
      <c r="E9" s="29"/>
      <c r="F9" s="29"/>
      <c r="G9" s="29"/>
      <c r="H9" s="29"/>
      <c r="I9" s="29"/>
      <c r="J9" s="29"/>
      <c r="K9" s="29"/>
    </row>
    <row r="10" spans="1:13" x14ac:dyDescent="0.25">
      <c r="A10" s="47"/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3" x14ac:dyDescent="0.25">
      <c r="A11" s="31"/>
      <c r="B11" s="31"/>
      <c r="C11" s="29"/>
      <c r="D11" s="29"/>
      <c r="E11" s="29"/>
      <c r="F11" s="29"/>
      <c r="G11" s="29"/>
      <c r="H11" s="29"/>
      <c r="I11" s="29"/>
      <c r="J11" s="29"/>
      <c r="K11" s="29"/>
    </row>
    <row r="12" spans="1:13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3" x14ac:dyDescent="0.25">
      <c r="A13" s="31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3" x14ac:dyDescent="0.25">
      <c r="A14" s="31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3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3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0" spans="1:1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31"/>
      <c r="B23" s="35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 x14ac:dyDescent="0.25">
      <c r="A27" s="33"/>
      <c r="B27" s="31"/>
      <c r="C27" s="29"/>
      <c r="D27" s="29"/>
      <c r="E27" s="29"/>
      <c r="F27" s="29"/>
      <c r="G27" s="29"/>
      <c r="H27" s="29"/>
      <c r="I27" s="29"/>
      <c r="J27" s="29"/>
      <c r="K27" s="29"/>
    </row>
    <row r="28" spans="1:11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spans="1:11" x14ac:dyDescent="0.25">
      <c r="A29" s="31"/>
      <c r="B29" s="31"/>
      <c r="C29" s="29"/>
      <c r="D29" s="29"/>
      <c r="E29" s="29"/>
      <c r="F29" s="29"/>
      <c r="G29" s="29"/>
      <c r="H29" s="29"/>
      <c r="I29" s="29"/>
      <c r="J29" s="29"/>
      <c r="K29" s="29"/>
    </row>
    <row r="30" spans="1:11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 spans="1:11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 spans="1:11" ht="15.75" x14ac:dyDescent="0.25">
      <c r="A32" s="34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 spans="1:1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 spans="1:1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 spans="1:1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6464b1-cc35-4d60-bea3-2f842835cd0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971980286DC2478738926DF5F67478" ma:contentTypeVersion="3" ma:contentTypeDescription="Utwórz nowy dokument." ma:contentTypeScope="" ma:versionID="c6b4047683aae0180e94fd540e007d6d">
  <xsd:schema xmlns:xsd="http://www.w3.org/2001/XMLSchema" xmlns:xs="http://www.w3.org/2001/XMLSchema" xmlns:p="http://schemas.microsoft.com/office/2006/metadata/properties" xmlns:ns2="d96464b1-cc35-4d60-bea3-2f842835cd08" targetNamespace="http://schemas.microsoft.com/office/2006/metadata/properties" ma:root="true" ma:fieldsID="a4de9c76e9bc0b41290d79c7b10ceec2" ns2:_="">
    <xsd:import namespace="d96464b1-cc35-4d60-bea3-2f842835cd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464b1-cc35-4d60-bea3-2f842835cd0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DD2B5E-9FA0-4972-9F6A-414D479805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185E2C-9EFE-4368-B92C-42A701471747}">
  <ds:schemaRefs>
    <ds:schemaRef ds:uri="http://schemas.microsoft.com/office/2006/metadata/properties"/>
    <ds:schemaRef ds:uri="http://schemas.microsoft.com/office/infopath/2007/PartnerControls"/>
    <ds:schemaRef ds:uri="d96464b1-cc35-4d60-bea3-2f842835cd08"/>
  </ds:schemaRefs>
</ds:datastoreItem>
</file>

<file path=customXml/itemProps3.xml><?xml version="1.0" encoding="utf-8"?>
<ds:datastoreItem xmlns:ds="http://schemas.openxmlformats.org/officeDocument/2006/customXml" ds:itemID="{C6BD4E5D-4C75-41FE-B8C4-EBA7294E04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6464b1-cc35-4d60-bea3-2f842835cd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Zadanie I</vt:lpstr>
      <vt:lpstr>Zadanie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Kuba_Bartyzel</dc:creator>
  <cp:keywords/>
  <dc:description/>
  <cp:lastModifiedBy>Przemysław Ryś</cp:lastModifiedBy>
  <cp:revision/>
  <dcterms:created xsi:type="dcterms:W3CDTF">2020-04-23T14:29:06Z</dcterms:created>
  <dcterms:modified xsi:type="dcterms:W3CDTF">2021-05-31T20:12:53Z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0x010100C5971980286DC2478738926DF5F67478</vt:lpwstr>
  </property>
  <property fmtid="{D5CDD505-2E9C-101B-9397-08002B2CF9AE}" pid="3" name="Order">
    <vt:r8>27600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TemplateUrl">
    <vt:lpwstr/>
  </property>
</Properties>
</file>