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8_{1215D664-1E0A-46D7-ACB1-B1CB162C915A}" xr6:coauthVersionLast="46" xr6:coauthVersionMax="46" xr10:uidLastSave="{00000000-0000-0000-0000-000000000000}"/>
  <bookViews>
    <workbookView xWindow="9360" yWindow="810" windowWidth="16320" windowHeight="14250" activeTab="1" xr2:uid="{00000000-000D-0000-FFFF-FFFF00000000}"/>
  </bookViews>
  <sheets>
    <sheet name="Czas_reakcji" sheetId="1" r:id="rId1"/>
    <sheet name="R.NORM" sheetId="2" r:id="rId2"/>
  </sheets>
  <definedNames>
    <definedName name="_xlchart.v1.0" hidden="1">'R.NORM'!$A$1</definedName>
    <definedName name="_xlchart.v1.1" hidden="1">'R.NORM'!$A$2:$A$101</definedName>
    <definedName name="_xlchart.v1.2" hidden="1">'R.NORM'!$A$1</definedName>
    <definedName name="_xlchart.v1.3" hidden="1">'R.NORM'!$A$2:$A$101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2" i="2"/>
  <c r="G25" i="1"/>
  <c r="G26" i="1" s="1"/>
  <c r="G24" i="1"/>
  <c r="F24" i="1"/>
  <c r="G22" i="1"/>
  <c r="F22" i="1"/>
  <c r="G19" i="1"/>
  <c r="F19" i="1"/>
  <c r="G17" i="1"/>
  <c r="F17" i="1"/>
  <c r="G13" i="1"/>
  <c r="G10" i="1"/>
  <c r="G12" i="1" s="1"/>
  <c r="F10" i="1"/>
  <c r="F12" i="1" s="1"/>
  <c r="G9" i="1"/>
  <c r="G11" i="1" s="1"/>
  <c r="F9" i="1"/>
  <c r="F11" i="1" s="1"/>
  <c r="G7" i="1"/>
  <c r="F7" i="1"/>
  <c r="G8" i="1"/>
  <c r="F8" i="1"/>
  <c r="F13" i="1" s="1"/>
  <c r="H3" i="2" l="1" a="1"/>
  <c r="E6" i="2"/>
  <c r="E4" i="2"/>
  <c r="C6" i="2"/>
  <c r="C4" i="2"/>
  <c r="C2" i="2"/>
  <c r="L3" i="2" l="1"/>
  <c r="M3" i="2" s="1"/>
  <c r="L4" i="2"/>
  <c r="M4" i="2" s="1"/>
  <c r="O4" i="2" s="1"/>
  <c r="L12" i="2"/>
  <c r="M12" i="2" s="1"/>
  <c r="O12" i="2" s="1"/>
  <c r="L5" i="2"/>
  <c r="M5" i="2" s="1"/>
  <c r="O5" i="2" s="1"/>
  <c r="L13" i="2"/>
  <c r="M13" i="2" s="1"/>
  <c r="O13" i="2" s="1"/>
  <c r="L6" i="2"/>
  <c r="M6" i="2" s="1"/>
  <c r="O6" i="2" s="1"/>
  <c r="L7" i="2"/>
  <c r="M7" i="2" s="1"/>
  <c r="O7" i="2" s="1"/>
  <c r="L8" i="2"/>
  <c r="M8" i="2" s="1"/>
  <c r="O8" i="2" s="1"/>
  <c r="L10" i="2"/>
  <c r="M10" i="2" s="1"/>
  <c r="O10" i="2" s="1"/>
  <c r="L9" i="2"/>
  <c r="M9" i="2" s="1"/>
  <c r="O9" i="2" s="1"/>
  <c r="L11" i="2"/>
  <c r="M11" i="2" s="1"/>
  <c r="O11" i="2" s="1"/>
  <c r="H3" i="2"/>
  <c r="I4" i="2"/>
  <c r="J4" i="2" s="1"/>
  <c r="I12" i="2"/>
  <c r="J12" i="2" s="1"/>
  <c r="I8" i="2"/>
  <c r="J8" i="2" s="1"/>
  <c r="I5" i="2"/>
  <c r="J5" i="2" s="1"/>
  <c r="I13" i="2"/>
  <c r="J13" i="2" s="1"/>
  <c r="I6" i="2"/>
  <c r="J6" i="2" s="1"/>
  <c r="I7" i="2"/>
  <c r="J7" i="2" s="1"/>
  <c r="I9" i="2"/>
  <c r="J9" i="2" s="1"/>
  <c r="I10" i="2"/>
  <c r="J10" i="2" s="1"/>
  <c r="I11" i="2"/>
  <c r="J11" i="2" s="1"/>
  <c r="I3" i="2" l="1"/>
  <c r="J3" i="2" s="1"/>
  <c r="J16" i="2" s="1"/>
  <c r="O3" i="2"/>
  <c r="D12" i="2" s="1"/>
  <c r="D15" i="2" s="1"/>
  <c r="P1" i="2" l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<sst xmlns="http://schemas.openxmlformats.org/spreadsheetml/2006/main" count="52" uniqueCount="49">
  <si>
    <t>T1</t>
  </si>
  <si>
    <t>T2</t>
  </si>
  <si>
    <t>Zestaw</t>
  </si>
  <si>
    <t>[s]</t>
  </si>
  <si>
    <t>n1=</t>
  </si>
  <si>
    <t>A</t>
  </si>
  <si>
    <t>B</t>
  </si>
  <si>
    <t>n2=</t>
  </si>
  <si>
    <t>Xśr1=</t>
  </si>
  <si>
    <t>Xśr2=</t>
  </si>
  <si>
    <t>S1^2=</t>
  </si>
  <si>
    <t>S2^2=</t>
  </si>
  <si>
    <t>statystyka T=</t>
  </si>
  <si>
    <t>l. st. swobody=</t>
  </si>
  <si>
    <t>1-alfa=</t>
  </si>
  <si>
    <t>alfa=</t>
  </si>
  <si>
    <t>rozkł. T studenta=</t>
  </si>
  <si>
    <t>Dane T1 zawierają wyniki pomiaru czasu reakcji człowieka przy dobrym samopoczuciu, w Zestawach  A oraz B znajdują się dane czasu reakcji tej samej osoby przed i po spożyciu środka psychoaktywnego. Państwa zadaniem jest sprawdzenie czy spożyty środek miał wpływ na zmianę czasu reakcji. Proszę przetestować odpowiednie hipotezy za pomoca : test t Welcha (https://pl.wikipedia.org/wiki/Test_t_Welcha) oraz testem istotności dla średnich (https://pl.wikipedia.org/wiki/Test_istotno%C5%9Bci_dla_dw%C3%B3ch_%C5%9Brednich)</t>
  </si>
  <si>
    <t>można wykorzystać te pola ale nie jest to konieczne</t>
  </si>
  <si>
    <t>Porównanie czasu reakcji przed i po spożyciu….</t>
  </si>
  <si>
    <t>S1</t>
  </si>
  <si>
    <t>S2</t>
  </si>
  <si>
    <t>DXsr</t>
  </si>
  <si>
    <t>H0</t>
  </si>
  <si>
    <t>Xsr1=Xsr2</t>
  </si>
  <si>
    <t>(-2.06, 2.06)</t>
  </si>
  <si>
    <t>H1</t>
  </si>
  <si>
    <t>Xsr1&lt;Xsr2</t>
  </si>
  <si>
    <t>rozkł. T studenta</t>
  </si>
  <si>
    <t>Wartości zmiennej X</t>
  </si>
  <si>
    <t>N</t>
  </si>
  <si>
    <t>odch. Stand.</t>
  </si>
  <si>
    <t>Średnia</t>
  </si>
  <si>
    <t>rozkład pearsona…</t>
  </si>
  <si>
    <t>max</t>
  </si>
  <si>
    <t>min</t>
  </si>
  <si>
    <t>Przedziały</t>
  </si>
  <si>
    <t>Częstość</t>
  </si>
  <si>
    <t>prawd.</t>
  </si>
  <si>
    <t>Rozkł normalny</t>
  </si>
  <si>
    <t>xipi</t>
  </si>
  <si>
    <t>pi r.n.</t>
  </si>
  <si>
    <t>Częstosć</t>
  </si>
  <si>
    <t>EI</t>
  </si>
  <si>
    <t>CH2</t>
  </si>
  <si>
    <t>st. Swobody</t>
  </si>
  <si>
    <t>Rozkł.chi.kwadrat</t>
  </si>
  <si>
    <t>nasz rozkład jest normalny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</si>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</sst>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7" fontId="0" fillId="0" borderId="0" xfId="0" applyNumberFormat="1"/>
    <xf numFmtId="0" fontId="3" fillId="0" borderId="0" xfId="0" applyFon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0" fillId="0" borderId="0" xfId="0" applyNumberFormat="1"/>
    <xf numFmtId="1" fontId="0" fillId="3" borderId="0" xfId="0" applyNumberFormat="1" applyFill="1"/>
    <xf numFmtId="0" fontId="0" fillId="3" borderId="0" xfId="0" applyFill="1"/>
    <xf numFmtId="0" fontId="4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'R.NORM'!$F$3:$F$13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'R.NORM'!$I$3:$I$13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0.15</c:v>
                </c:pt>
                <c:pt idx="4">
                  <c:v>0.12</c:v>
                </c:pt>
                <c:pt idx="5">
                  <c:v>0.12</c:v>
                </c:pt>
                <c:pt idx="6">
                  <c:v>0.13</c:v>
                </c:pt>
                <c:pt idx="7">
                  <c:v>0.18</c:v>
                </c:pt>
                <c:pt idx="8">
                  <c:v>0.05</c:v>
                </c:pt>
                <c:pt idx="9">
                  <c:v>0.03</c:v>
                </c:pt>
                <c:pt idx="10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8-45AE-8F3C-E6D8A83F2C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'R.NORM'!$F$3:$F$13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'R.NORM'!$L$3:$L$13</c:f>
              <c:numCache>
                <c:formatCode>0.00</c:formatCode>
                <c:ptCount val="11"/>
                <c:pt idx="0">
                  <c:v>3.2741444080457427E-2</c:v>
                </c:pt>
                <c:pt idx="1">
                  <c:v>5.8137366403112067E-2</c:v>
                </c:pt>
                <c:pt idx="2">
                  <c:v>9.0006094240356549E-2</c:v>
                </c:pt>
                <c:pt idx="3">
                  <c:v>0.12149311226388171</c:v>
                </c:pt>
                <c:pt idx="4">
                  <c:v>0.14298729308172609</c:v>
                </c:pt>
                <c:pt idx="5">
                  <c:v>0.14672727158631704</c:v>
                </c:pt>
                <c:pt idx="6">
                  <c:v>0.13127804419046879</c:v>
                </c:pt>
                <c:pt idx="7">
                  <c:v>0.10240947574816781</c:v>
                </c:pt>
                <c:pt idx="8">
                  <c:v>6.9655048472375788E-2</c:v>
                </c:pt>
                <c:pt idx="9">
                  <c:v>4.1307204070831792E-2</c:v>
                </c:pt>
                <c:pt idx="10">
                  <c:v>1.261790923487565E-2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8-45AE-8F3C-E6D8A83F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62592"/>
        <c:axId val="2113461856"/>
      </c:scatterChart>
      <c:valAx>
        <c:axId val="1033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3461856"/>
        <c:crosses val="autoZero"/>
        <c:crossBetween val="midCat"/>
      </c:valAx>
      <c:valAx>
        <c:axId val="211346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3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16</xdr:row>
      <xdr:rowOff>180975</xdr:rowOff>
    </xdr:from>
    <xdr:to>
      <xdr:col>13</xdr:col>
      <xdr:colOff>352424</xdr:colOff>
      <xdr:row>33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FCEACAA-E124-489D-97FD-62B9D28B6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6" zoomScale="130" zoomScaleNormal="130" workbookViewId="0">
      <selection activeCell="F27" sqref="F27"/>
    </sheetView>
  </sheetViews>
  <sheetFormatPr defaultColWidth="11.5703125" defaultRowHeight="15" x14ac:dyDescent="0.25"/>
  <cols>
    <col min="4" max="4" width="5.42578125" customWidth="1"/>
    <col min="6" max="6" width="12.42578125" bestFit="1" customWidth="1"/>
    <col min="7" max="7" width="21.42578125" customWidth="1"/>
    <col min="262" max="262" width="12.42578125" bestFit="1" customWidth="1"/>
    <col min="518" max="518" width="12.42578125" bestFit="1" customWidth="1"/>
    <col min="774" max="774" width="12.42578125" bestFit="1" customWidth="1"/>
    <col min="1030" max="1030" width="12.42578125" bestFit="1" customWidth="1"/>
    <col min="1286" max="1286" width="12.42578125" bestFit="1" customWidth="1"/>
    <col min="1542" max="1542" width="12.42578125" bestFit="1" customWidth="1"/>
    <col min="1798" max="1798" width="12.42578125" bestFit="1" customWidth="1"/>
    <col min="2054" max="2054" width="12.42578125" bestFit="1" customWidth="1"/>
    <col min="2310" max="2310" width="12.42578125" bestFit="1" customWidth="1"/>
    <col min="2566" max="2566" width="12.42578125" bestFit="1" customWidth="1"/>
    <col min="2822" max="2822" width="12.42578125" bestFit="1" customWidth="1"/>
    <col min="3078" max="3078" width="12.42578125" bestFit="1" customWidth="1"/>
    <col min="3334" max="3334" width="12.42578125" bestFit="1" customWidth="1"/>
    <col min="3590" max="3590" width="12.42578125" bestFit="1" customWidth="1"/>
    <col min="3846" max="3846" width="12.42578125" bestFit="1" customWidth="1"/>
    <col min="4102" max="4102" width="12.42578125" bestFit="1" customWidth="1"/>
    <col min="4358" max="4358" width="12.42578125" bestFit="1" customWidth="1"/>
    <col min="4614" max="4614" width="12.42578125" bestFit="1" customWidth="1"/>
    <col min="4870" max="4870" width="12.42578125" bestFit="1" customWidth="1"/>
    <col min="5126" max="5126" width="12.42578125" bestFit="1" customWidth="1"/>
    <col min="5382" max="5382" width="12.42578125" bestFit="1" customWidth="1"/>
    <col min="5638" max="5638" width="12.42578125" bestFit="1" customWidth="1"/>
    <col min="5894" max="5894" width="12.42578125" bestFit="1" customWidth="1"/>
    <col min="6150" max="6150" width="12.42578125" bestFit="1" customWidth="1"/>
    <col min="6406" max="6406" width="12.42578125" bestFit="1" customWidth="1"/>
    <col min="6662" max="6662" width="12.42578125" bestFit="1" customWidth="1"/>
    <col min="6918" max="6918" width="12.42578125" bestFit="1" customWidth="1"/>
    <col min="7174" max="7174" width="12.42578125" bestFit="1" customWidth="1"/>
    <col min="7430" max="7430" width="12.42578125" bestFit="1" customWidth="1"/>
    <col min="7686" max="7686" width="12.42578125" bestFit="1" customWidth="1"/>
    <col min="7942" max="7942" width="12.42578125" bestFit="1" customWidth="1"/>
    <col min="8198" max="8198" width="12.42578125" bestFit="1" customWidth="1"/>
    <col min="8454" max="8454" width="12.42578125" bestFit="1" customWidth="1"/>
    <col min="8710" max="8710" width="12.42578125" bestFit="1" customWidth="1"/>
    <col min="8966" max="8966" width="12.42578125" bestFit="1" customWidth="1"/>
    <col min="9222" max="9222" width="12.42578125" bestFit="1" customWidth="1"/>
    <col min="9478" max="9478" width="12.42578125" bestFit="1" customWidth="1"/>
    <col min="9734" max="9734" width="12.42578125" bestFit="1" customWidth="1"/>
    <col min="9990" max="9990" width="12.42578125" bestFit="1" customWidth="1"/>
    <col min="10246" max="10246" width="12.42578125" bestFit="1" customWidth="1"/>
    <col min="10502" max="10502" width="12.42578125" bestFit="1" customWidth="1"/>
    <col min="10758" max="10758" width="12.42578125" bestFit="1" customWidth="1"/>
    <col min="11014" max="11014" width="12.42578125" bestFit="1" customWidth="1"/>
    <col min="11270" max="11270" width="12.42578125" bestFit="1" customWidth="1"/>
    <col min="11526" max="11526" width="12.42578125" bestFit="1" customWidth="1"/>
    <col min="11782" max="11782" width="12.42578125" bestFit="1" customWidth="1"/>
    <col min="12038" max="12038" width="12.42578125" bestFit="1" customWidth="1"/>
    <col min="12294" max="12294" width="12.42578125" bestFit="1" customWidth="1"/>
    <col min="12550" max="12550" width="12.42578125" bestFit="1" customWidth="1"/>
    <col min="12806" max="12806" width="12.42578125" bestFit="1" customWidth="1"/>
    <col min="13062" max="13062" width="12.42578125" bestFit="1" customWidth="1"/>
    <col min="13318" max="13318" width="12.42578125" bestFit="1" customWidth="1"/>
    <col min="13574" max="13574" width="12.42578125" bestFit="1" customWidth="1"/>
    <col min="13830" max="13830" width="12.42578125" bestFit="1" customWidth="1"/>
    <col min="14086" max="14086" width="12.42578125" bestFit="1" customWidth="1"/>
    <col min="14342" max="14342" width="12.42578125" bestFit="1" customWidth="1"/>
    <col min="14598" max="14598" width="12.42578125" bestFit="1" customWidth="1"/>
    <col min="14854" max="14854" width="12.42578125" bestFit="1" customWidth="1"/>
    <col min="15110" max="15110" width="12.42578125" bestFit="1" customWidth="1"/>
    <col min="15366" max="15366" width="12.42578125" bestFit="1" customWidth="1"/>
    <col min="15622" max="15622" width="12.42578125" bestFit="1" customWidth="1"/>
    <col min="15878" max="15878" width="12.42578125" bestFit="1" customWidth="1"/>
    <col min="16134" max="16134" width="12.42578125" bestFit="1" customWidth="1"/>
  </cols>
  <sheetData>
    <row r="1" spans="1:14" x14ac:dyDescent="0.25">
      <c r="A1" s="8" t="s">
        <v>19</v>
      </c>
      <c r="B1" s="8"/>
      <c r="C1" s="8"/>
      <c r="D1" s="8"/>
      <c r="E1" s="8"/>
      <c r="F1" s="8"/>
    </row>
    <row r="2" spans="1:14" s="6" customFormat="1" ht="93.6" customHeight="1" x14ac:dyDescent="0.25">
      <c r="A2" s="10" t="s">
        <v>17</v>
      </c>
      <c r="B2" s="10"/>
      <c r="C2" s="10"/>
      <c r="D2" s="10"/>
      <c r="E2" s="10"/>
      <c r="F2" s="10"/>
      <c r="G2" s="10"/>
      <c r="H2" s="10"/>
      <c r="I2" s="10"/>
    </row>
    <row r="4" spans="1:14" x14ac:dyDescent="0.25">
      <c r="B4" s="1" t="s">
        <v>0</v>
      </c>
      <c r="C4" s="1" t="s">
        <v>1</v>
      </c>
      <c r="E4" t="s">
        <v>18</v>
      </c>
      <c r="H4" s="9" t="s">
        <v>2</v>
      </c>
      <c r="I4" s="9"/>
      <c r="N4" s="12"/>
    </row>
    <row r="5" spans="1:14" x14ac:dyDescent="0.25">
      <c r="B5" s="1" t="s">
        <v>3</v>
      </c>
      <c r="C5" s="1" t="s">
        <v>3</v>
      </c>
      <c r="E5" s="2" t="s">
        <v>4</v>
      </c>
      <c r="F5">
        <v>20</v>
      </c>
      <c r="G5">
        <v>20</v>
      </c>
      <c r="H5" s="1" t="s">
        <v>5</v>
      </c>
      <c r="I5" s="1" t="s">
        <v>6</v>
      </c>
    </row>
    <row r="6" spans="1:14" x14ac:dyDescent="0.25">
      <c r="A6">
        <v>1</v>
      </c>
      <c r="B6" s="3">
        <v>0.23</v>
      </c>
      <c r="E6" s="2" t="s">
        <v>7</v>
      </c>
      <c r="F6">
        <v>15</v>
      </c>
      <c r="G6">
        <v>15</v>
      </c>
      <c r="H6" s="3">
        <v>0.22</v>
      </c>
      <c r="I6" s="1">
        <v>0.24</v>
      </c>
    </row>
    <row r="7" spans="1:14" x14ac:dyDescent="0.25">
      <c r="A7">
        <v>2</v>
      </c>
      <c r="B7" s="3">
        <v>0.22</v>
      </c>
      <c r="E7" s="2" t="s">
        <v>8</v>
      </c>
      <c r="F7" s="4">
        <f>AVERAGE($B$6:$B$25)</f>
        <v>0.24150000000000005</v>
      </c>
      <c r="G7" s="4">
        <f>AVERAGE($B$6:$B$25)</f>
        <v>0.24150000000000005</v>
      </c>
      <c r="H7" s="3">
        <v>0.26</v>
      </c>
      <c r="I7" s="1">
        <v>0.28000000000000003</v>
      </c>
    </row>
    <row r="8" spans="1:14" x14ac:dyDescent="0.25">
      <c r="A8">
        <v>3</v>
      </c>
      <c r="B8" s="3">
        <v>0.27</v>
      </c>
      <c r="E8" s="2" t="s">
        <v>9</v>
      </c>
      <c r="F8" s="4">
        <f>AVERAGE(H6:H20)</f>
        <v>0.246</v>
      </c>
      <c r="G8" s="4">
        <f>AVERAGE(I6:I20)</f>
        <v>0.26333333333333336</v>
      </c>
      <c r="H8" s="3">
        <v>0.28000000000000003</v>
      </c>
      <c r="I8" s="1">
        <v>0.28999999999999998</v>
      </c>
    </row>
    <row r="9" spans="1:14" x14ac:dyDescent="0.25">
      <c r="A9">
        <v>4</v>
      </c>
      <c r="B9" s="3">
        <v>0.24</v>
      </c>
      <c r="E9" s="2" t="s">
        <v>10</v>
      </c>
      <c r="F9" s="4">
        <f>VARA($B$6:$B$25)</f>
        <v>3.8184210526315813E-4</v>
      </c>
      <c r="G9" s="4">
        <f>VARA($B$6:$B$25)</f>
        <v>3.8184210526315813E-4</v>
      </c>
      <c r="H9" s="3">
        <v>0.25</v>
      </c>
      <c r="I9" s="1">
        <v>0.26</v>
      </c>
    </row>
    <row r="10" spans="1:14" x14ac:dyDescent="0.25">
      <c r="A10">
        <v>5</v>
      </c>
      <c r="B10" s="3">
        <v>0.25</v>
      </c>
      <c r="E10" s="2" t="s">
        <v>11</v>
      </c>
      <c r="F10" s="4">
        <f>VARA(H6:H20)</f>
        <v>6.5428571428571434E-4</v>
      </c>
      <c r="G10" s="4">
        <f>VARA(I6:I20)</f>
        <v>4.5238095238095264E-4</v>
      </c>
      <c r="H10" s="3">
        <v>0.23</v>
      </c>
      <c r="I10" s="1">
        <v>0.24</v>
      </c>
    </row>
    <row r="11" spans="1:14" x14ac:dyDescent="0.25">
      <c r="A11">
        <v>6</v>
      </c>
      <c r="B11" s="3">
        <v>0.22</v>
      </c>
      <c r="E11" s="2" t="s">
        <v>20</v>
      </c>
      <c r="F11" s="11">
        <f>SQRT(F9)</f>
        <v>1.9540780569443948E-2</v>
      </c>
      <c r="G11" s="11">
        <f>SQRT(G9)</f>
        <v>1.9540780569443948E-2</v>
      </c>
      <c r="H11" s="3">
        <v>0.21</v>
      </c>
      <c r="I11" s="1">
        <v>0.22</v>
      </c>
    </row>
    <row r="12" spans="1:14" x14ac:dyDescent="0.25">
      <c r="A12">
        <v>7</v>
      </c>
      <c r="B12" s="3">
        <v>0.2</v>
      </c>
      <c r="E12" s="2" t="s">
        <v>21</v>
      </c>
      <c r="F12" s="11">
        <f>SQRT(F10)</f>
        <v>2.5579009251449014E-2</v>
      </c>
      <c r="G12" s="11">
        <f>SQRT(G10)</f>
        <v>2.1269248984883145E-2</v>
      </c>
      <c r="H12" s="3">
        <v>0.25</v>
      </c>
      <c r="I12" s="1">
        <v>0.27</v>
      </c>
    </row>
    <row r="13" spans="1:14" x14ac:dyDescent="0.25">
      <c r="A13">
        <v>8</v>
      </c>
      <c r="B13" s="3">
        <v>0.24</v>
      </c>
      <c r="E13" s="2" t="s">
        <v>22</v>
      </c>
      <c r="F13" s="4">
        <f>F8-F7</f>
        <v>4.4999999999999485E-3</v>
      </c>
      <c r="G13" s="4">
        <f>G8-G7</f>
        <v>2.1833333333333316E-2</v>
      </c>
      <c r="H13" s="3">
        <v>0.22</v>
      </c>
      <c r="I13" s="1">
        <v>0.24</v>
      </c>
    </row>
    <row r="14" spans="1:14" x14ac:dyDescent="0.25">
      <c r="A14">
        <v>9</v>
      </c>
      <c r="B14" s="3">
        <v>0.25</v>
      </c>
      <c r="H14" s="3">
        <v>0.21</v>
      </c>
      <c r="I14" s="1">
        <v>0.28000000000000003</v>
      </c>
    </row>
    <row r="15" spans="1:14" x14ac:dyDescent="0.25">
      <c r="A15">
        <v>10</v>
      </c>
      <c r="B15" s="3">
        <v>0.27</v>
      </c>
      <c r="H15" s="3">
        <v>0.23</v>
      </c>
      <c r="I15" s="1">
        <v>0.25</v>
      </c>
    </row>
    <row r="16" spans="1:14" x14ac:dyDescent="0.25">
      <c r="A16">
        <v>11</v>
      </c>
      <c r="B16" s="3">
        <v>0.23</v>
      </c>
      <c r="G16" s="5"/>
      <c r="H16" s="3">
        <v>0.24</v>
      </c>
      <c r="I16" s="1">
        <v>0.26</v>
      </c>
    </row>
    <row r="17" spans="1:9" x14ac:dyDescent="0.25">
      <c r="A17">
        <v>12</v>
      </c>
      <c r="B17" s="3">
        <v>0.25</v>
      </c>
      <c r="E17" s="2" t="s">
        <v>12</v>
      </c>
      <c r="F17" s="13">
        <f>F13/SQRT((F9/F5)+F10/F6)</f>
        <v>0.56825088570970739</v>
      </c>
      <c r="G17" s="13">
        <f>G13/SQRT((G9/G5)+G10/G6)</f>
        <v>3.1110947963519142</v>
      </c>
      <c r="H17" s="3">
        <v>0.27</v>
      </c>
      <c r="I17" s="1">
        <v>0.28000000000000003</v>
      </c>
    </row>
    <row r="18" spans="1:9" x14ac:dyDescent="0.25">
      <c r="A18">
        <v>13</v>
      </c>
      <c r="B18" s="3">
        <v>0.24</v>
      </c>
      <c r="G18" s="5"/>
      <c r="H18" s="3">
        <v>0.28999999999999998</v>
      </c>
      <c r="I18" s="1">
        <v>0.28999999999999998</v>
      </c>
    </row>
    <row r="19" spans="1:9" x14ac:dyDescent="0.25">
      <c r="A19">
        <v>14</v>
      </c>
      <c r="B19" s="3">
        <v>0.24</v>
      </c>
      <c r="E19" s="2" t="s">
        <v>13</v>
      </c>
      <c r="F19" s="13">
        <f>(F9/F5+F10/F6)^2/(F9^2/F5^2/(F5-1)+F10^2/F6^2/(F6-1))</f>
        <v>25.358086114693041</v>
      </c>
      <c r="G19" s="13">
        <f>(G9/G5+G10/G6)^2/(G9^2/G5^2/(G5-1)+G10^2/G6^2/(G6-1))</f>
        <v>28.824413184981712</v>
      </c>
      <c r="H19" s="3">
        <v>0.26</v>
      </c>
      <c r="I19" s="1">
        <v>0.27</v>
      </c>
    </row>
    <row r="20" spans="1:9" x14ac:dyDescent="0.25">
      <c r="A20">
        <v>15</v>
      </c>
      <c r="B20" s="3">
        <v>0.25</v>
      </c>
      <c r="E20" s="2" t="s">
        <v>14</v>
      </c>
      <c r="F20">
        <v>0.95</v>
      </c>
      <c r="G20">
        <v>0.95</v>
      </c>
      <c r="H20" s="3">
        <v>0.27</v>
      </c>
      <c r="I20" s="1">
        <v>0.28000000000000003</v>
      </c>
    </row>
    <row r="21" spans="1:9" x14ac:dyDescent="0.25">
      <c r="A21">
        <v>16</v>
      </c>
      <c r="B21" s="3">
        <v>0.28000000000000003</v>
      </c>
      <c r="C21" s="3"/>
      <c r="E21" s="2" t="s">
        <v>15</v>
      </c>
      <c r="F21">
        <v>0.05</v>
      </c>
      <c r="G21">
        <v>0.05</v>
      </c>
    </row>
    <row r="22" spans="1:9" x14ac:dyDescent="0.25">
      <c r="A22">
        <v>17</v>
      </c>
      <c r="B22" s="3">
        <v>0.23</v>
      </c>
      <c r="C22" s="3"/>
      <c r="E22" s="2" t="s">
        <v>16</v>
      </c>
      <c r="F22" s="13">
        <f>_xlfn.T.INV.2T(F21,F19)</f>
        <v>2.0595385527532977</v>
      </c>
      <c r="G22" s="13">
        <f>_xlfn.T.INV.2T(G21,G19)</f>
        <v>2.0484071417952445</v>
      </c>
    </row>
    <row r="23" spans="1:9" x14ac:dyDescent="0.25">
      <c r="A23">
        <v>18</v>
      </c>
      <c r="B23" s="3">
        <v>0.22</v>
      </c>
      <c r="C23" s="3"/>
      <c r="E23" s="2"/>
      <c r="F23" s="7" t="s">
        <v>25</v>
      </c>
      <c r="G23" s="7" t="s">
        <v>25</v>
      </c>
    </row>
    <row r="24" spans="1:9" x14ac:dyDescent="0.25">
      <c r="A24">
        <v>19</v>
      </c>
      <c r="B24" s="3">
        <v>0.24</v>
      </c>
      <c r="C24" s="3"/>
      <c r="D24" t="s">
        <v>23</v>
      </c>
      <c r="E24" s="2" t="s">
        <v>24</v>
      </c>
      <c r="F24" s="15" t="str">
        <f>IF(F17&lt;F22,"NIE", "TAK")</f>
        <v>NIE</v>
      </c>
      <c r="G24" s="15" t="str">
        <f>IF(G17&lt;G22,"NIE", "TAK")</f>
        <v>TAK</v>
      </c>
    </row>
    <row r="25" spans="1:9" x14ac:dyDescent="0.25">
      <c r="A25">
        <v>20</v>
      </c>
      <c r="B25" s="3">
        <v>0.26</v>
      </c>
      <c r="C25" s="3"/>
      <c r="D25" t="s">
        <v>28</v>
      </c>
      <c r="G25" s="13">
        <f>_xlfn.T.INV(G20,G19)</f>
        <v>1.7011309342659309</v>
      </c>
    </row>
    <row r="26" spans="1:9" x14ac:dyDescent="0.25">
      <c r="D26" t="s">
        <v>26</v>
      </c>
      <c r="E26" s="16" t="s">
        <v>27</v>
      </c>
      <c r="G26" s="14" t="str">
        <f>IF(G17&gt;G25, "NIE", "TAK")</f>
        <v>NIE</v>
      </c>
    </row>
  </sheetData>
  <mergeCells count="3">
    <mergeCell ref="A1:F1"/>
    <mergeCell ref="H4:I4"/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0BAB-C4ED-4456-9406-2023D1537FBA}">
  <dimension ref="A1:P101"/>
  <sheetViews>
    <sheetView tabSelected="1" workbookViewId="0">
      <selection activeCell="F8" sqref="F8"/>
    </sheetView>
  </sheetViews>
  <sheetFormatPr defaultRowHeight="15" x14ac:dyDescent="0.25"/>
  <cols>
    <col min="4" max="4" width="17.7109375" bestFit="1" customWidth="1"/>
    <col min="8" max="8" width="9.85546875" bestFit="1" customWidth="1"/>
  </cols>
  <sheetData>
    <row r="1" spans="1:16" x14ac:dyDescent="0.25">
      <c r="A1" t="s">
        <v>29</v>
      </c>
      <c r="C1" t="s">
        <v>30</v>
      </c>
      <c r="D1" s="19" t="s">
        <v>33</v>
      </c>
      <c r="E1">
        <v>10</v>
      </c>
      <c r="G1" t="s">
        <v>36</v>
      </c>
      <c r="H1" t="s">
        <v>37</v>
      </c>
      <c r="I1" t="s">
        <v>38</v>
      </c>
      <c r="L1" t="s">
        <v>39</v>
      </c>
      <c r="M1" t="s">
        <v>42</v>
      </c>
      <c r="O1" t="s">
        <v>44</v>
      </c>
      <c r="P1" s="18">
        <f ca="1">SUM(O3:O13)</f>
        <v>11.697302413348975</v>
      </c>
    </row>
    <row r="2" spans="1:16" x14ac:dyDescent="0.25">
      <c r="A2" s="17">
        <f ca="1">_xlfn.NORM.INV(RAND(),50,29)</f>
        <v>22.37063220491655</v>
      </c>
      <c r="C2">
        <f ca="1">COUNT(A:A)</f>
        <v>100</v>
      </c>
      <c r="J2" t="s">
        <v>40</v>
      </c>
      <c r="L2" t="s">
        <v>41</v>
      </c>
      <c r="M2" t="s">
        <v>43</v>
      </c>
    </row>
    <row r="3" spans="1:16" x14ac:dyDescent="0.25">
      <c r="A3" s="17">
        <f t="shared" ref="A3:A66" ca="1" si="0">_xlfn.NORM.INV(RAND(),50,29)</f>
        <v>30.98668185517614</v>
      </c>
      <c r="C3" t="s">
        <v>32</v>
      </c>
      <c r="E3" t="s">
        <v>34</v>
      </c>
      <c r="F3">
        <v>100</v>
      </c>
      <c r="G3">
        <v>105</v>
      </c>
      <c r="H3" cm="1">
        <f t="array" aca="1" ref="H3:H14" ca="1">FREQUENCY(A2:A101,G3:G13)</f>
        <v>3</v>
      </c>
      <c r="I3">
        <f ca="1">H3/100</f>
        <v>0.03</v>
      </c>
      <c r="J3">
        <f ca="1">I3*$C$2</f>
        <v>3</v>
      </c>
      <c r="L3" s="13">
        <f ca="1">_xlfn.NORM.DIST(G3,$C$4,$C$6,1)-NORMDIST(G4,$C$4,$C$6,1)</f>
        <v>3.2741444080457427E-2</v>
      </c>
      <c r="M3" s="13">
        <f ca="1">L3*$C$2</f>
        <v>3.2741444080457427</v>
      </c>
      <c r="O3">
        <f ca="1">(H3-M3)^2/M3</f>
        <v>2.2954136133417818E-2</v>
      </c>
    </row>
    <row r="4" spans="1:16" x14ac:dyDescent="0.25">
      <c r="A4" s="17">
        <f t="shared" ca="1" si="0"/>
        <v>31.258775136822518</v>
      </c>
      <c r="C4" s="18">
        <f ca="1">AVERAGE(A:A)</f>
        <v>53.116409381985164</v>
      </c>
      <c r="E4" s="17">
        <f ca="1">MAX(A:A)</f>
        <v>119.00090467070069</v>
      </c>
      <c r="F4">
        <v>90</v>
      </c>
      <c r="G4">
        <v>95</v>
      </c>
      <c r="H4">
        <f ca="1"/>
        <v>4</v>
      </c>
      <c r="I4">
        <f t="shared" ref="I4:I13" ca="1" si="1">H4/100</f>
        <v>0.04</v>
      </c>
      <c r="J4">
        <f t="shared" ref="J4:J13" ca="1" si="2">I4*$C$2</f>
        <v>4</v>
      </c>
      <c r="L4" s="13">
        <f t="shared" ref="L4:L13" ca="1" si="3">_xlfn.NORM.DIST(G4,$C$4,$C$6,1)-NORMDIST(G5,$C$4,$C$6,1)</f>
        <v>5.8137366403112067E-2</v>
      </c>
      <c r="M4" s="13">
        <f t="shared" ref="M4:M13" ca="1" si="4">L4*$C$2</f>
        <v>5.8137366403112072</v>
      </c>
      <c r="O4">
        <f ca="1">(H4-M4)^2/M4</f>
        <v>0.56583928786827398</v>
      </c>
    </row>
    <row r="5" spans="1:16" x14ac:dyDescent="0.25">
      <c r="A5" s="17">
        <f t="shared" ca="1" si="0"/>
        <v>98.673045439674254</v>
      </c>
      <c r="C5" t="s">
        <v>31</v>
      </c>
      <c r="E5" t="s">
        <v>35</v>
      </c>
      <c r="F5">
        <v>80</v>
      </c>
      <c r="G5">
        <v>85</v>
      </c>
      <c r="H5">
        <f ca="1"/>
        <v>7</v>
      </c>
      <c r="I5">
        <f t="shared" ca="1" si="1"/>
        <v>7.0000000000000007E-2</v>
      </c>
      <c r="J5">
        <f t="shared" ca="1" si="2"/>
        <v>7.0000000000000009</v>
      </c>
      <c r="L5" s="13">
        <f t="shared" ca="1" si="3"/>
        <v>9.0006094240356549E-2</v>
      </c>
      <c r="M5" s="13">
        <f t="shared" ca="1" si="4"/>
        <v>9.0006094240356553</v>
      </c>
      <c r="O5">
        <f ca="1">(H5-M5)^2/M5</f>
        <v>0.444685229519234</v>
      </c>
    </row>
    <row r="6" spans="1:16" x14ac:dyDescent="0.25">
      <c r="A6" s="17">
        <f t="shared" ca="1" si="0"/>
        <v>113.43822328069665</v>
      </c>
      <c r="C6" s="18">
        <f ca="1">_xlfn.STDEV.S(A:A)</f>
        <v>26.853739958447022</v>
      </c>
      <c r="E6" s="17">
        <f ca="1">MIN(A:A)</f>
        <v>-9.4808657283956066</v>
      </c>
      <c r="F6">
        <v>70</v>
      </c>
      <c r="G6">
        <v>75</v>
      </c>
      <c r="H6">
        <f ca="1"/>
        <v>15</v>
      </c>
      <c r="I6">
        <f t="shared" ca="1" si="1"/>
        <v>0.15</v>
      </c>
      <c r="J6">
        <f t="shared" ca="1" si="2"/>
        <v>15</v>
      </c>
      <c r="L6" s="13">
        <f t="shared" ca="1" si="3"/>
        <v>0.12149311226388171</v>
      </c>
      <c r="M6" s="13">
        <f t="shared" ca="1" si="4"/>
        <v>12.149311226388171</v>
      </c>
      <c r="O6">
        <f ca="1">(H6-M6)^2/M6</f>
        <v>0.6688796041660372</v>
      </c>
    </row>
    <row r="7" spans="1:16" x14ac:dyDescent="0.25">
      <c r="A7" s="17">
        <f t="shared" ca="1" si="0"/>
        <v>42.73788949612215</v>
      </c>
      <c r="F7">
        <v>60</v>
      </c>
      <c r="G7">
        <v>65</v>
      </c>
      <c r="H7">
        <f ca="1"/>
        <v>12</v>
      </c>
      <c r="I7">
        <f t="shared" ca="1" si="1"/>
        <v>0.12</v>
      </c>
      <c r="J7">
        <f t="shared" ca="1" si="2"/>
        <v>12</v>
      </c>
      <c r="L7" s="13">
        <f t="shared" ca="1" si="3"/>
        <v>0.14298729308172609</v>
      </c>
      <c r="M7" s="13">
        <f t="shared" ca="1" si="4"/>
        <v>14.298729308172609</v>
      </c>
      <c r="O7">
        <f ca="1">(H7-M7)^2/M7</f>
        <v>0.36955426726146212</v>
      </c>
    </row>
    <row r="8" spans="1:16" x14ac:dyDescent="0.25">
      <c r="A8" s="17">
        <f t="shared" ca="1" si="0"/>
        <v>30.048300083149346</v>
      </c>
      <c r="F8">
        <v>50</v>
      </c>
      <c r="G8">
        <v>55</v>
      </c>
      <c r="H8">
        <f ca="1"/>
        <v>12</v>
      </c>
      <c r="I8">
        <f t="shared" ca="1" si="1"/>
        <v>0.12</v>
      </c>
      <c r="J8">
        <f t="shared" ca="1" si="2"/>
        <v>12</v>
      </c>
      <c r="L8" s="13">
        <f t="shared" ca="1" si="3"/>
        <v>0.14672727158631704</v>
      </c>
      <c r="M8" s="13">
        <f t="shared" ca="1" si="4"/>
        <v>14.672727158631705</v>
      </c>
      <c r="O8">
        <f ca="1">(H8-M8)^2/M8</f>
        <v>0.48685362899869167</v>
      </c>
    </row>
    <row r="9" spans="1:16" x14ac:dyDescent="0.25">
      <c r="A9" s="17">
        <f t="shared" ca="1" si="0"/>
        <v>35.746294781027494</v>
      </c>
      <c r="F9">
        <v>40</v>
      </c>
      <c r="G9">
        <v>45</v>
      </c>
      <c r="H9">
        <f ca="1"/>
        <v>13</v>
      </c>
      <c r="I9">
        <f t="shared" ca="1" si="1"/>
        <v>0.13</v>
      </c>
      <c r="J9">
        <f t="shared" ca="1" si="2"/>
        <v>13</v>
      </c>
      <c r="L9" s="13">
        <f t="shared" ca="1" si="3"/>
        <v>0.13127804419046879</v>
      </c>
      <c r="M9" s="13">
        <f t="shared" ca="1" si="4"/>
        <v>13.127804419046878</v>
      </c>
      <c r="O9">
        <f ca="1">(H9-M9)^2/M9</f>
        <v>1.2442270623876325E-3</v>
      </c>
    </row>
    <row r="10" spans="1:16" x14ac:dyDescent="0.25">
      <c r="A10" s="17">
        <f t="shared" ca="1" si="0"/>
        <v>27.6555498942624</v>
      </c>
      <c r="F10">
        <v>30</v>
      </c>
      <c r="G10">
        <v>35</v>
      </c>
      <c r="H10">
        <f ca="1"/>
        <v>18</v>
      </c>
      <c r="I10">
        <f t="shared" ca="1" si="1"/>
        <v>0.18</v>
      </c>
      <c r="J10">
        <f t="shared" ca="1" si="2"/>
        <v>18</v>
      </c>
      <c r="L10" s="13">
        <f t="shared" ca="1" si="3"/>
        <v>0.10240947574816781</v>
      </c>
      <c r="M10" s="13">
        <f t="shared" ca="1" si="4"/>
        <v>10.240947574816781</v>
      </c>
      <c r="O10">
        <f ca="1">(H10-M10)^2/M10</f>
        <v>5.8786449297704433</v>
      </c>
    </row>
    <row r="11" spans="1:16" x14ac:dyDescent="0.25">
      <c r="A11" s="17">
        <f t="shared" ca="1" si="0"/>
        <v>64.952869484917272</v>
      </c>
      <c r="F11">
        <v>20</v>
      </c>
      <c r="G11">
        <v>25</v>
      </c>
      <c r="H11">
        <f ca="1"/>
        <v>5</v>
      </c>
      <c r="I11">
        <f t="shared" ca="1" si="1"/>
        <v>0.05</v>
      </c>
      <c r="J11">
        <f t="shared" ca="1" si="2"/>
        <v>5</v>
      </c>
      <c r="L11" s="13">
        <f t="shared" ca="1" si="3"/>
        <v>6.9655048472375788E-2</v>
      </c>
      <c r="M11" s="13">
        <f t="shared" ca="1" si="4"/>
        <v>6.9655048472375789</v>
      </c>
      <c r="O11">
        <f ca="1">(H11-M11)^2/M11</f>
        <v>0.55462014444602858</v>
      </c>
    </row>
    <row r="12" spans="1:16" x14ac:dyDescent="0.25">
      <c r="A12" s="17">
        <f t="shared" ca="1" si="0"/>
        <v>28.10177342095324</v>
      </c>
      <c r="C12" t="s">
        <v>45</v>
      </c>
      <c r="D12">
        <f ca="1">COUNT(O3:O13)</f>
        <v>11</v>
      </c>
      <c r="F12">
        <v>10</v>
      </c>
      <c r="G12">
        <v>15</v>
      </c>
      <c r="H12">
        <f ca="1"/>
        <v>3</v>
      </c>
      <c r="I12">
        <f t="shared" ca="1" si="1"/>
        <v>0.03</v>
      </c>
      <c r="J12">
        <f t="shared" ca="1" si="2"/>
        <v>3</v>
      </c>
      <c r="L12" s="13">
        <f t="shared" ca="1" si="3"/>
        <v>4.1307204070831792E-2</v>
      </c>
      <c r="M12" s="13">
        <f t="shared" ca="1" si="4"/>
        <v>4.1307204070831789</v>
      </c>
      <c r="O12">
        <f ca="1">(H12-M12)^2/M12</f>
        <v>0.30951710912265684</v>
      </c>
    </row>
    <row r="13" spans="1:16" x14ac:dyDescent="0.25">
      <c r="A13" s="17">
        <f t="shared" ca="1" si="0"/>
        <v>119.00090467070069</v>
      </c>
      <c r="C13" t="s">
        <v>48</v>
      </c>
      <c r="D13">
        <v>0.95</v>
      </c>
      <c r="F13">
        <v>0</v>
      </c>
      <c r="G13">
        <v>5</v>
      </c>
      <c r="H13">
        <f ca="1"/>
        <v>3</v>
      </c>
      <c r="I13">
        <f t="shared" ca="1" si="1"/>
        <v>0.03</v>
      </c>
      <c r="J13">
        <f t="shared" ca="1" si="2"/>
        <v>3</v>
      </c>
      <c r="L13" s="13">
        <f t="shared" ca="1" si="3"/>
        <v>1.261790923487565E-2</v>
      </c>
      <c r="M13" s="13">
        <f t="shared" ca="1" si="4"/>
        <v>1.2617909234875651</v>
      </c>
      <c r="O13">
        <f ca="1">(H13-M13)^2/M13</f>
        <v>2.3945098490003422</v>
      </c>
    </row>
    <row r="14" spans="1:16" x14ac:dyDescent="0.25">
      <c r="A14" s="17">
        <f t="shared" ca="1" si="0"/>
        <v>38.229472212568751</v>
      </c>
      <c r="H14">
        <f ca="1"/>
        <v>5</v>
      </c>
    </row>
    <row r="15" spans="1:16" x14ac:dyDescent="0.25">
      <c r="A15" s="17">
        <f t="shared" ca="1" si="0"/>
        <v>59.049555816255193</v>
      </c>
      <c r="C15" t="s">
        <v>46</v>
      </c>
      <c r="D15" s="18">
        <f ca="1">_xlfn.CHISQ.INV(D13,D12)</f>
        <v>19.675137572682495</v>
      </c>
    </row>
    <row r="16" spans="1:16" x14ac:dyDescent="0.25">
      <c r="A16" s="17">
        <f t="shared" ca="1" si="0"/>
        <v>22.894779966862998</v>
      </c>
      <c r="J16">
        <f ca="1">SUM(J3:J13)/2</f>
        <v>47.5</v>
      </c>
    </row>
    <row r="17" spans="1:4" x14ac:dyDescent="0.25">
      <c r="A17" s="17">
        <f t="shared" ca="1" si="0"/>
        <v>100.91834856790464</v>
      </c>
      <c r="C17" t="s">
        <v>23</v>
      </c>
      <c r="D17" t="s">
        <v>47</v>
      </c>
    </row>
    <row r="18" spans="1:4" x14ac:dyDescent="0.25">
      <c r="A18" s="17">
        <f t="shared" ca="1" si="0"/>
        <v>4.788336952418824</v>
      </c>
      <c r="D18" s="20" t="str">
        <f ca="1">IF(P1&lt;D15, "NIE", "TAK")</f>
        <v>NIE</v>
      </c>
    </row>
    <row r="19" spans="1:4" x14ac:dyDescent="0.25">
      <c r="A19" s="17">
        <f t="shared" ca="1" si="0"/>
        <v>36.492582252511127</v>
      </c>
    </row>
    <row r="20" spans="1:4" x14ac:dyDescent="0.25">
      <c r="A20" s="17">
        <f t="shared" ca="1" si="0"/>
        <v>65.604772324573929</v>
      </c>
    </row>
    <row r="21" spans="1:4" x14ac:dyDescent="0.25">
      <c r="A21" s="17">
        <f t="shared" ca="1" si="0"/>
        <v>73.240005189760055</v>
      </c>
    </row>
    <row r="22" spans="1:4" x14ac:dyDescent="0.25">
      <c r="A22" s="17">
        <f t="shared" ca="1" si="0"/>
        <v>30.2691629307512</v>
      </c>
    </row>
    <row r="23" spans="1:4" x14ac:dyDescent="0.25">
      <c r="A23" s="17">
        <f t="shared" ca="1" si="0"/>
        <v>30.867079720091546</v>
      </c>
    </row>
    <row r="24" spans="1:4" x14ac:dyDescent="0.25">
      <c r="A24" s="17">
        <f t="shared" ca="1" si="0"/>
        <v>45.87990631100903</v>
      </c>
    </row>
    <row r="25" spans="1:4" x14ac:dyDescent="0.25">
      <c r="A25" s="17">
        <f t="shared" ca="1" si="0"/>
        <v>66.66509649465786</v>
      </c>
    </row>
    <row r="26" spans="1:4" x14ac:dyDescent="0.25">
      <c r="A26" s="17">
        <f t="shared" ca="1" si="0"/>
        <v>46.096692710721697</v>
      </c>
    </row>
    <row r="27" spans="1:4" x14ac:dyDescent="0.25">
      <c r="A27" s="17">
        <f t="shared" ca="1" si="0"/>
        <v>74.770949841599617</v>
      </c>
    </row>
    <row r="28" spans="1:4" x14ac:dyDescent="0.25">
      <c r="A28" s="17">
        <f t="shared" ca="1" si="0"/>
        <v>59.183566053372161</v>
      </c>
    </row>
    <row r="29" spans="1:4" x14ac:dyDescent="0.25">
      <c r="A29" s="17">
        <f t="shared" ca="1" si="0"/>
        <v>31.224511618573722</v>
      </c>
    </row>
    <row r="30" spans="1:4" x14ac:dyDescent="0.25">
      <c r="A30" s="17">
        <f t="shared" ca="1" si="0"/>
        <v>7.4740528339006929</v>
      </c>
    </row>
    <row r="31" spans="1:4" x14ac:dyDescent="0.25">
      <c r="A31" s="17">
        <f t="shared" ca="1" si="0"/>
        <v>65.699510871581452</v>
      </c>
    </row>
    <row r="32" spans="1:4" x14ac:dyDescent="0.25">
      <c r="A32" s="17">
        <f t="shared" ca="1" si="0"/>
        <v>65.990009006577438</v>
      </c>
    </row>
    <row r="33" spans="1:1" x14ac:dyDescent="0.25">
      <c r="A33" s="17">
        <f t="shared" ca="1" si="0"/>
        <v>46.992726605784213</v>
      </c>
    </row>
    <row r="34" spans="1:1" x14ac:dyDescent="0.25">
      <c r="A34" s="17">
        <f t="shared" ca="1" si="0"/>
        <v>73.576251173961083</v>
      </c>
    </row>
    <row r="35" spans="1:1" x14ac:dyDescent="0.25">
      <c r="A35" s="17">
        <f t="shared" ca="1" si="0"/>
        <v>34.548585258802369</v>
      </c>
    </row>
    <row r="36" spans="1:1" x14ac:dyDescent="0.25">
      <c r="A36" s="17">
        <f t="shared" ca="1" si="0"/>
        <v>113.88664240264917</v>
      </c>
    </row>
    <row r="37" spans="1:1" x14ac:dyDescent="0.25">
      <c r="A37" s="17">
        <f t="shared" ca="1" si="0"/>
        <v>63.083783961975186</v>
      </c>
    </row>
    <row r="38" spans="1:1" x14ac:dyDescent="0.25">
      <c r="A38" s="17">
        <f t="shared" ca="1" si="0"/>
        <v>48.258977473607565</v>
      </c>
    </row>
    <row r="39" spans="1:1" x14ac:dyDescent="0.25">
      <c r="A39" s="17">
        <f t="shared" ca="1" si="0"/>
        <v>78.31873327156174</v>
      </c>
    </row>
    <row r="40" spans="1:1" x14ac:dyDescent="0.25">
      <c r="A40" s="17">
        <f t="shared" ca="1" si="0"/>
        <v>31.281962411664537</v>
      </c>
    </row>
    <row r="41" spans="1:1" x14ac:dyDescent="0.25">
      <c r="A41" s="17">
        <f t="shared" ca="1" si="0"/>
        <v>62.981688887807771</v>
      </c>
    </row>
    <row r="42" spans="1:1" x14ac:dyDescent="0.25">
      <c r="A42" s="17">
        <f t="shared" ca="1" si="0"/>
        <v>47.136588865580023</v>
      </c>
    </row>
    <row r="43" spans="1:1" x14ac:dyDescent="0.25">
      <c r="A43" s="17">
        <f t="shared" ca="1" si="0"/>
        <v>50.267775642214119</v>
      </c>
    </row>
    <row r="44" spans="1:1" x14ac:dyDescent="0.25">
      <c r="A44" s="17">
        <f t="shared" ca="1" si="0"/>
        <v>31.244094658458913</v>
      </c>
    </row>
    <row r="45" spans="1:1" x14ac:dyDescent="0.25">
      <c r="A45" s="17">
        <f t="shared" ca="1" si="0"/>
        <v>21.785540886633285</v>
      </c>
    </row>
    <row r="46" spans="1:1" x14ac:dyDescent="0.25">
      <c r="A46" s="17">
        <f t="shared" ca="1" si="0"/>
        <v>57.816744144115503</v>
      </c>
    </row>
    <row r="47" spans="1:1" x14ac:dyDescent="0.25">
      <c r="A47" s="17">
        <f t="shared" ca="1" si="0"/>
        <v>71.492045212273808</v>
      </c>
    </row>
    <row r="48" spans="1:1" x14ac:dyDescent="0.25">
      <c r="A48" s="17">
        <f t="shared" ca="1" si="0"/>
        <v>41.165958062390963</v>
      </c>
    </row>
    <row r="49" spans="1:1" x14ac:dyDescent="0.25">
      <c r="A49" s="17">
        <f t="shared" ca="1" si="0"/>
        <v>75.763126896268744</v>
      </c>
    </row>
    <row r="50" spans="1:1" x14ac:dyDescent="0.25">
      <c r="A50" s="17">
        <f t="shared" ca="1" si="0"/>
        <v>92.619732192041084</v>
      </c>
    </row>
    <row r="51" spans="1:1" x14ac:dyDescent="0.25">
      <c r="A51" s="17">
        <f t="shared" ca="1" si="0"/>
        <v>50.715914900733907</v>
      </c>
    </row>
    <row r="52" spans="1:1" x14ac:dyDescent="0.25">
      <c r="A52" s="17">
        <f t="shared" ca="1" si="0"/>
        <v>26.604938973945423</v>
      </c>
    </row>
    <row r="53" spans="1:1" x14ac:dyDescent="0.25">
      <c r="A53" s="17">
        <f t="shared" ca="1" si="0"/>
        <v>32.85509280453568</v>
      </c>
    </row>
    <row r="54" spans="1:1" x14ac:dyDescent="0.25">
      <c r="A54" s="17">
        <f t="shared" ca="1" si="0"/>
        <v>35.644078658882201</v>
      </c>
    </row>
    <row r="55" spans="1:1" x14ac:dyDescent="0.25">
      <c r="A55" s="17">
        <f t="shared" ca="1" si="0"/>
        <v>45.592676291005276</v>
      </c>
    </row>
    <row r="56" spans="1:1" x14ac:dyDescent="0.25">
      <c r="A56" s="17">
        <f t="shared" ca="1" si="0"/>
        <v>78.941162646449897</v>
      </c>
    </row>
    <row r="57" spans="1:1" x14ac:dyDescent="0.25">
      <c r="A57" s="17">
        <f t="shared" ca="1" si="0"/>
        <v>44.362457714001614</v>
      </c>
    </row>
    <row r="58" spans="1:1" x14ac:dyDescent="0.25">
      <c r="A58" s="17">
        <f t="shared" ca="1" si="0"/>
        <v>94.07119851839262</v>
      </c>
    </row>
    <row r="59" spans="1:1" x14ac:dyDescent="0.25">
      <c r="A59" s="17">
        <f t="shared" ca="1" si="0"/>
        <v>-0.5891704186527349</v>
      </c>
    </row>
    <row r="60" spans="1:1" x14ac:dyDescent="0.25">
      <c r="A60" s="17">
        <f t="shared" ca="1" si="0"/>
        <v>66.0301021690764</v>
      </c>
    </row>
    <row r="61" spans="1:1" x14ac:dyDescent="0.25">
      <c r="A61" s="17">
        <f t="shared" ca="1" si="0"/>
        <v>32.556457642335907</v>
      </c>
    </row>
    <row r="62" spans="1:1" x14ac:dyDescent="0.25">
      <c r="A62" s="17">
        <f t="shared" ca="1" si="0"/>
        <v>71.047195822716048</v>
      </c>
    </row>
    <row r="63" spans="1:1" x14ac:dyDescent="0.25">
      <c r="A63" s="17">
        <f t="shared" ca="1" si="0"/>
        <v>51.139618894696696</v>
      </c>
    </row>
    <row r="64" spans="1:1" x14ac:dyDescent="0.25">
      <c r="A64" s="17">
        <f t="shared" ca="1" si="0"/>
        <v>50.524389850072424</v>
      </c>
    </row>
    <row r="65" spans="1:1" x14ac:dyDescent="0.25">
      <c r="A65" s="17">
        <f t="shared" ca="1" si="0"/>
        <v>112.14723050052801</v>
      </c>
    </row>
    <row r="66" spans="1:1" x14ac:dyDescent="0.25">
      <c r="A66" s="17">
        <f t="shared" ca="1" si="0"/>
        <v>76.211153730705348</v>
      </c>
    </row>
    <row r="67" spans="1:1" x14ac:dyDescent="0.25">
      <c r="A67" s="17">
        <f t="shared" ref="A67:A101" ca="1" si="5">_xlfn.NORM.INV(RAND(),50,29)</f>
        <v>70.076160344379844</v>
      </c>
    </row>
    <row r="68" spans="1:1" x14ac:dyDescent="0.25">
      <c r="A68" s="17">
        <f t="shared" ca="1" si="5"/>
        <v>-9.4808657283956066</v>
      </c>
    </row>
    <row r="69" spans="1:1" x14ac:dyDescent="0.25">
      <c r="A69" s="17">
        <f t="shared" ca="1" si="5"/>
        <v>63.236396001741028</v>
      </c>
    </row>
    <row r="70" spans="1:1" x14ac:dyDescent="0.25">
      <c r="A70" s="17">
        <f t="shared" ca="1" si="5"/>
        <v>43.173103147763364</v>
      </c>
    </row>
    <row r="71" spans="1:1" x14ac:dyDescent="0.25">
      <c r="A71" s="17">
        <f t="shared" ca="1" si="5"/>
        <v>12.001621917413857</v>
      </c>
    </row>
    <row r="72" spans="1:1" x14ac:dyDescent="0.25">
      <c r="A72" s="17">
        <f t="shared" ca="1" si="5"/>
        <v>86.684700838106735</v>
      </c>
    </row>
    <row r="73" spans="1:1" x14ac:dyDescent="0.25">
      <c r="A73" s="17">
        <f t="shared" ca="1" si="5"/>
        <v>77.272316141906984</v>
      </c>
    </row>
    <row r="74" spans="1:1" x14ac:dyDescent="0.25">
      <c r="A74" s="17">
        <f t="shared" ca="1" si="5"/>
        <v>42.030071952715531</v>
      </c>
    </row>
    <row r="75" spans="1:1" x14ac:dyDescent="0.25">
      <c r="A75" s="17">
        <f t="shared" ca="1" si="5"/>
        <v>53.852434910489862</v>
      </c>
    </row>
    <row r="76" spans="1:1" x14ac:dyDescent="0.25">
      <c r="A76" s="17">
        <f t="shared" ca="1" si="5"/>
        <v>44.400558912652251</v>
      </c>
    </row>
    <row r="77" spans="1:1" x14ac:dyDescent="0.25">
      <c r="A77" s="17">
        <f t="shared" ca="1" si="5"/>
        <v>31.069212379217863</v>
      </c>
    </row>
    <row r="78" spans="1:1" x14ac:dyDescent="0.25">
      <c r="A78" s="17">
        <f t="shared" ca="1" si="5"/>
        <v>18.413105682095551</v>
      </c>
    </row>
    <row r="79" spans="1:1" x14ac:dyDescent="0.25">
      <c r="A79" s="17">
        <f t="shared" ca="1" si="5"/>
        <v>61.469637493764516</v>
      </c>
    </row>
    <row r="80" spans="1:1" x14ac:dyDescent="0.25">
      <c r="A80" s="17">
        <f t="shared" ca="1" si="5"/>
        <v>28.906875872118068</v>
      </c>
    </row>
    <row r="81" spans="1:1" x14ac:dyDescent="0.25">
      <c r="A81" s="17">
        <f t="shared" ca="1" si="5"/>
        <v>99.435385523665545</v>
      </c>
    </row>
    <row r="82" spans="1:1" x14ac:dyDescent="0.25">
      <c r="A82" s="17">
        <f t="shared" ca="1" si="5"/>
        <v>63.504254113749312</v>
      </c>
    </row>
    <row r="83" spans="1:1" x14ac:dyDescent="0.25">
      <c r="A83" s="17">
        <f t="shared" ca="1" si="5"/>
        <v>81.11159055423937</v>
      </c>
    </row>
    <row r="84" spans="1:1" x14ac:dyDescent="0.25">
      <c r="A84" s="17">
        <f t="shared" ca="1" si="5"/>
        <v>106.4031061955493</v>
      </c>
    </row>
    <row r="85" spans="1:1" x14ac:dyDescent="0.25">
      <c r="A85" s="17">
        <f t="shared" ca="1" si="5"/>
        <v>55.521387628417408</v>
      </c>
    </row>
    <row r="86" spans="1:1" x14ac:dyDescent="0.25">
      <c r="A86" s="17">
        <f t="shared" ca="1" si="5"/>
        <v>35.947643881306576</v>
      </c>
    </row>
    <row r="87" spans="1:1" x14ac:dyDescent="0.25">
      <c r="A87" s="17">
        <f t="shared" ca="1" si="5"/>
        <v>58.106096750962372</v>
      </c>
    </row>
    <row r="88" spans="1:1" x14ac:dyDescent="0.25">
      <c r="A88" s="17">
        <f t="shared" ca="1" si="5"/>
        <v>45.475965608004415</v>
      </c>
    </row>
    <row r="89" spans="1:1" x14ac:dyDescent="0.25">
      <c r="A89" s="17">
        <f t="shared" ca="1" si="5"/>
        <v>25.97312785634184</v>
      </c>
    </row>
    <row r="90" spans="1:1" x14ac:dyDescent="0.25">
      <c r="A90" s="17">
        <f t="shared" ca="1" si="5"/>
        <v>9.8222328851174581</v>
      </c>
    </row>
    <row r="91" spans="1:1" x14ac:dyDescent="0.25">
      <c r="A91" s="17">
        <f t="shared" ca="1" si="5"/>
        <v>55.346240479362649</v>
      </c>
    </row>
    <row r="92" spans="1:1" x14ac:dyDescent="0.25">
      <c r="A92" s="17">
        <f t="shared" ca="1" si="5"/>
        <v>66.413432237048198</v>
      </c>
    </row>
    <row r="93" spans="1:1" x14ac:dyDescent="0.25">
      <c r="A93" s="17">
        <f t="shared" ca="1" si="5"/>
        <v>65.054584720631325</v>
      </c>
    </row>
    <row r="94" spans="1:1" x14ac:dyDescent="0.25">
      <c r="A94" s="17">
        <f t="shared" ca="1" si="5"/>
        <v>26.278058264884148</v>
      </c>
    </row>
    <row r="95" spans="1:1" x14ac:dyDescent="0.25">
      <c r="A95" s="17">
        <f t="shared" ca="1" si="5"/>
        <v>65.292944453884459</v>
      </c>
    </row>
    <row r="96" spans="1:1" x14ac:dyDescent="0.25">
      <c r="A96" s="17">
        <f t="shared" ca="1" si="5"/>
        <v>83.894277604547682</v>
      </c>
    </row>
    <row r="97" spans="1:1" x14ac:dyDescent="0.25">
      <c r="A97" s="17">
        <f t="shared" ca="1" si="5"/>
        <v>42.474353370775489</v>
      </c>
    </row>
    <row r="98" spans="1:1" x14ac:dyDescent="0.25">
      <c r="A98" s="17">
        <f t="shared" ca="1" si="5"/>
        <v>44.88993863207218</v>
      </c>
    </row>
    <row r="99" spans="1:1" x14ac:dyDescent="0.25">
      <c r="A99" s="17">
        <f t="shared" ca="1" si="5"/>
        <v>87.349068014182734</v>
      </c>
    </row>
    <row r="100" spans="1:1" x14ac:dyDescent="0.25">
      <c r="A100" s="17">
        <f t="shared" ca="1" si="5"/>
        <v>70.040857604739472</v>
      </c>
    </row>
    <row r="101" spans="1:1" x14ac:dyDescent="0.25">
      <c r="A101" s="17">
        <f t="shared" ca="1" si="5"/>
        <v>19.816273821741426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65DCCE5EFD1B45ADE99378AF6141CB" ma:contentTypeVersion="2" ma:contentTypeDescription="Utwórz nowy dokument." ma:contentTypeScope="" ma:versionID="fd7658a5e71ab1c77b1b263ef9eb6d7c">
  <xsd:schema xmlns:xsd="http://www.w3.org/2001/XMLSchema" xmlns:xs="http://www.w3.org/2001/XMLSchema" xmlns:p="http://schemas.microsoft.com/office/2006/metadata/properties" xmlns:ns2="4206e348-844c-4eb7-82c5-541a25e6bf4a" targetNamespace="http://schemas.microsoft.com/office/2006/metadata/properties" ma:root="true" ma:fieldsID="f2705bf8d920d2386412fe7c1af55790" ns2:_="">
    <xsd:import namespace="4206e348-844c-4eb7-82c5-541a25e6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e348-844c-4eb7-82c5-541a25e6b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9E4F59-4511-4A0E-95A3-D4612059A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BD8964-30BC-4D80-B968-3C15FA5447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AE79A-E43F-4E3A-9DD8-83390C480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6e348-844c-4eb7-82c5-541a25e6b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Czas_reakcji</vt:lpstr>
      <vt:lpstr>R.NORM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Necki</dc:creator>
  <cp:lastModifiedBy>Przemysław Ryś</cp:lastModifiedBy>
  <dcterms:created xsi:type="dcterms:W3CDTF">2020-06-02T07:36:40Z</dcterms:created>
  <dcterms:modified xsi:type="dcterms:W3CDTF">2021-05-19T16:05:09Z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0x0101006E65DCCE5EFD1B45ADE99378AF6141CB</vt:lpwstr>
  </property>
</Properties>
</file>