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0" documentId="13_ncr:1_{ED55F396-D131-40E8-8FED-9A4A51F04836}" xr6:coauthVersionLast="47" xr6:coauthVersionMax="47" xr10:uidLastSave="{00000000-0000-0000-0000-000000000000}"/>
  <bookViews>
    <workbookView xWindow="-120" yWindow="-120" windowWidth="29040" windowHeight="15720" xr2:uid="{5BD39324-596B-4089-981B-B51A94BF4ED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B1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2" i="1"/>
  <c r="G2" i="1" s="1"/>
  <c r="E11" i="1" s="1" a="1"/>
  <c r="E11" i="1" l="1"/>
  <c r="I3" i="1" s="1"/>
  <c r="I7" i="1" l="1"/>
  <c r="I8" i="1"/>
  <c r="I5" i="1"/>
  <c r="I4" i="1"/>
  <c r="I2" i="1"/>
  <c r="I9" i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<sst xmlns="http://schemas.openxmlformats.org/spreadsheetml/2006/main" count="41" uniqueCount="35">
  <si>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wzorzec</t>
  </si>
  <si>
    <t>zawartosc wodoru</t>
  </si>
  <si>
    <t>zliczenia</t>
  </si>
  <si>
    <t>P-1</t>
  </si>
  <si>
    <t>P-2</t>
  </si>
  <si>
    <t>P-3</t>
  </si>
  <si>
    <t>P-4</t>
  </si>
  <si>
    <t>P-5</t>
  </si>
  <si>
    <t>waga [g]</t>
  </si>
  <si>
    <t>srednica [cm]</t>
  </si>
  <si>
    <t>wysokosc [cm]</t>
  </si>
  <si>
    <t>czas [s]</t>
  </si>
  <si>
    <t>P-6</t>
  </si>
  <si>
    <t>P-7</t>
  </si>
  <si>
    <t>tarnamid</t>
  </si>
  <si>
    <t>waga wodoru [g]</t>
  </si>
  <si>
    <t>objetosc [cm^3]</t>
  </si>
  <si>
    <t>a</t>
  </si>
  <si>
    <t>b</t>
  </si>
  <si>
    <t>gestosc = (J-b)/a</t>
  </si>
  <si>
    <t>zawartosc = gestosc *objetosc*100/waga_probki</t>
  </si>
  <si>
    <t>gestosc wodoru w probce [g/cm^3]</t>
  </si>
  <si>
    <t>materiał</t>
  </si>
  <si>
    <t>teflon</t>
  </si>
  <si>
    <t>gips</t>
  </si>
  <si>
    <t>lak</t>
  </si>
  <si>
    <t>rezokard</t>
  </si>
  <si>
    <t>pleksiglas</t>
  </si>
  <si>
    <t>parafina</t>
  </si>
  <si>
    <t>tarnamid B</t>
  </si>
  <si>
    <t>drewno sosnowe</t>
  </si>
  <si>
    <t>asfalt</t>
  </si>
  <si>
    <t>gips z piaskiem</t>
  </si>
  <si>
    <t>cement związany</t>
  </si>
  <si>
    <t>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</si>
</sst>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wykresik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W-1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0163-473A-930F-6F5C0F188B0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W-2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163-473A-930F-6F5C0F188B0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W-3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163-473A-930F-6F5C0F188B0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W-4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163-473A-930F-6F5C0F188B0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W-5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163-473A-930F-6F5C0F188B0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W-6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0163-473A-930F-6F5C0F188B0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W-7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0163-473A-930F-6F5C0F188B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400177595544919"/>
                  <c:y val="7.19034610469609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Arkusz1!$G$2:$G$8</c:f>
              <c:numCache>
                <c:formatCode>0.000</c:formatCode>
                <c:ptCount val="7"/>
                <c:pt idx="0" formatCode="General">
                  <c:v>0</c:v>
                </c:pt>
                <c:pt idx="1">
                  <c:v>2.5200041952034652E-2</c:v>
                </c:pt>
                <c:pt idx="2">
                  <c:v>8.2992300004927397E-2</c:v>
                </c:pt>
                <c:pt idx="3">
                  <c:v>8.6908071830387693E-2</c:v>
                </c:pt>
                <c:pt idx="4">
                  <c:v>9.4761843414338159E-2</c:v>
                </c:pt>
                <c:pt idx="5">
                  <c:v>0.10973238177474344</c:v>
                </c:pt>
                <c:pt idx="6">
                  <c:v>0.12620746486384407</c:v>
                </c:pt>
              </c:numCache>
            </c:numRef>
          </c:xVal>
          <c:yVal>
            <c:numRef>
              <c:f>Arkusz1!$D$2:$D$8</c:f>
              <c:numCache>
                <c:formatCode>General</c:formatCode>
                <c:ptCount val="7"/>
                <c:pt idx="0">
                  <c:v>9408</c:v>
                </c:pt>
                <c:pt idx="1">
                  <c:v>16273</c:v>
                </c:pt>
                <c:pt idx="2">
                  <c:v>39628</c:v>
                </c:pt>
                <c:pt idx="3">
                  <c:v>43299</c:v>
                </c:pt>
                <c:pt idx="4">
                  <c:v>47607</c:v>
                </c:pt>
                <c:pt idx="5">
                  <c:v>50801</c:v>
                </c:pt>
                <c:pt idx="6">
                  <c:v>59824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2C-4CCF-B7C2-0767242B04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63189200"/>
        <c:axId val="1963187536"/>
      </c:scatterChart>
      <c:valAx>
        <c:axId val="196318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Gęstość wodoru w próbce [g/cm^3]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3187536"/>
        <c:crosses val="autoZero"/>
        <c:crossBetween val="midCat"/>
      </c:valAx>
      <c:valAx>
        <c:axId val="196318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zliczeń dla wzorców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318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parafina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4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Arkusz1!$D$8:$D$11</c:f>
              <c:numCache>
                <c:formatCode>General</c:formatCode>
                <c:ptCount val="4"/>
                <c:pt idx="0">
                  <c:v>59824</c:v>
                </c:pt>
                <c:pt idx="1">
                  <c:v>59818</c:v>
                </c:pt>
                <c:pt idx="2">
                  <c:v>59535</c:v>
                </c:pt>
                <c:pt idx="3">
                  <c:v>59515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7A-4043-91D7-49FC80D51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785759"/>
        <c:axId val="660787007"/>
      </c:scatterChart>
      <c:valAx>
        <c:axId val="66078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pomiaru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787007"/>
        <c:crosses val="autoZero"/>
        <c:crossBetween val="midCat"/>
        <c:majorUnit val="1"/>
        <c:minorUnit val="1"/>
      </c:valAx>
      <c:valAx>
        <c:axId val="6607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zliczeń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78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115122</xdr:colOff>
      <xdr:row>0</xdr:row>
      <xdr:rowOff>110277</xdr:rowOff>
    </xdr:from>
    <xdr:to>
      <xdr:col>20</xdr:col>
      <xdr:colOff>419921</xdr:colOff>
      <xdr:row>13</xdr:row>
      <xdr:rowOff>329352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EBE205F-C211-2DD2-2070-AEFB3D70A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315310</xdr:colOff>
      <xdr:row>13</xdr:row>
      <xdr:rowOff>365891</xdr:rowOff>
    </xdr:from>
    <xdr:to>
      <xdr:col>16</xdr:col>
      <xdr:colOff>223344</xdr:colOff>
      <xdr:row>27</xdr:row>
      <xdr:rowOff>61091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3031EBE0-068A-F2FC-3661-64E44DCEB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FD57-E093-45BA-BDCE-C2B5C7A14D2A}">
  <dimension ref="A1:L17"/>
  <sheetViews>
    <sheetView tabSelected="1" topLeftCell="B6" zoomScale="134" zoomScaleNormal="145" workbookViewId="0">
      <selection activeCell="I19" sqref="I19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7.28515625" bestFit="1" customWidth="1"/>
    <col min="4" max="4" width="8.5703125" bestFit="1" customWidth="1"/>
    <col min="5" max="5" width="12.85546875" bestFit="1" customWidth="1"/>
    <col min="6" max="6" width="15.85546875" bestFit="1" customWidth="1"/>
    <col min="7" max="7" width="13.85546875" customWidth="1"/>
    <col min="8" max="8" width="18.7109375" customWidth="1"/>
    <col min="10" max="10" width="8.5703125" bestFit="1" customWidth="1"/>
    <col min="11" max="11" width="8.42578125" bestFit="1" customWidth="1"/>
    <col min="12" max="12" width="16.28515625" bestFit="1" customWidth="1"/>
  </cols>
  <sheetData>
    <row r="1" spans="1:12" ht="60" x14ac:dyDescent="0.25">
      <c r="A1" s="8" t="s">
        <v>0</v>
      </c>
      <c r="B1" t="s">
        <v>22</v>
      </c>
      <c r="C1" s="8" t="s">
        <v>1</v>
      </c>
      <c r="D1" s="8" t="s">
        <v>2</v>
      </c>
      <c r="E1" s="8" t="s">
        <v>8</v>
      </c>
      <c r="F1" s="2" t="s">
        <v>15</v>
      </c>
      <c r="G1" s="6" t="s">
        <v>21</v>
      </c>
      <c r="H1" s="11" t="s">
        <v>0</v>
      </c>
      <c r="I1" s="8" t="s">
        <v>1</v>
      </c>
      <c r="J1" s="8" t="s">
        <v>2</v>
      </c>
      <c r="K1" s="8" t="s">
        <v>8</v>
      </c>
      <c r="L1" s="5" t="s">
        <v>22</v>
      </c>
    </row>
    <row r="2" spans="1:12" x14ac:dyDescent="0.25">
      <c r="A2" s="1">
        <v>1</v>
      </c>
      <c r="B2" s="1" t="s">
        <v>23</v>
      </c>
      <c r="C2" s="1">
        <v>0</v>
      </c>
      <c r="D2" s="1">
        <v>9408</v>
      </c>
      <c r="E2" s="1">
        <v>766.3</v>
      </c>
      <c r="F2" s="4">
        <f>E2*C2*0.01</f>
        <v>0</v>
      </c>
      <c r="G2" s="9">
        <f>F2/$B$12</f>
        <v>0</v>
      </c>
      <c r="H2" s="1" t="s">
        <v>3</v>
      </c>
      <c r="I2" s="4">
        <f>(J2-$F$11)/$E$11*$B$12*100/K2</f>
        <v>4.9641361037682534</v>
      </c>
      <c r="J2" s="1">
        <v>18092</v>
      </c>
      <c r="K2" s="1">
        <v>181.31</v>
      </c>
      <c r="L2" s="1" t="s">
        <v>30</v>
      </c>
    </row>
    <row r="3" spans="1:12" x14ac:dyDescent="0.25">
      <c r="A3" s="1">
        <v>2</v>
      </c>
      <c r="B3" s="1" t="s">
        <v>24</v>
      </c>
      <c r="C3" s="1">
        <v>2.0499999999999998</v>
      </c>
      <c r="D3" s="1">
        <v>16273</v>
      </c>
      <c r="E3" s="1">
        <v>434.46</v>
      </c>
      <c r="F3" s="4">
        <f t="shared" ref="F3:F8" si="0">E3*C3*0.01</f>
        <v>8.9064299999999985</v>
      </c>
      <c r="G3" s="10">
        <f t="shared" ref="G3:G8" si="1">F3/$B$12</f>
        <v>2.5200041952034652E-2</v>
      </c>
      <c r="H3" s="1" t="s">
        <v>4</v>
      </c>
      <c r="I3" s="4">
        <f t="shared" ref="I3:I9" si="2">(J3-$F$11)/$E$11*$B$12*100/K3</f>
        <v>9.9934782192878906</v>
      </c>
      <c r="J3" s="1">
        <v>50205</v>
      </c>
      <c r="K3" s="1">
        <v>371.6</v>
      </c>
      <c r="L3" s="1" t="s">
        <v>31</v>
      </c>
    </row>
    <row r="4" spans="1:12" x14ac:dyDescent="0.25">
      <c r="A4" s="1">
        <v>3</v>
      </c>
      <c r="B4" s="1" t="s">
        <v>25</v>
      </c>
      <c r="C4" s="1">
        <v>5.45</v>
      </c>
      <c r="D4" s="1">
        <v>39628</v>
      </c>
      <c r="E4" s="1">
        <v>538.20000000000005</v>
      </c>
      <c r="F4" s="4">
        <f t="shared" si="0"/>
        <v>29.331900000000005</v>
      </c>
      <c r="G4" s="10">
        <f t="shared" si="1"/>
        <v>8.2992300004927397E-2</v>
      </c>
      <c r="H4" s="1" t="s">
        <v>5</v>
      </c>
      <c r="I4" s="4">
        <f t="shared" si="2"/>
        <v>1.0004492482848262</v>
      </c>
      <c r="J4" s="1">
        <v>13658</v>
      </c>
      <c r="K4" s="1">
        <v>511.34</v>
      </c>
      <c r="L4" s="1" t="s">
        <v>32</v>
      </c>
    </row>
    <row r="5" spans="1:12" x14ac:dyDescent="0.25">
      <c r="A5" s="1">
        <v>4</v>
      </c>
      <c r="B5" s="1" t="s">
        <v>26</v>
      </c>
      <c r="C5" s="1">
        <v>6.42</v>
      </c>
      <c r="D5" s="1">
        <v>43299</v>
      </c>
      <c r="E5" s="1">
        <v>478.44</v>
      </c>
      <c r="F5" s="4">
        <f t="shared" si="0"/>
        <v>30.715848000000001</v>
      </c>
      <c r="G5" s="10">
        <f t="shared" si="1"/>
        <v>8.6908071830387693E-2</v>
      </c>
      <c r="H5" s="1" t="s">
        <v>6</v>
      </c>
      <c r="I5" s="4">
        <f t="shared" si="2"/>
        <v>0.72203771163964647</v>
      </c>
      <c r="J5" s="1">
        <v>12683</v>
      </c>
      <c r="K5" s="1">
        <v>590.20000000000005</v>
      </c>
      <c r="L5" s="1" t="s">
        <v>33</v>
      </c>
    </row>
    <row r="6" spans="1:12" x14ac:dyDescent="0.25">
      <c r="A6" s="1">
        <v>5</v>
      </c>
      <c r="B6" s="1" t="s">
        <v>27</v>
      </c>
      <c r="C6" s="1">
        <v>8.08</v>
      </c>
      <c r="D6" s="1">
        <v>47607</v>
      </c>
      <c r="E6" s="1">
        <v>414.5</v>
      </c>
      <c r="F6" s="4">
        <f t="shared" si="0"/>
        <v>33.491599999999998</v>
      </c>
      <c r="G6" s="10">
        <f t="shared" si="1"/>
        <v>9.4761843414338159E-2</v>
      </c>
      <c r="H6" s="1" t="s">
        <v>7</v>
      </c>
      <c r="I6" s="4">
        <f t="shared" si="2"/>
        <v>0.76235434084560794</v>
      </c>
      <c r="J6" s="1">
        <v>12984</v>
      </c>
      <c r="K6" s="1">
        <v>593.58000000000004</v>
      </c>
      <c r="L6" s="1" t="s">
        <v>33</v>
      </c>
    </row>
    <row r="7" spans="1:12" x14ac:dyDescent="0.25">
      <c r="A7" s="1">
        <v>6</v>
      </c>
      <c r="B7" s="1" t="s">
        <v>29</v>
      </c>
      <c r="C7" s="1">
        <v>8.89</v>
      </c>
      <c r="D7" s="1">
        <v>50801</v>
      </c>
      <c r="E7" s="1">
        <v>436.25</v>
      </c>
      <c r="F7" s="4">
        <f t="shared" si="0"/>
        <v>38.782625000000003</v>
      </c>
      <c r="G7" s="10">
        <f t="shared" si="1"/>
        <v>0.10973238177474344</v>
      </c>
      <c r="H7" s="1" t="s">
        <v>12</v>
      </c>
      <c r="I7" s="4">
        <f t="shared" si="2"/>
        <v>8.5779411889149593</v>
      </c>
      <c r="J7" s="1">
        <v>48607</v>
      </c>
      <c r="K7" s="1">
        <v>416.6</v>
      </c>
      <c r="L7" s="1"/>
    </row>
    <row r="8" spans="1:12" x14ac:dyDescent="0.25">
      <c r="A8" s="1">
        <v>7</v>
      </c>
      <c r="B8" s="1" t="s">
        <v>28</v>
      </c>
      <c r="C8" s="1">
        <v>15.1</v>
      </c>
      <c r="D8" s="1">
        <v>59824</v>
      </c>
      <c r="E8" s="1">
        <v>295.39999999999998</v>
      </c>
      <c r="F8" s="4">
        <f t="shared" si="0"/>
        <v>44.605400000000003</v>
      </c>
      <c r="G8" s="10">
        <f t="shared" si="1"/>
        <v>0.12620746486384407</v>
      </c>
      <c r="H8" s="1" t="s">
        <v>13</v>
      </c>
      <c r="I8" s="4">
        <f t="shared" si="2"/>
        <v>8.7138804226505986</v>
      </c>
      <c r="J8" s="1">
        <v>51528</v>
      </c>
      <c r="K8" s="1">
        <v>439.47</v>
      </c>
      <c r="L8" s="1"/>
    </row>
    <row r="9" spans="1:12" x14ac:dyDescent="0.25">
      <c r="D9" s="2">
        <v>59818</v>
      </c>
      <c r="H9" s="1" t="s">
        <v>34</v>
      </c>
      <c r="I9" s="4">
        <f t="shared" si="2"/>
        <v>9.2391492990686537</v>
      </c>
      <c r="J9" s="1">
        <v>55347</v>
      </c>
      <c r="K9" s="1">
        <v>450.7</v>
      </c>
      <c r="L9" s="1" t="s">
        <v>14</v>
      </c>
    </row>
    <row r="10" spans="1:12" x14ac:dyDescent="0.25">
      <c r="A10" t="s">
        <v>9</v>
      </c>
      <c r="B10">
        <v>10</v>
      </c>
      <c r="D10" s="2">
        <v>59535</v>
      </c>
      <c r="E10" t="s">
        <v>17</v>
      </c>
      <c r="F10" t="s">
        <v>18</v>
      </c>
    </row>
    <row r="11" spans="1:12" x14ac:dyDescent="0.25">
      <c r="A11" t="s">
        <v>10</v>
      </c>
      <c r="B11">
        <v>4.5</v>
      </c>
      <c r="D11" s="2">
        <v>59515</v>
      </c>
      <c r="E11" cm="1">
        <f t="array" ref="E11:F15">LINEST(D2:D8,G2:G8,1,1)</f>
        <v>403396.27182241</v>
      </c>
      <c r="F11">
        <v>7819.0559420647478</v>
      </c>
    </row>
    <row r="12" spans="1:12" x14ac:dyDescent="0.25">
      <c r="A12" t="s">
        <v>16</v>
      </c>
      <c r="B12" s="3">
        <f>(B10/2)^2*PI()*B11</f>
        <v>353.42917352885172</v>
      </c>
      <c r="E12">
        <v>14788.757143578854</v>
      </c>
      <c r="F12">
        <v>1274.9382018157626</v>
      </c>
    </row>
    <row r="13" spans="1:12" x14ac:dyDescent="0.25">
      <c r="A13" t="s">
        <v>11</v>
      </c>
      <c r="B13">
        <v>100</v>
      </c>
      <c r="E13">
        <v>0.99332485199519993</v>
      </c>
      <c r="F13">
        <v>1655.3961762926392</v>
      </c>
      <c r="H13" t="s">
        <v>19</v>
      </c>
    </row>
    <row r="14" spans="1:12" ht="45" x14ac:dyDescent="0.25">
      <c r="E14">
        <v>744.04706178866843</v>
      </c>
      <c r="F14">
        <v>5</v>
      </c>
      <c r="H14" s="7" t="s">
        <v>20</v>
      </c>
    </row>
    <row r="15" spans="1:12" x14ac:dyDescent="0.25">
      <c r="E15">
        <v>2038939321.4975786</v>
      </c>
      <c r="F15">
        <v>13701682.502421455</v>
      </c>
    </row>
    <row r="16" spans="1:12" x14ac:dyDescent="0.25">
      <c r="C16">
        <f>AVERAGE(D8:D11)</f>
        <v>59673</v>
      </c>
    </row>
    <row r="17" spans="3:3" x14ac:dyDescent="0.25">
      <c r="C17" s="3">
        <f>SQRT(C16)</f>
        <v>244.28057638707176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Przemysław Ryś</cp:lastModifiedBy>
  <dcterms:created xsi:type="dcterms:W3CDTF">2022-12-01T07:41:57Z</dcterms:created>
  <dcterms:modified xsi:type="dcterms:W3CDTF">2022-12-01T11:33:40Z</dcterms:modified>
</cp:coreProperties>
</file>