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cience\Fizyka Techniczna\5 semestr\Laboratorium technik jądrowych\cw 3 (sam)\"/>
    </mc:Choice>
  </mc:AlternateContent>
  <xr:revisionPtr revIDLastSave="0" documentId="13_ncr:1_{56D7B64C-AC7E-4D90-8E0B-18C72EE15C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" i="1" l="1"/>
  <c r="I31" i="1"/>
  <c r="I29" i="1"/>
  <c r="I25" i="1"/>
  <c r="I26" i="1"/>
  <c r="I27" i="1"/>
  <c r="I28" i="1"/>
  <c r="I24" i="1"/>
  <c r="H30" i="1"/>
  <c r="H31" i="1"/>
  <c r="H29" i="1"/>
  <c r="H25" i="1"/>
  <c r="H26" i="1"/>
  <c r="H27" i="1"/>
  <c r="H28" i="1"/>
  <c r="H24" i="1"/>
  <c r="G24" i="1"/>
  <c r="G25" i="1"/>
  <c r="G26" i="1"/>
  <c r="G27" i="1"/>
  <c r="G28" i="1"/>
  <c r="G30" i="1"/>
  <c r="G31" i="1"/>
  <c r="G32" i="1"/>
  <c r="F29" i="1"/>
  <c r="F22" i="1"/>
  <c r="E22" i="1"/>
  <c r="B7" i="1"/>
  <c r="C7" i="1"/>
  <c r="D7" i="1"/>
  <c r="E7" i="1"/>
  <c r="F7" i="1"/>
  <c r="F33" i="1"/>
  <c r="E33" i="1"/>
  <c r="F32" i="1"/>
  <c r="E32" i="1"/>
  <c r="F31" i="1"/>
  <c r="E31" i="1"/>
  <c r="F30" i="1"/>
  <c r="E30" i="1"/>
  <c r="F28" i="1"/>
  <c r="E28" i="1"/>
  <c r="F27" i="1"/>
  <c r="F26" i="1"/>
  <c r="F25" i="1"/>
  <c r="F24" i="1"/>
  <c r="F23" i="1"/>
  <c r="E27" i="1"/>
  <c r="E26" i="1"/>
  <c r="E25" i="1"/>
  <c r="E24" i="1"/>
  <c r="E23" i="1"/>
  <c r="C34" i="1"/>
  <c r="C29" i="1"/>
  <c r="B29" i="1"/>
  <c r="C24" i="1"/>
  <c r="B24" i="1"/>
  <c r="C19" i="1"/>
  <c r="D19" i="1"/>
  <c r="E19" i="1"/>
  <c r="F19" i="1"/>
  <c r="G19" i="1"/>
  <c r="B19" i="1"/>
  <c r="B14" i="1"/>
  <c r="B13" i="1"/>
  <c r="C8" i="1"/>
  <c r="D8" i="1"/>
  <c r="E8" i="1"/>
  <c r="F8" i="1"/>
  <c r="B8" i="1"/>
  <c r="F5" i="1"/>
  <c r="C6" i="1"/>
  <c r="D6" i="1"/>
  <c r="E6" i="1"/>
  <c r="F6" i="1"/>
  <c r="B6" i="1"/>
</calcChain>
</file>

<file path=xl/sharedStrings.xml><?xml version="1.0" encoding="utf-8"?>
<sst xmlns="http://schemas.openxmlformats.org/spreadsheetml/2006/main" count="44" uniqueCount="30">
  <si>
    <t>Ba</t>
  </si>
  <si>
    <t>Am</t>
  </si>
  <si>
    <t>Am-241</t>
  </si>
  <si>
    <t>Na-22</t>
  </si>
  <si>
    <t>Nr</t>
  </si>
  <si>
    <t>136/18</t>
  </si>
  <si>
    <t>Cs-137</t>
  </si>
  <si>
    <t>Co-60</t>
  </si>
  <si>
    <t>137/18</t>
  </si>
  <si>
    <t>Czas [s]</t>
  </si>
  <si>
    <t>Ba-133</t>
  </si>
  <si>
    <t>Data na aktywość</t>
  </si>
  <si>
    <t>T_1/2 [lat]</t>
  </si>
  <si>
    <t>Wydajność ( E )</t>
  </si>
  <si>
    <t>Aktywność wtedy [kBq]</t>
  </si>
  <si>
    <t>Aktywność na dziś [kBq]</t>
  </si>
  <si>
    <t>Data</t>
  </si>
  <si>
    <t>Minęło [dni]</t>
  </si>
  <si>
    <t>Minęło [lat]</t>
  </si>
  <si>
    <t>CEZ</t>
  </si>
  <si>
    <t>energia [keV]</t>
  </si>
  <si>
    <t>N</t>
  </si>
  <si>
    <t>`</t>
  </si>
  <si>
    <t>Na</t>
  </si>
  <si>
    <t>Co</t>
  </si>
  <si>
    <t>E</t>
  </si>
  <si>
    <t>Wyd</t>
  </si>
  <si>
    <t>wrr</t>
  </si>
  <si>
    <t>centroid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</si>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</sst>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1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/>
    <xf numFmtId="0" fontId="0" fillId="0" borderId="11" xfId="0" applyBorder="1"/>
    <xf numFmtId="164" fontId="0" fillId="0" borderId="15" xfId="0" applyNumberFormat="1" applyBorder="1"/>
    <xf numFmtId="164" fontId="0" fillId="0" borderId="7" xfId="0" applyNumberFormat="1" applyBorder="1"/>
    <xf numFmtId="164" fontId="0" fillId="0" borderId="11" xfId="0" applyNumberFormat="1" applyBorder="1"/>
    <xf numFmtId="164" fontId="0" fillId="0" borderId="0" xfId="0" applyNumberFormat="1"/>
    <xf numFmtId="164" fontId="0" fillId="0" borderId="8" xfId="0" applyNumberFormat="1" applyBorder="1"/>
    <xf numFmtId="2" fontId="0" fillId="0" borderId="8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Arkusz1!$E$22:$E$33</c:f>
              <c:numCache>
                <c:formatCode>General</c:formatCode>
                <c:ptCount val="12"/>
                <c:pt idx="0">
                  <c:v>53</c:v>
                </c:pt>
                <c:pt idx="1">
                  <c:v>81</c:v>
                </c:pt>
                <c:pt idx="2">
                  <c:v>276</c:v>
                </c:pt>
                <c:pt idx="3">
                  <c:v>303</c:v>
                </c:pt>
                <c:pt idx="4">
                  <c:v>356</c:v>
                </c:pt>
                <c:pt idx="5">
                  <c:v>384</c:v>
                </c:pt>
                <c:pt idx="6">
                  <c:v>662</c:v>
                </c:pt>
                <c:pt idx="7">
                  <c:v>511</c:v>
                </c:pt>
                <c:pt idx="8">
                  <c:v>1275</c:v>
                </c:pt>
                <c:pt idx="9">
                  <c:v>1173</c:v>
                </c:pt>
                <c:pt idx="10">
                  <c:v>1333</c:v>
                </c:pt>
                <c:pt idx="11">
                  <c:v>60</c:v>
                </c:pt>
              </c:numCache>
            </c:numRef>
          </c:xVal>
          <c:yVal>
            <c:numRef>
              <c:f>Arkusz1!$F$22:$F$33</c:f>
              <c:numCache>
                <c:formatCode>0.000</c:formatCode>
                <c:ptCount val="12"/>
                <c:pt idx="0">
                  <c:v>3.3712874221737958E-2</c:v>
                </c:pt>
                <c:pt idx="1">
                  <c:v>9.9325009019298346E-2</c:v>
                </c:pt>
                <c:pt idx="2">
                  <c:v>7.5329132876410812E-2</c:v>
                </c:pt>
                <c:pt idx="3">
                  <c:v>7.2996536776412671E-2</c:v>
                </c:pt>
                <c:pt idx="4">
                  <c:v>6.3670578554977944E-2</c:v>
                </c:pt>
                <c:pt idx="5">
                  <c:v>7.4277177772490086E-2</c:v>
                </c:pt>
                <c:pt idx="6">
                  <c:v>3.649314879895417E-2</c:v>
                </c:pt>
                <c:pt idx="7">
                  <c:v>7.4690350533009028E-2</c:v>
                </c:pt>
                <c:pt idx="8">
                  <c:v>1.4737751158812125E-2</c:v>
                </c:pt>
                <c:pt idx="9">
                  <c:v>2.0737685938848643E-2</c:v>
                </c:pt>
                <c:pt idx="10">
                  <c:v>1.8580966601208383E-2</c:v>
                </c:pt>
                <c:pt idx="11">
                  <c:v>9.2601829060129898E-2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8-463E-BFE0-E8E65767F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319680"/>
        <c:axId val="743320096"/>
      </c:scatterChart>
      <c:valAx>
        <c:axId val="74331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Energia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3320096"/>
        <c:crosses val="autoZero"/>
        <c:crossBetween val="midCat"/>
      </c:valAx>
      <c:valAx>
        <c:axId val="74332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Wydajność</a:t>
                </a:r>
                <a:endParaRPr lang="pl-PL" baseline="0"/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4331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646653543307087"/>
                  <c:y val="-0.32215478273549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Arkusz1!$H$24:$H$31</c:f>
              <c:numCache>
                <c:formatCode>General</c:formatCode>
                <c:ptCount val="8"/>
                <c:pt idx="0">
                  <c:v>5.6204008657171496</c:v>
                </c:pt>
                <c:pt idx="1">
                  <c:v>5.7137328055093688</c:v>
                </c:pt>
                <c:pt idx="2">
                  <c:v>5.8749307308520304</c:v>
                </c:pt>
                <c:pt idx="3">
                  <c:v>5.9506425525877269</c:v>
                </c:pt>
                <c:pt idx="4">
                  <c:v>6.4952655559370083</c:v>
                </c:pt>
                <c:pt idx="5">
                  <c:v>7.1507014575925263</c:v>
                </c:pt>
                <c:pt idx="6">
                  <c:v>7.0673198486534758</c:v>
                </c:pt>
                <c:pt idx="7">
                  <c:v>7.1951873201787091</c:v>
                </c:pt>
              </c:numCache>
            </c:numRef>
          </c:xVal>
          <c:yVal>
            <c:numRef>
              <c:f>Arkusz1!$I$24:$I$31</c:f>
              <c:numCache>
                <c:formatCode>General</c:formatCode>
                <c:ptCount val="8"/>
                <c:pt idx="0">
                  <c:v>-2.5858883282102441</c:v>
                </c:pt>
                <c:pt idx="1">
                  <c:v>-2.61734328037813</c:v>
                </c:pt>
                <c:pt idx="2">
                  <c:v>-2.7540326982192727</c:v>
                </c:pt>
                <c:pt idx="3">
                  <c:v>-2.5999515376662607</c:v>
                </c:pt>
                <c:pt idx="4">
                  <c:v>-3.3106307401505597</c:v>
                </c:pt>
                <c:pt idx="5">
                  <c:v>-4.2173429711052801</c:v>
                </c:pt>
                <c:pt idx="6">
                  <c:v>-3.8758026571960116</c:v>
                </c:pt>
                <c:pt idx="7">
                  <c:v>-3.985617523203218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1-4644-AC4A-5BBD79638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007024"/>
        <c:axId val="753003280"/>
      </c:scatterChart>
      <c:valAx>
        <c:axId val="753007024"/>
        <c:scaling>
          <c:orientation val="minMax"/>
          <c:min val="5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Logarytm</a:t>
                </a:r>
                <a:r>
                  <a:rPr lang="pl-PL" baseline="0"/>
                  <a:t> naturalny energii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3003280"/>
        <c:crosses val="autoZero"/>
        <c:crossBetween val="midCat"/>
      </c:valAx>
      <c:valAx>
        <c:axId val="753003280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Logarytm</a:t>
                </a:r>
                <a:r>
                  <a:rPr lang="pl-PL" baseline="0"/>
                  <a:t> naturalny wydajności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3007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089698162729659"/>
                  <c:y val="0.11574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Arkusz1!$K$3:$K$14</c:f>
              <c:numCache>
                <c:formatCode>General</c:formatCode>
                <c:ptCount val="12"/>
                <c:pt idx="0">
                  <c:v>1516.06</c:v>
                </c:pt>
                <c:pt idx="1">
                  <c:v>3760.13</c:v>
                </c:pt>
                <c:pt idx="2">
                  <c:v>3462.62</c:v>
                </c:pt>
                <c:pt idx="3">
                  <c:v>3930.9</c:v>
                </c:pt>
                <c:pt idx="4">
                  <c:v>166.88</c:v>
                </c:pt>
                <c:pt idx="5">
                  <c:v>250.79</c:v>
                </c:pt>
                <c:pt idx="6">
                  <c:v>826.82</c:v>
                </c:pt>
                <c:pt idx="7">
                  <c:v>904.52</c:v>
                </c:pt>
                <c:pt idx="8">
                  <c:v>1060.5999999999999</c:v>
                </c:pt>
                <c:pt idx="9">
                  <c:v>1142.3499999999999</c:v>
                </c:pt>
                <c:pt idx="10">
                  <c:v>1958.35</c:v>
                </c:pt>
                <c:pt idx="11">
                  <c:v>186.55</c:v>
                </c:pt>
              </c:numCache>
            </c:numRef>
          </c:xVal>
          <c:yVal>
            <c:numRef>
              <c:f>Arkusz1!$L$3:$L$14</c:f>
              <c:numCache>
                <c:formatCode>General</c:formatCode>
                <c:ptCount val="12"/>
                <c:pt idx="0">
                  <c:v>511.73</c:v>
                </c:pt>
                <c:pt idx="1">
                  <c:v>1275.1099999999999</c:v>
                </c:pt>
                <c:pt idx="2">
                  <c:v>1173.9100000000001</c:v>
                </c:pt>
                <c:pt idx="3">
                  <c:v>1333.21</c:v>
                </c:pt>
                <c:pt idx="4">
                  <c:v>52.77</c:v>
                </c:pt>
                <c:pt idx="5">
                  <c:v>81.319999999999993</c:v>
                </c:pt>
                <c:pt idx="6">
                  <c:v>277.27</c:v>
                </c:pt>
                <c:pt idx="7">
                  <c:v>303.7</c:v>
                </c:pt>
                <c:pt idx="8">
                  <c:v>356.8</c:v>
                </c:pt>
                <c:pt idx="9">
                  <c:v>384.6</c:v>
                </c:pt>
                <c:pt idx="10">
                  <c:v>662.19</c:v>
                </c:pt>
                <c:pt idx="11">
                  <c:v>59.46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C-4DB1-8D44-B2FE95520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7147232"/>
        <c:axId val="687170944"/>
      </c:scatterChart>
      <c:valAx>
        <c:axId val="68714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Kanał</a:t>
                </a:r>
                <a:r>
                  <a:rPr lang="pl-PL" baseline="0"/>
                  <a:t> [keV]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7170944"/>
        <c:crosses val="autoZero"/>
        <c:crossBetween val="midCat"/>
      </c:valAx>
      <c:valAx>
        <c:axId val="68717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Energia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8714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Arkusz1!$L$3:$L$14</c:f>
              <c:numCache>
                <c:formatCode>General</c:formatCode>
                <c:ptCount val="12"/>
                <c:pt idx="0">
                  <c:v>511.73</c:v>
                </c:pt>
                <c:pt idx="1">
                  <c:v>1275.1099999999999</c:v>
                </c:pt>
                <c:pt idx="2">
                  <c:v>1173.9100000000001</c:v>
                </c:pt>
                <c:pt idx="3">
                  <c:v>1333.21</c:v>
                </c:pt>
                <c:pt idx="4">
                  <c:v>52.77</c:v>
                </c:pt>
                <c:pt idx="5">
                  <c:v>81.319999999999993</c:v>
                </c:pt>
                <c:pt idx="6">
                  <c:v>277.27</c:v>
                </c:pt>
                <c:pt idx="7">
                  <c:v>303.7</c:v>
                </c:pt>
                <c:pt idx="8">
                  <c:v>356.8</c:v>
                </c:pt>
                <c:pt idx="9">
                  <c:v>384.6</c:v>
                </c:pt>
                <c:pt idx="10">
                  <c:v>662.19</c:v>
                </c:pt>
                <c:pt idx="11">
                  <c:v>59.46</c:v>
                </c:pt>
              </c:numCache>
            </c:numRef>
          </c:xVal>
          <c:yVal>
            <c:numRef>
              <c:f>Arkusz1!$M$3:$M$14</c:f>
              <c:numCache>
                <c:formatCode>General</c:formatCode>
                <c:ptCount val="12"/>
                <c:pt idx="0">
                  <c:v>2.61</c:v>
                </c:pt>
                <c:pt idx="1">
                  <c:v>1.99</c:v>
                </c:pt>
                <c:pt idx="2">
                  <c:v>2.02</c:v>
                </c:pt>
                <c:pt idx="3">
                  <c:v>2.09</c:v>
                </c:pt>
                <c:pt idx="4">
                  <c:v>0.82</c:v>
                </c:pt>
                <c:pt idx="5">
                  <c:v>0.89</c:v>
                </c:pt>
                <c:pt idx="6">
                  <c:v>1.0900000000000001</c:v>
                </c:pt>
                <c:pt idx="7">
                  <c:v>1.18</c:v>
                </c:pt>
                <c:pt idx="8">
                  <c:v>1.19</c:v>
                </c:pt>
                <c:pt idx="9">
                  <c:v>1.2</c:v>
                </c:pt>
                <c:pt idx="10">
                  <c:v>1.48</c:v>
                </c:pt>
                <c:pt idx="11">
                  <c:v>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D-4D6D-ACAD-04119D63CC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45616"/>
        <c:axId val="690148112"/>
      </c:scatterChart>
      <c:valAx>
        <c:axId val="690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0148112"/>
        <c:crosses val="autoZero"/>
        <c:crossBetween val="midCat"/>
      </c:valAx>
      <c:valAx>
        <c:axId val="6901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90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600808</xdr:colOff>
      <xdr:row>6</xdr:row>
      <xdr:rowOff>42495</xdr:rowOff>
    </xdr:from>
    <xdr:to>
      <xdr:col>23</xdr:col>
      <xdr:colOff>252779</xdr:colOff>
      <xdr:row>21</xdr:row>
      <xdr:rowOff>153865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BECB04-3243-1909-2B99-ABFE6E85E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479914</xdr:colOff>
      <xdr:row>21</xdr:row>
      <xdr:rowOff>64477</xdr:rowOff>
    </xdr:from>
    <xdr:to>
      <xdr:col>23</xdr:col>
      <xdr:colOff>186837</xdr:colOff>
      <xdr:row>35</xdr:row>
      <xdr:rowOff>89388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754961C-3644-AC54-3677-EF8AA1D4D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304067</xdr:colOff>
      <xdr:row>1</xdr:row>
      <xdr:rowOff>115765</xdr:rowOff>
    </xdr:from>
    <xdr:to>
      <xdr:col>21</xdr:col>
      <xdr:colOff>10990</xdr:colOff>
      <xdr:row>15</xdr:row>
      <xdr:rowOff>162657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CC3F392-DE7A-9DD4-287C-64C11BEB5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575163</xdr:colOff>
      <xdr:row>15</xdr:row>
      <xdr:rowOff>13188</xdr:rowOff>
    </xdr:from>
    <xdr:to>
      <xdr:col>18</xdr:col>
      <xdr:colOff>282086</xdr:colOff>
      <xdr:row>29</xdr:row>
      <xdr:rowOff>30773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47CBB79E-AA52-CE90-4C25-90C51689F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B1" zoomScale="130" zoomScaleNormal="130" workbookViewId="0">
      <selection activeCell="I9" sqref="I9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85546875" bestFit="1" customWidth="1"/>
    <col min="4" max="5" width="12.7109375" bestFit="1" customWidth="1"/>
    <col min="6" max="6" width="16.42578125" bestFit="1" customWidth="1"/>
    <col min="7" max="7" width="10.140625" bestFit="1" customWidth="1"/>
    <col min="9" max="9" width="10.85546875" bestFit="1" customWidth="1"/>
  </cols>
  <sheetData>
    <row r="1" spans="1:13" x14ac:dyDescent="0.25">
      <c r="A1" s="6"/>
      <c r="B1" s="6" t="s">
        <v>10</v>
      </c>
      <c r="C1" s="6" t="s">
        <v>2</v>
      </c>
      <c r="D1" s="6" t="s">
        <v>3</v>
      </c>
      <c r="E1" s="6" t="s">
        <v>6</v>
      </c>
      <c r="F1" s="6" t="s">
        <v>7</v>
      </c>
      <c r="H1" s="6" t="s">
        <v>9</v>
      </c>
      <c r="I1" s="6">
        <v>300</v>
      </c>
    </row>
    <row r="2" spans="1:13" x14ac:dyDescent="0.25">
      <c r="A2" s="6" t="s">
        <v>4</v>
      </c>
      <c r="B2" s="6">
        <v>278</v>
      </c>
      <c r="C2" s="6" t="s">
        <v>5</v>
      </c>
      <c r="D2" s="6">
        <v>28</v>
      </c>
      <c r="E2" s="6">
        <v>273</v>
      </c>
      <c r="F2" s="6" t="s">
        <v>8</v>
      </c>
      <c r="H2" s="6" t="s">
        <v>16</v>
      </c>
      <c r="I2" s="7">
        <v>44942</v>
      </c>
      <c r="K2" t="s">
        <v>28</v>
      </c>
      <c r="L2" t="s">
        <v>25</v>
      </c>
      <c r="M2" t="s">
        <v>29</v>
      </c>
    </row>
    <row r="3" spans="1:13" x14ac:dyDescent="0.25">
      <c r="A3" s="6" t="s">
        <v>14</v>
      </c>
      <c r="B3" s="6">
        <v>124.69</v>
      </c>
      <c r="C3" s="6">
        <v>10.56</v>
      </c>
      <c r="D3" s="6">
        <v>455.8</v>
      </c>
      <c r="E3" s="6">
        <v>38.479999999999997</v>
      </c>
      <c r="F3" s="6">
        <v>10.37</v>
      </c>
      <c r="K3">
        <v>1516.06</v>
      </c>
      <c r="L3">
        <v>511.73</v>
      </c>
      <c r="M3">
        <v>2.61</v>
      </c>
    </row>
    <row r="4" spans="1:13" x14ac:dyDescent="0.25">
      <c r="A4" s="6" t="s">
        <v>11</v>
      </c>
      <c r="B4" s="7">
        <v>27881</v>
      </c>
      <c r="C4" s="7">
        <v>43435</v>
      </c>
      <c r="D4" s="7">
        <v>37713</v>
      </c>
      <c r="E4" s="7">
        <v>27881</v>
      </c>
      <c r="F4" s="7">
        <v>43435</v>
      </c>
      <c r="K4">
        <v>3760.13</v>
      </c>
      <c r="L4">
        <v>1275.1099999999999</v>
      </c>
      <c r="M4">
        <v>1.99</v>
      </c>
    </row>
    <row r="5" spans="1:13" x14ac:dyDescent="0.25">
      <c r="A5" s="6" t="s">
        <v>12</v>
      </c>
      <c r="B5" s="19">
        <v>10.55111</v>
      </c>
      <c r="C5" s="19">
        <v>432.66665999999998</v>
      </c>
      <c r="D5" s="19">
        <v>2.60182</v>
      </c>
      <c r="E5" s="19">
        <v>30.08999</v>
      </c>
      <c r="F5" s="19">
        <f>1925.28141/365</f>
        <v>5.2747435890410959</v>
      </c>
      <c r="K5">
        <v>3462.62</v>
      </c>
      <c r="L5">
        <v>1173.9100000000001</v>
      </c>
      <c r="M5">
        <v>2.02</v>
      </c>
    </row>
    <row r="6" spans="1:13" x14ac:dyDescent="0.25">
      <c r="A6" s="6" t="s">
        <v>17</v>
      </c>
      <c r="B6" s="6">
        <f>_xlfn.DAYS($I$2,B4)</f>
        <v>17061</v>
      </c>
      <c r="C6" s="6">
        <f t="shared" ref="C6:F6" si="0">_xlfn.DAYS($I$2,C4)</f>
        <v>1507</v>
      </c>
      <c r="D6" s="6">
        <f t="shared" si="0"/>
        <v>7229</v>
      </c>
      <c r="E6" s="6">
        <f t="shared" si="0"/>
        <v>17061</v>
      </c>
      <c r="F6" s="6">
        <f t="shared" si="0"/>
        <v>1507</v>
      </c>
      <c r="K6">
        <v>3930.9</v>
      </c>
      <c r="L6">
        <v>1333.21</v>
      </c>
      <c r="M6">
        <v>2.09</v>
      </c>
    </row>
    <row r="7" spans="1:13" x14ac:dyDescent="0.25">
      <c r="A7" s="6" t="s">
        <v>18</v>
      </c>
      <c r="B7" s="19">
        <f>B6/365</f>
        <v>46.742465753424661</v>
      </c>
      <c r="C7" s="19">
        <f t="shared" ref="C7:F7" si="1">C6/365</f>
        <v>4.1287671232876715</v>
      </c>
      <c r="D7" s="19">
        <f t="shared" si="1"/>
        <v>19.805479452054794</v>
      </c>
      <c r="E7" s="19">
        <f t="shared" si="1"/>
        <v>46.742465753424661</v>
      </c>
      <c r="F7" s="19">
        <f t="shared" si="1"/>
        <v>4.1287671232876715</v>
      </c>
      <c r="K7">
        <v>166.88</v>
      </c>
      <c r="L7">
        <v>52.77</v>
      </c>
      <c r="M7">
        <v>0.82</v>
      </c>
    </row>
    <row r="8" spans="1:13" x14ac:dyDescent="0.25">
      <c r="A8" s="6" t="s">
        <v>15</v>
      </c>
      <c r="B8" s="20">
        <f>B3*EXP(-LN(2)*B7/B5)</f>
        <v>5.7841404656700739</v>
      </c>
      <c r="C8" s="20">
        <f t="shared" ref="C8:F8" si="2">C3*EXP(-LN(2)*C7/C5)</f>
        <v>10.490382115430851</v>
      </c>
      <c r="D8" s="20">
        <f t="shared" si="2"/>
        <v>2.329618200454175</v>
      </c>
      <c r="E8" s="20">
        <f t="shared" si="2"/>
        <v>13.110169670059564</v>
      </c>
      <c r="F8" s="20">
        <f t="shared" si="2"/>
        <v>6.0276735007271505</v>
      </c>
      <c r="K8">
        <v>250.79</v>
      </c>
      <c r="L8">
        <v>81.319999999999993</v>
      </c>
      <c r="M8">
        <v>0.89</v>
      </c>
    </row>
    <row r="9" spans="1:13" x14ac:dyDescent="0.25">
      <c r="C9" s="6"/>
      <c r="D9" s="6"/>
      <c r="E9" s="6"/>
      <c r="F9" s="6"/>
      <c r="K9">
        <v>826.82</v>
      </c>
      <c r="L9">
        <v>277.27</v>
      </c>
      <c r="M9">
        <v>1.0900000000000001</v>
      </c>
    </row>
    <row r="10" spans="1:13" ht="15.75" thickBot="1" x14ac:dyDescent="0.3">
      <c r="K10">
        <v>904.52</v>
      </c>
      <c r="L10">
        <v>303.7</v>
      </c>
      <c r="M10">
        <v>1.18</v>
      </c>
    </row>
    <row r="11" spans="1:13" ht="15.75" thickBot="1" x14ac:dyDescent="0.3">
      <c r="A11" s="13" t="s">
        <v>19</v>
      </c>
      <c r="B11" s="2">
        <v>0.85</v>
      </c>
      <c r="K11">
        <v>1060.5999999999999</v>
      </c>
      <c r="L11">
        <v>356.8</v>
      </c>
      <c r="M11">
        <v>1.19</v>
      </c>
    </row>
    <row r="12" spans="1:13" x14ac:dyDescent="0.25">
      <c r="A12" s="10" t="s">
        <v>20</v>
      </c>
      <c r="B12" s="4">
        <v>662</v>
      </c>
      <c r="K12">
        <v>1142.3499999999999</v>
      </c>
      <c r="L12">
        <v>384.6</v>
      </c>
      <c r="M12">
        <v>1.2</v>
      </c>
    </row>
    <row r="13" spans="1:13" x14ac:dyDescent="0.25">
      <c r="A13" s="11" t="s">
        <v>21</v>
      </c>
      <c r="B13" s="5">
        <f>1.22*10^5</f>
        <v>122000</v>
      </c>
      <c r="K13">
        <v>1958.35</v>
      </c>
      <c r="L13">
        <v>662.19</v>
      </c>
      <c r="M13">
        <v>1.48</v>
      </c>
    </row>
    <row r="14" spans="1:13" ht="15.75" thickBot="1" x14ac:dyDescent="0.3">
      <c r="A14" s="12" t="s">
        <v>13</v>
      </c>
      <c r="B14" s="16">
        <f>B13/($I$1*E8*1000*B11)</f>
        <v>3.649314879895417E-2</v>
      </c>
      <c r="K14">
        <v>186.55</v>
      </c>
      <c r="L14">
        <v>59.46</v>
      </c>
      <c r="M14">
        <v>0.87</v>
      </c>
    </row>
    <row r="15" spans="1:13" ht="15.75" thickBot="1" x14ac:dyDescent="0.3">
      <c r="A15" t="s">
        <v>22</v>
      </c>
    </row>
    <row r="16" spans="1:13" ht="15.75" thickBot="1" x14ac:dyDescent="0.3">
      <c r="A16" s="2" t="s">
        <v>0</v>
      </c>
      <c r="B16" s="3">
        <v>0.02</v>
      </c>
      <c r="C16" s="3">
        <v>0.34</v>
      </c>
      <c r="D16" s="3">
        <v>7.0000000000000007E-2</v>
      </c>
      <c r="E16" s="3">
        <v>0.18</v>
      </c>
      <c r="F16" s="3">
        <v>0.62</v>
      </c>
      <c r="G16" s="1">
        <v>0.09</v>
      </c>
    </row>
    <row r="17" spans="1:9" x14ac:dyDescent="0.25">
      <c r="A17" s="11" t="s">
        <v>20</v>
      </c>
      <c r="B17">
        <v>53</v>
      </c>
      <c r="C17">
        <v>81</v>
      </c>
      <c r="D17">
        <v>276</v>
      </c>
      <c r="E17">
        <v>303</v>
      </c>
      <c r="F17">
        <v>356</v>
      </c>
      <c r="G17" s="5">
        <v>384</v>
      </c>
    </row>
    <row r="18" spans="1:9" x14ac:dyDescent="0.25">
      <c r="A18" s="11" t="s">
        <v>21</v>
      </c>
      <c r="B18">
        <v>1170</v>
      </c>
      <c r="C18">
        <v>58600</v>
      </c>
      <c r="D18">
        <v>9150</v>
      </c>
      <c r="E18">
        <v>22800</v>
      </c>
      <c r="F18">
        <v>68500</v>
      </c>
      <c r="G18" s="5">
        <v>11600</v>
      </c>
    </row>
    <row r="19" spans="1:9" ht="15.75" thickBot="1" x14ac:dyDescent="0.3">
      <c r="A19" s="12" t="s">
        <v>13</v>
      </c>
      <c r="B19" s="15">
        <f>B18/($I$1*$B$8*1000*B16)</f>
        <v>3.3712874221737958E-2</v>
      </c>
      <c r="C19" s="15">
        <f t="shared" ref="C19:G19" si="3">C18/($I$1*$B$8*1000*C16)</f>
        <v>9.9325009019298346E-2</v>
      </c>
      <c r="D19" s="15">
        <f t="shared" si="3"/>
        <v>7.5329132876410812E-2</v>
      </c>
      <c r="E19" s="15">
        <f t="shared" si="3"/>
        <v>7.2996536776412671E-2</v>
      </c>
      <c r="F19" s="15">
        <f t="shared" si="3"/>
        <v>6.3670578554977944E-2</v>
      </c>
      <c r="G19" s="16">
        <f t="shared" si="3"/>
        <v>7.4277177772490086E-2</v>
      </c>
    </row>
    <row r="20" spans="1:9" ht="15.75" thickBot="1" x14ac:dyDescent="0.3"/>
    <row r="21" spans="1:9" ht="15.75" thickBot="1" x14ac:dyDescent="0.3">
      <c r="A21" s="2" t="s">
        <v>23</v>
      </c>
      <c r="B21" s="3">
        <v>1</v>
      </c>
      <c r="C21" s="1">
        <v>1</v>
      </c>
      <c r="E21" t="s">
        <v>25</v>
      </c>
      <c r="F21" t="s">
        <v>26</v>
      </c>
    </row>
    <row r="22" spans="1:9" x14ac:dyDescent="0.25">
      <c r="A22" s="11" t="s">
        <v>20</v>
      </c>
      <c r="B22">
        <v>511</v>
      </c>
      <c r="C22" s="5">
        <v>1275</v>
      </c>
      <c r="D22" t="s">
        <v>27</v>
      </c>
      <c r="E22">
        <f>B17</f>
        <v>53</v>
      </c>
      <c r="F22" s="18">
        <f>B19</f>
        <v>3.3712874221737958E-2</v>
      </c>
    </row>
    <row r="23" spans="1:9" x14ac:dyDescent="0.25">
      <c r="A23" s="11" t="s">
        <v>21</v>
      </c>
      <c r="B23">
        <v>52200</v>
      </c>
      <c r="C23" s="5">
        <v>10300</v>
      </c>
      <c r="E23">
        <f>C17</f>
        <v>81</v>
      </c>
      <c r="F23" s="18">
        <f>C19</f>
        <v>9.9325009019298346E-2</v>
      </c>
    </row>
    <row r="24" spans="1:9" ht="15.75" thickBot="1" x14ac:dyDescent="0.3">
      <c r="A24" s="12" t="s">
        <v>13</v>
      </c>
      <c r="B24" s="15">
        <f>B23/($I$1*$D$8*1000*B21)</f>
        <v>7.4690350533009028E-2</v>
      </c>
      <c r="C24" s="16">
        <f>C23/($I$1*$D$8*1000*C21)</f>
        <v>1.4737751158812125E-2</v>
      </c>
      <c r="E24">
        <f>D17</f>
        <v>276</v>
      </c>
      <c r="F24" s="18">
        <f>D19</f>
        <v>7.5329132876410812E-2</v>
      </c>
      <c r="G24">
        <f t="shared" ref="G23:G33" si="4">E24</f>
        <v>276</v>
      </c>
      <c r="H24">
        <f>LN(G24)</f>
        <v>5.6204008657171496</v>
      </c>
      <c r="I24">
        <f>LN(F24)</f>
        <v>-2.5858883282102441</v>
      </c>
    </row>
    <row r="25" spans="1:9" ht="15.75" thickBot="1" x14ac:dyDescent="0.3">
      <c r="E25">
        <f>E17</f>
        <v>303</v>
      </c>
      <c r="F25" s="18">
        <f>E19</f>
        <v>7.2996536776412671E-2</v>
      </c>
      <c r="G25">
        <f t="shared" si="4"/>
        <v>303</v>
      </c>
      <c r="H25">
        <f t="shared" ref="H25:H32" si="5">LN(G25)</f>
        <v>5.7137328055093688</v>
      </c>
      <c r="I25">
        <f t="shared" ref="I25:I32" si="6">LN(F25)</f>
        <v>-2.61734328037813</v>
      </c>
    </row>
    <row r="26" spans="1:9" ht="15.75" thickBot="1" x14ac:dyDescent="0.3">
      <c r="A26" s="2" t="s">
        <v>24</v>
      </c>
      <c r="B26" s="3">
        <v>1</v>
      </c>
      <c r="C26" s="1">
        <v>1</v>
      </c>
      <c r="E26">
        <f>F17</f>
        <v>356</v>
      </c>
      <c r="F26" s="18">
        <f>F19</f>
        <v>6.3670578554977944E-2</v>
      </c>
      <c r="G26">
        <f t="shared" si="4"/>
        <v>356</v>
      </c>
      <c r="H26">
        <f t="shared" si="5"/>
        <v>5.8749307308520304</v>
      </c>
      <c r="I26">
        <f t="shared" si="6"/>
        <v>-2.7540326982192727</v>
      </c>
    </row>
    <row r="27" spans="1:9" x14ac:dyDescent="0.25">
      <c r="A27" s="11" t="s">
        <v>20</v>
      </c>
      <c r="B27" s="8">
        <v>1173</v>
      </c>
      <c r="C27" s="4">
        <v>1333</v>
      </c>
      <c r="E27">
        <f>G17</f>
        <v>384</v>
      </c>
      <c r="F27" s="18">
        <f>G19</f>
        <v>7.4277177772490086E-2</v>
      </c>
      <c r="G27">
        <f t="shared" si="4"/>
        <v>384</v>
      </c>
      <c r="H27">
        <f t="shared" si="5"/>
        <v>5.9506425525877269</v>
      </c>
      <c r="I27">
        <f t="shared" si="6"/>
        <v>-2.5999515376662607</v>
      </c>
    </row>
    <row r="28" spans="1:9" x14ac:dyDescent="0.25">
      <c r="A28" s="11" t="s">
        <v>21</v>
      </c>
      <c r="B28" s="9">
        <v>37500</v>
      </c>
      <c r="C28" s="5">
        <v>33600</v>
      </c>
      <c r="E28">
        <f>B12</f>
        <v>662</v>
      </c>
      <c r="F28" s="18">
        <f>B14</f>
        <v>3.649314879895417E-2</v>
      </c>
      <c r="G28">
        <f t="shared" si="4"/>
        <v>662</v>
      </c>
      <c r="H28">
        <f t="shared" si="5"/>
        <v>6.4952655559370083</v>
      </c>
      <c r="I28">
        <f t="shared" si="6"/>
        <v>-3.3106307401505597</v>
      </c>
    </row>
    <row r="29" spans="1:9" ht="15.75" thickBot="1" x14ac:dyDescent="0.3">
      <c r="A29" s="12" t="s">
        <v>13</v>
      </c>
      <c r="B29" s="17">
        <f>B28/($I$1*$F$8*1000*B26)</f>
        <v>2.0737685938848643E-2</v>
      </c>
      <c r="C29" s="16">
        <f>C28/($I$1*$F$8*1000*C26)</f>
        <v>1.8580966601208383E-2</v>
      </c>
      <c r="D29" t="s">
        <v>27</v>
      </c>
      <c r="E29">
        <v>511</v>
      </c>
      <c r="F29" s="18">
        <f>B24</f>
        <v>7.4690350533009028E-2</v>
      </c>
      <c r="H29">
        <f>LN(G30)</f>
        <v>7.1507014575925263</v>
      </c>
      <c r="I29">
        <f>LN(F30)</f>
        <v>-4.2173429711052801</v>
      </c>
    </row>
    <row r="30" spans="1:9" ht="15.75" thickBot="1" x14ac:dyDescent="0.3">
      <c r="E30">
        <f>C22</f>
        <v>1275</v>
      </c>
      <c r="F30" s="18">
        <f>C24</f>
        <v>1.4737751158812125E-2</v>
      </c>
      <c r="G30">
        <f t="shared" si="4"/>
        <v>1275</v>
      </c>
      <c r="H30">
        <f t="shared" ref="H30:H31" si="7">LN(G31)</f>
        <v>7.0673198486534758</v>
      </c>
      <c r="I30">
        <f t="shared" ref="I30:I32" si="8">LN(F31)</f>
        <v>-3.8758026571960116</v>
      </c>
    </row>
    <row r="31" spans="1:9" ht="15.75" thickBot="1" x14ac:dyDescent="0.3">
      <c r="A31" s="2" t="s">
        <v>1</v>
      </c>
      <c r="B31" s="3"/>
      <c r="C31" s="1">
        <v>0.35</v>
      </c>
      <c r="E31">
        <f>B27</f>
        <v>1173</v>
      </c>
      <c r="F31" s="18">
        <f>B29</f>
        <v>2.0737685938848643E-2</v>
      </c>
      <c r="G31">
        <f t="shared" si="4"/>
        <v>1173</v>
      </c>
      <c r="H31">
        <f t="shared" si="7"/>
        <v>7.1951873201787091</v>
      </c>
      <c r="I31">
        <f t="shared" si="8"/>
        <v>-3.985617523203218</v>
      </c>
    </row>
    <row r="32" spans="1:9" x14ac:dyDescent="0.25">
      <c r="A32" s="11" t="s">
        <v>20</v>
      </c>
      <c r="B32" s="8"/>
      <c r="C32" s="4">
        <v>60</v>
      </c>
      <c r="E32">
        <f>C27</f>
        <v>1333</v>
      </c>
      <c r="F32" s="18">
        <f>C29</f>
        <v>1.8580966601208383E-2</v>
      </c>
      <c r="G32">
        <f t="shared" si="4"/>
        <v>1333</v>
      </c>
    </row>
    <row r="33" spans="1:6" x14ac:dyDescent="0.25">
      <c r="A33" s="11" t="s">
        <v>21</v>
      </c>
      <c r="B33" s="9"/>
      <c r="C33" s="5">
        <v>102000</v>
      </c>
      <c r="E33">
        <f>C32</f>
        <v>60</v>
      </c>
      <c r="F33" s="18">
        <f>C34</f>
        <v>9.2601829060129898E-2</v>
      </c>
    </row>
    <row r="34" spans="1:6" ht="15.75" thickBot="1" x14ac:dyDescent="0.3">
      <c r="A34" s="12" t="s">
        <v>13</v>
      </c>
      <c r="B34" s="14"/>
      <c r="C34" s="16">
        <f>C33/($I$1*$C$8*1000*C31)</f>
        <v>9.2601829060129898E-2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290F5D-5076-4680-BAFB-8BE60F679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Ryś</dc:creator>
  <cp:lastModifiedBy>Przemysław Ryś</cp:lastModifiedBy>
  <dcterms:created xsi:type="dcterms:W3CDTF">2015-06-05T18:19:34Z</dcterms:created>
  <dcterms:modified xsi:type="dcterms:W3CDTF">2023-01-16T15:07:54Z</dcterms:modified>
</cp:coreProperties>
</file>