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36BDF4ED-4C5D-4246-AF47-6178A59C8146}" xr6:coauthVersionLast="47" xr6:coauthVersionMax="47" xr10:uidLastSave="{00000000-0000-0000-0000-000000000000}"/>
  <bookViews>
    <workbookView xWindow="-4320" yWindow="1185" windowWidth="17925" windowHeight="14385" xr2:uid="{95F0B26B-D784-443B-98DB-7D500030CA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B2" i="1"/>
  <c r="T23" i="1" a="1"/>
  <c r="T23" i="1" s="1"/>
  <c r="U5" i="1" s="1"/>
  <c r="S9" i="1" a="1"/>
  <c r="S9" i="1" s="1"/>
  <c r="G26" i="1"/>
  <c r="G2" i="1"/>
  <c r="F2" i="1"/>
  <c r="D38" i="1"/>
  <c r="D34" i="1"/>
  <c r="I26" i="1" s="1"/>
  <c r="I31" i="1"/>
  <c r="G31" i="1" s="1"/>
  <c r="I30" i="1"/>
  <c r="G30" i="1" s="1"/>
  <c r="I21" i="1"/>
  <c r="G21" i="1" s="1"/>
  <c r="I18" i="1"/>
  <c r="G18" i="1" s="1"/>
  <c r="I13" i="1"/>
  <c r="G13" i="1" s="1"/>
  <c r="D39" i="1"/>
  <c r="D37" i="1"/>
  <c r="I29" i="1" s="1"/>
  <c r="G29" i="1" s="1"/>
  <c r="D35" i="1"/>
  <c r="I27" i="1" s="1"/>
  <c r="D36" i="1"/>
  <c r="I28" i="1" s="1"/>
  <c r="G28" i="1" s="1"/>
  <c r="H31" i="1"/>
  <c r="H26" i="1"/>
  <c r="H27" i="1"/>
  <c r="H28" i="1"/>
  <c r="H29" i="1"/>
  <c r="H30" i="1"/>
  <c r="C12" i="1"/>
  <c r="I12" i="1" s="1"/>
  <c r="C13" i="1"/>
  <c r="C14" i="1"/>
  <c r="C15" i="1"/>
  <c r="I15" i="1" s="1"/>
  <c r="G15" i="1" s="1"/>
  <c r="C16" i="1"/>
  <c r="I16" i="1" s="1"/>
  <c r="G16" i="1" s="1"/>
  <c r="C17" i="1"/>
  <c r="I17" i="1" s="1"/>
  <c r="G17" i="1" s="1"/>
  <c r="C18" i="1"/>
  <c r="C19" i="1"/>
  <c r="I19" i="1" s="1"/>
  <c r="G19" i="1" s="1"/>
  <c r="C20" i="1"/>
  <c r="I20" i="1" s="1"/>
  <c r="G20" i="1" s="1"/>
  <c r="C21" i="1"/>
  <c r="C22" i="1"/>
  <c r="C23" i="1"/>
  <c r="C24" i="1"/>
  <c r="C25" i="1"/>
  <c r="C26" i="1"/>
  <c r="C27" i="1"/>
  <c r="C28" i="1"/>
  <c r="I14" i="1" s="1"/>
  <c r="G14" i="1" s="1"/>
  <c r="C29" i="1"/>
  <c r="C30" i="1"/>
  <c r="C31" i="1"/>
  <c r="C11" i="1"/>
  <c r="H12" i="1"/>
  <c r="H13" i="1"/>
  <c r="H14" i="1"/>
  <c r="H15" i="1"/>
  <c r="H16" i="1"/>
  <c r="H17" i="1"/>
  <c r="H18" i="1"/>
  <c r="H19" i="1"/>
  <c r="H20" i="1"/>
  <c r="H21" i="1"/>
  <c r="D9" i="1"/>
  <c r="C9" i="1"/>
  <c r="G12" i="1" l="1"/>
  <c r="T15" i="1"/>
  <c r="T19" i="1"/>
  <c r="U6" i="1" s="1"/>
  <c r="G27" i="1"/>
  <c r="T5" i="1" l="1"/>
  <c r="T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<sst xmlns="http://schemas.openxmlformats.org/spreadsheetml/2006/main" count="33" uniqueCount="29">
  <si>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dlugosc stalowego [cm]</t>
  </si>
  <si>
    <t>srednia</t>
  </si>
  <si>
    <t>5.</t>
  </si>
  <si>
    <t>4.</t>
  </si>
  <si>
    <t>3.</t>
  </si>
  <si>
    <t>2.</t>
  </si>
  <si>
    <t>1.</t>
  </si>
  <si>
    <t>wydluzenie [1e-5 m]</t>
  </si>
  <si>
    <t>przysp ziemskie</t>
  </si>
  <si>
    <t>F [N]</t>
  </si>
  <si>
    <t>dl [m]</t>
  </si>
  <si>
    <t>stal</t>
  </si>
  <si>
    <t>mosiadz</t>
  </si>
  <si>
    <t>a</t>
  </si>
  <si>
    <t>3*e(-5)</t>
  </si>
  <si>
    <t>E</t>
  </si>
  <si>
    <r>
      <t>srednica [</t>
    </r>
    <r>
      <rPr>
        <sz val="11"/>
        <color theme="1"/>
        <rFont val="Calibri"/>
        <family val="2"/>
        <charset val="238"/>
      </rPr>
      <t>mm]</t>
    </r>
  </si>
  <si>
    <r>
      <t>srednica [m</t>
    </r>
    <r>
      <rPr>
        <sz val="11"/>
        <color theme="1"/>
        <rFont val="Calibri"/>
        <family val="2"/>
        <charset val="238"/>
      </rPr>
      <t>m]</t>
    </r>
  </si>
  <si>
    <t>E_m</t>
  </si>
  <si>
    <t>E (stal)</t>
  </si>
  <si>
    <t xml:space="preserve"> </t>
  </si>
  <si>
    <t>E (mosiadz)</t>
  </si>
  <si>
    <t>dlugosc mosieznego[cm]</t>
  </si>
  <si>
    <t>u(E)- stal</t>
  </si>
  <si>
    <t>u(l)</t>
  </si>
  <si>
    <t>u(d)</t>
  </si>
  <si>
    <t>u(E)- mosiadz</t>
  </si>
  <si>
    <t>przenoszenie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</si>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</sst>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0" xfId="0" applyFont="1" applyFill="1"/>
    <xf numFmtId="0" fontId="0" fillId="8" borderId="0" xfId="0" applyFill="1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Arkusz1!$H$12:$H$20</c:f>
              <c:numCache>
                <c:formatCode>General</c:formatCode>
                <c:ptCount val="9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49.050000000000004</c:v>
                </c:pt>
                <c:pt idx="5">
                  <c:v>58.86</c:v>
                </c:pt>
                <c:pt idx="6">
                  <c:v>68.67</c:v>
                </c:pt>
                <c:pt idx="7">
                  <c:v>78.48</c:v>
                </c:pt>
                <c:pt idx="8">
                  <c:v>88.29</c:v>
                </c:pt>
              </c:numCache>
            </c:numRef>
          </c:xVal>
          <c:yVal>
            <c:numRef>
              <c:f>Arkusz1!$I$12:$I$20</c:f>
              <c:numCache>
                <c:formatCode>General</c:formatCode>
                <c:ptCount val="9"/>
                <c:pt idx="0">
                  <c:v>1.5000000000000001E-4</c:v>
                </c:pt>
                <c:pt idx="1">
                  <c:v>2.9250000000000001E-4</c:v>
                </c:pt>
                <c:pt idx="2">
                  <c:v>4.5249999999999999E-4</c:v>
                </c:pt>
                <c:pt idx="3">
                  <c:v>5.9750000000000005E-4</c:v>
                </c:pt>
                <c:pt idx="4">
                  <c:v>7.5500000000000003E-4</c:v>
                </c:pt>
                <c:pt idx="5">
                  <c:v>8.8000000000000003E-4</c:v>
                </c:pt>
                <c:pt idx="6">
                  <c:v>1.005E-3</c:v>
                </c:pt>
                <c:pt idx="7">
                  <c:v>1.17E-3</c:v>
                </c:pt>
                <c:pt idx="8">
                  <c:v>1.2900000000000001E-3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2-477C-9AE2-D787EF1D83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Arkusz1!$H$21</c:f>
              <c:numCache>
                <c:formatCode>General</c:formatCode>
                <c:ptCount val="1"/>
                <c:pt idx="0">
                  <c:v>98.100000000000009</c:v>
                </c:pt>
              </c:numCache>
            </c:numRef>
          </c:xVal>
          <c:yVal>
            <c:numRef>
              <c:f>Arkusz1!$I$21</c:f>
              <c:numCache>
                <c:formatCode>General</c:formatCode>
                <c:ptCount val="1"/>
                <c:pt idx="0">
                  <c:v>1.3600000000000001E-3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C8-44A6-A5FB-D8E6F9468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496415"/>
        <c:axId val="272495999"/>
      </c:scatterChart>
      <c:valAx>
        <c:axId val="27249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/>
                  <a:t>F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2495999"/>
        <c:crosses val="autoZero"/>
        <c:crossBetween val="midCat"/>
      </c:valAx>
      <c:valAx>
        <c:axId val="27249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/>
                  <a:t>Δl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249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Mosiądz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Arkusz1!$H$27:$H$31</c:f>
              <c:numCache>
                <c:formatCode>General</c:formatCode>
                <c:ptCount val="5"/>
                <c:pt idx="0">
                  <c:v>19.62</c:v>
                </c:pt>
                <c:pt idx="1">
                  <c:v>29.43</c:v>
                </c:pt>
                <c:pt idx="2">
                  <c:v>39.24</c:v>
                </c:pt>
                <c:pt idx="3">
                  <c:v>49.050000000000004</c:v>
                </c:pt>
                <c:pt idx="4">
                  <c:v>58.86</c:v>
                </c:pt>
              </c:numCache>
            </c:numRef>
          </c:xVal>
          <c:yVal>
            <c:numRef>
              <c:f>Arkusz1!$I$27:$I$31</c:f>
              <c:numCache>
                <c:formatCode>General</c:formatCode>
                <c:ptCount val="5"/>
                <c:pt idx="0">
                  <c:v>4.4000000000000002E-4</c:v>
                </c:pt>
                <c:pt idx="1">
                  <c:v>5.8250000000000001E-4</c:v>
                </c:pt>
                <c:pt idx="2">
                  <c:v>7.2500000000000006E-4</c:v>
                </c:pt>
                <c:pt idx="3">
                  <c:v>8.6000000000000009E-4</c:v>
                </c:pt>
                <c:pt idx="4">
                  <c:v>9.7000000000000005E-4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7-4955-8E85-DAE714EA91B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Arkusz1!$H$26</c:f>
              <c:numCache>
                <c:formatCode>General</c:formatCode>
                <c:ptCount val="1"/>
                <c:pt idx="0">
                  <c:v>9.81</c:v>
                </c:pt>
              </c:numCache>
            </c:numRef>
          </c:xVal>
          <c:yVal>
            <c:numRef>
              <c:f>Arkusz1!$I$26</c:f>
              <c:numCache>
                <c:formatCode>General</c:formatCode>
                <c:ptCount val="1"/>
                <c:pt idx="0">
                  <c:v>2.5750000000000002E-4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EB-4D77-A080-8BCD5BA05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367951"/>
        <c:axId val="271371279"/>
      </c:scatterChart>
      <c:valAx>
        <c:axId val="27136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/>
                  <a:t>F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1371279"/>
        <c:crosses val="autoZero"/>
        <c:crossBetween val="midCat"/>
      </c:valAx>
      <c:valAx>
        <c:axId val="2713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baseline="0">
                    <a:effectLst/>
                  </a:rPr>
                  <a:t>Δl [m]</a:t>
                </a:r>
                <a:endParaRPr lang="pl-PL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136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384663</xdr:colOff>
      <xdr:row>7</xdr:row>
      <xdr:rowOff>20516</xdr:rowOff>
    </xdr:from>
    <xdr:to>
      <xdr:col>17</xdr:col>
      <xdr:colOff>91586</xdr:colOff>
      <xdr:row>21</xdr:row>
      <xdr:rowOff>96716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491434A-4F9C-4553-A7A2-55BF1BA03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582490</xdr:colOff>
      <xdr:row>21</xdr:row>
      <xdr:rowOff>79131</xdr:rowOff>
    </xdr:from>
    <xdr:to>
      <xdr:col>18</xdr:col>
      <xdr:colOff>289413</xdr:colOff>
      <xdr:row>35</xdr:row>
      <xdr:rowOff>155331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6DA20CD-9303-42A7-B1B5-E1FF9FABE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D9CA-28C4-4703-A754-A060F1598DD8}">
  <dimension ref="B1:AB53"/>
  <sheetViews>
    <sheetView tabSelected="1" topLeftCell="T1" zoomScale="130" zoomScaleNormal="130" workbookViewId="0">
      <selection activeCell="Z7" sqref="Z7"/>
    </sheetView>
  </sheetViews>
  <sheetFormatPr defaultRowHeight="15" x14ac:dyDescent="0.25"/>
  <cols>
    <col min="1" max="1" width="12.42578125" customWidth="1"/>
    <col min="2" max="4" width="24.42578125" bestFit="1" customWidth="1"/>
    <col min="7" max="7" width="18.28515625" customWidth="1"/>
    <col min="9" max="9" width="25.42578125" customWidth="1"/>
    <col min="19" max="19" width="12.85546875" bestFit="1" customWidth="1"/>
    <col min="20" max="20" width="28.85546875" customWidth="1"/>
    <col min="21" max="21" width="13.140625" bestFit="1" customWidth="1"/>
  </cols>
  <sheetData>
    <row r="1" spans="2:28" x14ac:dyDescent="0.25">
      <c r="B1" s="13" t="s">
        <v>8</v>
      </c>
      <c r="C1" s="1" t="s">
        <v>0</v>
      </c>
      <c r="D1" s="1" t="s">
        <v>22</v>
      </c>
      <c r="S1" t="s">
        <v>24</v>
      </c>
      <c r="T1">
        <v>1E-4</v>
      </c>
    </row>
    <row r="2" spans="2:28" x14ac:dyDescent="0.25">
      <c r="B2" s="13">
        <v>9.81</v>
      </c>
      <c r="C2" s="3">
        <v>107.5</v>
      </c>
      <c r="D2" s="3">
        <v>107.3</v>
      </c>
      <c r="F2" s="16">
        <f>_xlfn.STDEV.S(C4:C8)/SQRT(5)</f>
        <v>5.0990195135927714E-3</v>
      </c>
      <c r="G2" s="16">
        <f>_xlfn.STDEV.S(D4:D8)/SQRT(5)</f>
        <v>6.6332495807108049E-3</v>
      </c>
      <c r="S2" t="s">
        <v>25</v>
      </c>
      <c r="T2">
        <v>1.0000000000000001E-5</v>
      </c>
      <c r="X2" t="s">
        <v>27</v>
      </c>
      <c r="Y2">
        <v>0.1</v>
      </c>
      <c r="Z2">
        <v>0.11</v>
      </c>
      <c r="AA2" t="s">
        <v>28</v>
      </c>
      <c r="AB2">
        <f>SQRT((Y2)^2+(Z2)^2)</f>
        <v>0.14866068747318506</v>
      </c>
    </row>
    <row r="3" spans="2:28" x14ac:dyDescent="0.25">
      <c r="B3" s="13"/>
      <c r="C3" s="1" t="s">
        <v>16</v>
      </c>
      <c r="D3" s="1" t="s">
        <v>17</v>
      </c>
      <c r="Y3">
        <v>0.11</v>
      </c>
      <c r="Z3">
        <v>0.05</v>
      </c>
      <c r="AA3" t="s">
        <v>28</v>
      </c>
      <c r="AB3">
        <f>SQRT((Y3)^2+(Z3)^2)</f>
        <v>0.12083045973594572</v>
      </c>
    </row>
    <row r="4" spans="2:28" x14ac:dyDescent="0.25">
      <c r="B4" s="2" t="s">
        <v>6</v>
      </c>
      <c r="C4" s="14">
        <v>0.7</v>
      </c>
      <c r="D4" s="14">
        <v>1.17</v>
      </c>
      <c r="T4" t="s">
        <v>23</v>
      </c>
      <c r="U4" t="s">
        <v>26</v>
      </c>
    </row>
    <row r="5" spans="2:28" x14ac:dyDescent="0.25">
      <c r="B5" s="2" t="s">
        <v>5</v>
      </c>
      <c r="C5" s="14">
        <v>0.71</v>
      </c>
      <c r="D5" s="14">
        <v>1.17</v>
      </c>
      <c r="R5" t="s">
        <v>15</v>
      </c>
      <c r="T5">
        <f>SQRT((T1/(C2*10^(-2)))^2+(-2*(T2/(C9*10^(-3))))^2+(S10/S9)^2)</f>
        <v>2.9411284587605807E-2</v>
      </c>
      <c r="U5">
        <f>SQRT((T1/(D2*10^(-2)))^2+(-2*(T2/(D9*10^(-3))))^2+(T24/T23)^2)</f>
        <v>4.4686766521829444E-2</v>
      </c>
    </row>
    <row r="6" spans="2:28" x14ac:dyDescent="0.25">
      <c r="B6" s="2" t="s">
        <v>4</v>
      </c>
      <c r="C6" s="14">
        <v>0.69</v>
      </c>
      <c r="D6" s="14">
        <v>1.19</v>
      </c>
      <c r="T6" s="15">
        <f>T5*T15</f>
        <v>5592877871.399641</v>
      </c>
      <c r="U6" s="15">
        <f>U5*T19</f>
        <v>2525048024.2152982</v>
      </c>
    </row>
    <row r="7" spans="2:28" x14ac:dyDescent="0.25">
      <c r="B7" s="2" t="s">
        <v>3</v>
      </c>
      <c r="C7" s="14">
        <v>0.7</v>
      </c>
      <c r="D7" s="14">
        <v>1.1499999999999999</v>
      </c>
    </row>
    <row r="8" spans="2:28" x14ac:dyDescent="0.25">
      <c r="B8" s="2" t="s">
        <v>2</v>
      </c>
      <c r="C8" s="14">
        <v>0.68</v>
      </c>
      <c r="D8" s="14">
        <v>1.1599999999999999</v>
      </c>
      <c r="H8" t="s">
        <v>13</v>
      </c>
      <c r="I8" t="s">
        <v>14</v>
      </c>
    </row>
    <row r="9" spans="2:28" x14ac:dyDescent="0.25">
      <c r="B9" s="6" t="s">
        <v>1</v>
      </c>
      <c r="C9" s="7">
        <f>AVERAGE(C4:C8)</f>
        <v>0.69599999999999995</v>
      </c>
      <c r="D9" s="7">
        <f>AVERAGE(D4:D8)</f>
        <v>1.1679999999999999</v>
      </c>
      <c r="H9" t="s">
        <v>11</v>
      </c>
      <c r="S9" cm="1">
        <f t="array" ref="S9:T13">LINEST(I12:I20,H12:H20,0,1)</f>
        <v>1.4858629754815172E-5</v>
      </c>
      <c r="T9">
        <v>0</v>
      </c>
    </row>
    <row r="10" spans="2:28" x14ac:dyDescent="0.25">
      <c r="B10" s="8"/>
      <c r="C10" s="9" t="s">
        <v>7</v>
      </c>
      <c r="D10" s="9" t="s">
        <v>7</v>
      </c>
      <c r="H10" t="s">
        <v>9</v>
      </c>
      <c r="I10" t="s">
        <v>10</v>
      </c>
      <c r="S10">
        <v>9.3122780754525199E-8</v>
      </c>
      <c r="T10" t="e">
        <v>#N/A</v>
      </c>
    </row>
    <row r="11" spans="2:28" x14ac:dyDescent="0.25">
      <c r="B11" s="10">
        <v>0</v>
      </c>
      <c r="C11" s="4">
        <f>10^(-5)*B33</f>
        <v>0</v>
      </c>
      <c r="D11" s="4">
        <v>0</v>
      </c>
      <c r="E11" s="12">
        <v>0</v>
      </c>
      <c r="S11">
        <v>0.99968587110190632</v>
      </c>
      <c r="T11">
        <v>1.5422237021160117E-5</v>
      </c>
    </row>
    <row r="12" spans="2:28" x14ac:dyDescent="0.25">
      <c r="B12" s="10">
        <v>1</v>
      </c>
      <c r="C12" s="4">
        <f t="shared" ref="C12:C31" si="0">10^(-5)*B34</f>
        <v>2.9E-4</v>
      </c>
      <c r="D12" s="4">
        <v>52</v>
      </c>
      <c r="E12" s="12">
        <v>1</v>
      </c>
      <c r="G12" s="17">
        <f>I12*2</f>
        <v>3.0000000000000003E-4</v>
      </c>
      <c r="H12">
        <f t="shared" ref="H12:H21" si="1">B12*$B$2</f>
        <v>9.81</v>
      </c>
      <c r="I12">
        <f>AVERAGE(C12,C30)/2</f>
        <v>1.5000000000000001E-4</v>
      </c>
      <c r="S12">
        <v>25459.252610469583</v>
      </c>
      <c r="T12">
        <v>8</v>
      </c>
    </row>
    <row r="13" spans="2:28" x14ac:dyDescent="0.25">
      <c r="B13" s="10">
        <v>2</v>
      </c>
      <c r="C13" s="4">
        <f t="shared" si="0"/>
        <v>5.5000000000000003E-4</v>
      </c>
      <c r="D13" s="4">
        <v>85</v>
      </c>
      <c r="E13" s="12">
        <v>2</v>
      </c>
      <c r="G13" s="17">
        <f t="shared" ref="G13:G21" si="2">I13*2</f>
        <v>5.8500000000000002E-4</v>
      </c>
      <c r="H13">
        <f t="shared" si="1"/>
        <v>19.62</v>
      </c>
      <c r="I13">
        <f>AVERAGE(C13,C29)/2</f>
        <v>2.9250000000000001E-4</v>
      </c>
      <c r="S13">
        <v>6.0553659868421055E-6</v>
      </c>
      <c r="T13">
        <v>1.9027631578947337E-9</v>
      </c>
    </row>
    <row r="14" spans="2:28" x14ac:dyDescent="0.25">
      <c r="B14" s="10">
        <v>3</v>
      </c>
      <c r="C14" s="4">
        <f t="shared" si="0"/>
        <v>8.9000000000000006E-4</v>
      </c>
      <c r="D14" s="4">
        <v>116</v>
      </c>
      <c r="E14" s="12">
        <v>3</v>
      </c>
      <c r="G14" s="17">
        <f t="shared" si="2"/>
        <v>9.0499999999999999E-4</v>
      </c>
      <c r="H14">
        <f t="shared" si="1"/>
        <v>29.43</v>
      </c>
      <c r="I14">
        <f>AVERAGE(C14,C28)/2</f>
        <v>4.5249999999999999E-4</v>
      </c>
    </row>
    <row r="15" spans="2:28" x14ac:dyDescent="0.25">
      <c r="B15" s="10">
        <v>4</v>
      </c>
      <c r="C15" s="4">
        <f t="shared" si="0"/>
        <v>1.16E-3</v>
      </c>
      <c r="D15" s="4">
        <v>142</v>
      </c>
      <c r="E15" s="12">
        <v>4</v>
      </c>
      <c r="G15" s="17">
        <f t="shared" si="2"/>
        <v>1.1950000000000001E-3</v>
      </c>
      <c r="H15">
        <f t="shared" si="1"/>
        <v>39.24</v>
      </c>
      <c r="I15">
        <f>AVERAGE(C15,C27)/2</f>
        <v>5.9750000000000005E-4</v>
      </c>
      <c r="S15" t="s">
        <v>19</v>
      </c>
      <c r="T15" s="15">
        <f>(4*$C$2*0.01)/(PI()*C9^2*10^(-6)*S9)</f>
        <v>190160951819.03522</v>
      </c>
    </row>
    <row r="16" spans="2:28" x14ac:dyDescent="0.25">
      <c r="B16" s="10">
        <v>5</v>
      </c>
      <c r="C16" s="4">
        <f t="shared" si="0"/>
        <v>1.4400000000000001E-3</v>
      </c>
      <c r="D16" s="4">
        <v>172</v>
      </c>
      <c r="E16" s="12">
        <v>5</v>
      </c>
      <c r="G16" s="17">
        <f t="shared" si="2"/>
        <v>1.5100000000000001E-3</v>
      </c>
      <c r="H16">
        <f t="shared" si="1"/>
        <v>49.050000000000004</v>
      </c>
      <c r="I16">
        <f>AVERAGE(C16,C26)/2</f>
        <v>7.5500000000000003E-4</v>
      </c>
    </row>
    <row r="17" spans="2:22" x14ac:dyDescent="0.25">
      <c r="B17" s="10">
        <v>6</v>
      </c>
      <c r="C17" s="4">
        <f t="shared" si="0"/>
        <v>1.6800000000000001E-3</v>
      </c>
      <c r="D17" s="4">
        <v>194</v>
      </c>
      <c r="E17" s="12">
        <v>6</v>
      </c>
      <c r="G17" s="17">
        <f t="shared" si="2"/>
        <v>1.7600000000000001E-3</v>
      </c>
      <c r="H17">
        <f t="shared" si="1"/>
        <v>58.86</v>
      </c>
      <c r="I17">
        <f>AVERAGE(C17,C25)/2</f>
        <v>8.8000000000000003E-4</v>
      </c>
    </row>
    <row r="18" spans="2:22" x14ac:dyDescent="0.25">
      <c r="B18" s="10">
        <v>7</v>
      </c>
      <c r="C18" s="4">
        <f t="shared" si="0"/>
        <v>1.9500000000000001E-3</v>
      </c>
      <c r="D18" s="4">
        <v>172</v>
      </c>
      <c r="E18" s="12">
        <v>5</v>
      </c>
      <c r="G18" s="17">
        <f t="shared" si="2"/>
        <v>2.0100000000000001E-3</v>
      </c>
      <c r="H18">
        <f t="shared" si="1"/>
        <v>68.67</v>
      </c>
      <c r="I18">
        <f>AVERAGE(C24,C18)/2</f>
        <v>1.005E-3</v>
      </c>
    </row>
    <row r="19" spans="2:22" x14ac:dyDescent="0.25">
      <c r="B19" s="10">
        <v>8</v>
      </c>
      <c r="C19" s="4">
        <f t="shared" si="0"/>
        <v>2.2500000000000003E-3</v>
      </c>
      <c r="D19" s="4">
        <v>148</v>
      </c>
      <c r="E19" s="12">
        <v>4</v>
      </c>
      <c r="G19" s="17">
        <f t="shared" si="2"/>
        <v>2.3400000000000001E-3</v>
      </c>
      <c r="H19">
        <f t="shared" si="1"/>
        <v>78.48</v>
      </c>
      <c r="I19">
        <f>AVERAGE(C19,C23)/2</f>
        <v>1.17E-3</v>
      </c>
      <c r="S19" t="s">
        <v>18</v>
      </c>
      <c r="T19" s="15">
        <f>(4*D2*0.01)/(PI()*(D9^2)*10^(-6)*T23)</f>
        <v>56505498624.113129</v>
      </c>
    </row>
    <row r="20" spans="2:22" x14ac:dyDescent="0.25">
      <c r="B20" s="10">
        <v>9</v>
      </c>
      <c r="C20" s="4">
        <f t="shared" si="0"/>
        <v>2.5500000000000002E-3</v>
      </c>
      <c r="D20" s="4">
        <v>117</v>
      </c>
      <c r="E20" s="12">
        <v>3</v>
      </c>
      <c r="G20" s="17">
        <f t="shared" si="2"/>
        <v>2.5800000000000003E-3</v>
      </c>
      <c r="H20">
        <f t="shared" si="1"/>
        <v>88.29</v>
      </c>
      <c r="I20">
        <f>AVERAGE(C20,C22)/2</f>
        <v>1.2900000000000001E-3</v>
      </c>
    </row>
    <row r="21" spans="2:22" x14ac:dyDescent="0.25">
      <c r="B21" s="10">
        <v>10</v>
      </c>
      <c r="C21" s="4">
        <f t="shared" si="0"/>
        <v>2.7200000000000002E-3</v>
      </c>
      <c r="D21" s="4">
        <v>91</v>
      </c>
      <c r="E21" s="12">
        <v>2</v>
      </c>
      <c r="G21" s="17">
        <f t="shared" si="2"/>
        <v>2.7200000000000002E-3</v>
      </c>
      <c r="H21">
        <f t="shared" si="1"/>
        <v>98.100000000000009</v>
      </c>
      <c r="I21">
        <f>C21/2</f>
        <v>1.3600000000000001E-3</v>
      </c>
    </row>
    <row r="22" spans="2:22" x14ac:dyDescent="0.25">
      <c r="B22" s="10">
        <v>9</v>
      </c>
      <c r="C22" s="4">
        <f t="shared" si="0"/>
        <v>2.6100000000000003E-3</v>
      </c>
      <c r="D22" s="5">
        <v>51</v>
      </c>
      <c r="E22" s="12">
        <v>1</v>
      </c>
      <c r="G22" s="17"/>
    </row>
    <row r="23" spans="2:22" x14ac:dyDescent="0.25">
      <c r="B23" s="10">
        <v>8</v>
      </c>
      <c r="C23" s="4">
        <f t="shared" si="0"/>
        <v>2.4300000000000003E-3</v>
      </c>
      <c r="D23" s="4"/>
      <c r="H23" t="s">
        <v>12</v>
      </c>
      <c r="T23" cm="1">
        <f t="array" ref="T23:U27">LINEST(I27:I31,H27:H31,0,1)</f>
        <v>1.7722845169328353E-5</v>
      </c>
      <c r="U23">
        <v>0</v>
      </c>
    </row>
    <row r="24" spans="2:22" x14ac:dyDescent="0.25">
      <c r="B24" s="10">
        <v>7</v>
      </c>
      <c r="C24" s="4">
        <f t="shared" si="0"/>
        <v>2.0700000000000002E-3</v>
      </c>
      <c r="D24" s="4"/>
      <c r="H24" t="s">
        <v>9</v>
      </c>
      <c r="I24" t="s">
        <v>10</v>
      </c>
      <c r="T24">
        <v>7.3152456331558961E-7</v>
      </c>
      <c r="U24" t="e">
        <v>#N/A</v>
      </c>
      <c r="V24" t="s">
        <v>20</v>
      </c>
    </row>
    <row r="25" spans="2:22" x14ac:dyDescent="0.25">
      <c r="B25" s="10">
        <v>6</v>
      </c>
      <c r="C25" s="4">
        <f t="shared" si="0"/>
        <v>1.8400000000000001E-3</v>
      </c>
      <c r="D25" s="4"/>
      <c r="T25">
        <v>0.9932313609459954</v>
      </c>
      <c r="U25">
        <v>6.8079941775990265E-5</v>
      </c>
    </row>
    <row r="26" spans="2:22" x14ac:dyDescent="0.25">
      <c r="B26" s="10">
        <v>5</v>
      </c>
      <c r="C26" s="4">
        <f t="shared" si="0"/>
        <v>1.58E-3</v>
      </c>
      <c r="D26" s="4"/>
      <c r="G26">
        <f>I26*2</f>
        <v>5.1500000000000005E-4</v>
      </c>
      <c r="H26">
        <f t="shared" ref="H26:H31" si="3">E12*$B$2</f>
        <v>9.81</v>
      </c>
      <c r="I26">
        <f t="shared" ref="I26:I31" si="4">10^(-5)*D34/2</f>
        <v>2.5750000000000002E-4</v>
      </c>
      <c r="T26">
        <v>586.96074825166932</v>
      </c>
      <c r="U26">
        <v>4</v>
      </c>
    </row>
    <row r="27" spans="2:22" x14ac:dyDescent="0.25">
      <c r="B27" s="10">
        <v>4</v>
      </c>
      <c r="C27" s="4">
        <f t="shared" si="0"/>
        <v>1.2300000000000002E-3</v>
      </c>
      <c r="D27" s="4"/>
      <c r="G27">
        <f t="shared" ref="G27:G31" si="5">I27*2</f>
        <v>8.8000000000000003E-4</v>
      </c>
      <c r="H27">
        <f t="shared" si="3"/>
        <v>19.62</v>
      </c>
      <c r="I27">
        <f t="shared" si="4"/>
        <v>4.4000000000000002E-4</v>
      </c>
      <c r="T27">
        <v>2.7204917361111114E-6</v>
      </c>
      <c r="U27">
        <v>1.8539513888888901E-8</v>
      </c>
    </row>
    <row r="28" spans="2:22" x14ac:dyDescent="0.25">
      <c r="B28" s="10">
        <v>3</v>
      </c>
      <c r="C28" s="4">
        <f t="shared" si="0"/>
        <v>9.2000000000000003E-4</v>
      </c>
      <c r="D28" s="4"/>
      <c r="G28">
        <f t="shared" si="5"/>
        <v>1.165E-3</v>
      </c>
      <c r="H28">
        <f t="shared" si="3"/>
        <v>29.43</v>
      </c>
      <c r="I28">
        <f t="shared" si="4"/>
        <v>5.8250000000000001E-4</v>
      </c>
    </row>
    <row r="29" spans="2:22" x14ac:dyDescent="0.25">
      <c r="B29" s="10">
        <v>2</v>
      </c>
      <c r="C29" s="4">
        <f t="shared" si="0"/>
        <v>6.2E-4</v>
      </c>
      <c r="D29" s="4"/>
      <c r="G29">
        <f t="shared" si="5"/>
        <v>1.4500000000000001E-3</v>
      </c>
      <c r="H29">
        <f t="shared" si="3"/>
        <v>39.24</v>
      </c>
      <c r="I29">
        <f t="shared" si="4"/>
        <v>7.2500000000000006E-4</v>
      </c>
      <c r="T29" t="s">
        <v>21</v>
      </c>
    </row>
    <row r="30" spans="2:22" x14ac:dyDescent="0.25">
      <c r="B30" s="10">
        <v>1</v>
      </c>
      <c r="C30" s="4">
        <f t="shared" si="0"/>
        <v>3.1E-4</v>
      </c>
      <c r="D30" s="4"/>
      <c r="G30">
        <f t="shared" si="5"/>
        <v>1.7200000000000002E-3</v>
      </c>
      <c r="H30">
        <f t="shared" si="3"/>
        <v>49.050000000000004</v>
      </c>
      <c r="I30">
        <f t="shared" si="4"/>
        <v>8.6000000000000009E-4</v>
      </c>
    </row>
    <row r="31" spans="2:22" x14ac:dyDescent="0.25">
      <c r="B31" s="10">
        <v>0</v>
      </c>
      <c r="C31" s="4">
        <f t="shared" si="0"/>
        <v>0</v>
      </c>
      <c r="D31" s="4"/>
      <c r="G31">
        <f t="shared" si="5"/>
        <v>1.9400000000000001E-3</v>
      </c>
      <c r="H31">
        <f t="shared" si="3"/>
        <v>58.86</v>
      </c>
      <c r="I31">
        <f t="shared" si="4"/>
        <v>9.7000000000000005E-4</v>
      </c>
    </row>
    <row r="33" spans="2:4" x14ac:dyDescent="0.25">
      <c r="B33" s="4">
        <v>0</v>
      </c>
      <c r="D33">
        <v>0</v>
      </c>
    </row>
    <row r="34" spans="2:4" x14ac:dyDescent="0.25">
      <c r="B34" s="4">
        <v>29</v>
      </c>
      <c r="D34">
        <f>AVERAGE($D$22,$D$12)</f>
        <v>51.5</v>
      </c>
    </row>
    <row r="35" spans="2:4" x14ac:dyDescent="0.25">
      <c r="B35" s="4">
        <v>55</v>
      </c>
      <c r="D35">
        <f>AVERAGE($D$21,$D$13)</f>
        <v>88</v>
      </c>
    </row>
    <row r="36" spans="2:4" x14ac:dyDescent="0.25">
      <c r="B36" s="4">
        <v>89</v>
      </c>
      <c r="D36">
        <f>AVERAGE(D20,D14)</f>
        <v>116.5</v>
      </c>
    </row>
    <row r="37" spans="2:4" x14ac:dyDescent="0.25">
      <c r="B37" s="4">
        <v>116</v>
      </c>
      <c r="D37">
        <f>AVERAGE($D$19,$D$15)</f>
        <v>145</v>
      </c>
    </row>
    <row r="38" spans="2:4" x14ac:dyDescent="0.25">
      <c r="B38" s="4">
        <v>144</v>
      </c>
      <c r="D38">
        <f>AVERAGE($D$18,$D$16)</f>
        <v>172</v>
      </c>
    </row>
    <row r="39" spans="2:4" x14ac:dyDescent="0.25">
      <c r="B39" s="4">
        <v>168</v>
      </c>
      <c r="D39">
        <f>$D$17</f>
        <v>194</v>
      </c>
    </row>
    <row r="40" spans="2:4" x14ac:dyDescent="0.25">
      <c r="B40" s="4">
        <v>195</v>
      </c>
    </row>
    <row r="41" spans="2:4" x14ac:dyDescent="0.25">
      <c r="B41" s="4">
        <v>225</v>
      </c>
    </row>
    <row r="42" spans="2:4" x14ac:dyDescent="0.25">
      <c r="B42" s="4">
        <v>255</v>
      </c>
    </row>
    <row r="43" spans="2:4" x14ac:dyDescent="0.25">
      <c r="B43" s="4">
        <v>272</v>
      </c>
    </row>
    <row r="44" spans="2:4" x14ac:dyDescent="0.25">
      <c r="B44" s="5">
        <v>261</v>
      </c>
    </row>
    <row r="45" spans="2:4" x14ac:dyDescent="0.25">
      <c r="B45" s="4">
        <v>243</v>
      </c>
    </row>
    <row r="46" spans="2:4" x14ac:dyDescent="0.25">
      <c r="B46" s="4">
        <v>207</v>
      </c>
    </row>
    <row r="47" spans="2:4" x14ac:dyDescent="0.25">
      <c r="B47" s="4">
        <v>184</v>
      </c>
    </row>
    <row r="48" spans="2:4" x14ac:dyDescent="0.25">
      <c r="B48" s="4">
        <v>158</v>
      </c>
    </row>
    <row r="49" spans="2:2" x14ac:dyDescent="0.25">
      <c r="B49" s="4">
        <v>123</v>
      </c>
    </row>
    <row r="50" spans="2:2" x14ac:dyDescent="0.25">
      <c r="B50" s="4">
        <v>92</v>
      </c>
    </row>
    <row r="51" spans="2:2" x14ac:dyDescent="0.25">
      <c r="B51" s="4">
        <v>62</v>
      </c>
    </row>
    <row r="52" spans="2:2" x14ac:dyDescent="0.25">
      <c r="B52" s="4">
        <v>31</v>
      </c>
    </row>
    <row r="53" spans="2:2" x14ac:dyDescent="0.25">
      <c r="B53" s="1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2021-11-24T07:33:25Z</dcterms:created>
  <dcterms:modified xsi:type="dcterms:W3CDTF">2021-11-28T19:15:18Z</dcterms:modified>
</cp:coreProperties>
</file>