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"/>
    </mc:Choice>
  </mc:AlternateContent>
  <xr:revisionPtr revIDLastSave="0" documentId="8_{58C39445-5EC8-4122-B34F-26554CDEE3F9}" xr6:coauthVersionLast="47" xr6:coauthVersionMax="47" xr10:uidLastSave="{00000000-0000-0000-0000-000000000000}"/>
  <bookViews>
    <workbookView xWindow="-120" yWindow="-120" windowWidth="29040" windowHeight="15840" xr2:uid="{D6EFD2D2-A9E5-423D-B6E7-AFC185C903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1" i="1" l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B37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16" i="1"/>
  <c r="L35" i="1" l="1"/>
  <c r="L36" i="1" s="1"/>
  <c r="J33" i="1"/>
  <c r="J35" i="1"/>
  <c r="J34" i="1"/>
  <c r="AB53" i="1"/>
  <c r="AA53" i="1"/>
  <c r="AB51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4" i="1"/>
  <c r="AB47" i="1"/>
  <c r="AB46" i="1"/>
  <c r="K97" i="1" l="1"/>
  <c r="K61" i="1"/>
  <c r="L61" i="1" s="1"/>
  <c r="K77" i="1"/>
  <c r="L77" i="1" s="1"/>
  <c r="K87" i="1"/>
  <c r="N87" i="1" s="1"/>
  <c r="K79" i="1"/>
  <c r="N79" i="1" s="1"/>
  <c r="K85" i="1"/>
  <c r="L85" i="1" s="1"/>
  <c r="K60" i="1"/>
  <c r="K84" i="1"/>
  <c r="N84" i="1" s="1"/>
  <c r="K90" i="1"/>
  <c r="L90" i="1" s="1"/>
  <c r="K62" i="1"/>
  <c r="N62" i="1" s="1"/>
  <c r="K88" i="1"/>
  <c r="L88" i="1" s="1"/>
  <c r="K82" i="1"/>
  <c r="L82" i="1" s="1"/>
  <c r="K91" i="1"/>
  <c r="L91" i="1" s="1"/>
  <c r="K66" i="1"/>
  <c r="K50" i="1"/>
  <c r="L50" i="1" s="1"/>
  <c r="K56" i="1"/>
  <c r="L56" i="1" s="1"/>
  <c r="K64" i="1"/>
  <c r="L64" i="1" s="1"/>
  <c r="K70" i="1"/>
  <c r="N70" i="1" s="1"/>
  <c r="K69" i="1"/>
  <c r="K76" i="1"/>
  <c r="N76" i="1" s="1"/>
  <c r="K98" i="1"/>
  <c r="L98" i="1" s="1"/>
  <c r="K95" i="1"/>
  <c r="N95" i="1" s="1"/>
  <c r="K53" i="1"/>
  <c r="L53" i="1" s="1"/>
  <c r="K65" i="1"/>
  <c r="N65" i="1" s="1"/>
  <c r="K80" i="1"/>
  <c r="L80" i="1" s="1"/>
  <c r="K89" i="1"/>
  <c r="N89" i="1" s="1"/>
  <c r="K94" i="1"/>
  <c r="L94" i="1" s="1"/>
  <c r="K59" i="1"/>
  <c r="L59" i="1" s="1"/>
  <c r="K92" i="1"/>
  <c r="L92" i="1" s="1"/>
  <c r="K63" i="1"/>
  <c r="K67" i="1"/>
  <c r="L67" i="1" s="1"/>
  <c r="K75" i="1"/>
  <c r="L75" i="1" s="1"/>
  <c r="N97" i="1"/>
  <c r="L97" i="1"/>
  <c r="K74" i="1"/>
  <c r="L74" i="1" s="1"/>
  <c r="K81" i="1"/>
  <c r="L81" i="1" s="1"/>
  <c r="K78" i="1"/>
  <c r="L78" i="1" s="1"/>
  <c r="K71" i="1"/>
  <c r="N71" i="1" s="1"/>
  <c r="K55" i="1"/>
  <c r="N55" i="1" s="1"/>
  <c r="K96" i="1"/>
  <c r="L96" i="1" s="1"/>
  <c r="K93" i="1"/>
  <c r="L93" i="1" s="1"/>
  <c r="K72" i="1"/>
  <c r="K48" i="1"/>
  <c r="L48" i="1" s="1"/>
  <c r="K49" i="1"/>
  <c r="K51" i="1"/>
  <c r="N51" i="1" s="1"/>
  <c r="K68" i="1"/>
  <c r="K86" i="1"/>
  <c r="L87" i="1"/>
  <c r="K73" i="1"/>
  <c r="K57" i="1"/>
  <c r="K58" i="1"/>
  <c r="L58" i="1" s="1"/>
  <c r="K54" i="1"/>
  <c r="L54" i="1" s="1"/>
  <c r="K83" i="1"/>
  <c r="L83" i="1" s="1"/>
  <c r="K52" i="1"/>
  <c r="L79" i="1"/>
  <c r="N61" i="1"/>
  <c r="N82" i="1"/>
  <c r="N77" i="1"/>
  <c r="AG14" i="1"/>
  <c r="AE61" i="1" s="1"/>
  <c r="AF61" i="1" s="1"/>
  <c r="AF45" i="1"/>
  <c r="AE60" i="1"/>
  <c r="AF60" i="1" s="1"/>
  <c r="AE64" i="1"/>
  <c r="AF64" i="1" s="1"/>
  <c r="AE45" i="1"/>
  <c r="AE49" i="1"/>
  <c r="AF49" i="1" s="1"/>
  <c r="AE53" i="1"/>
  <c r="AF53" i="1" s="1"/>
  <c r="AE57" i="1"/>
  <c r="AF57" i="1" s="1"/>
  <c r="AE20" i="1"/>
  <c r="AE24" i="1"/>
  <c r="AF24" i="1" s="1"/>
  <c r="AE28" i="1"/>
  <c r="AF28" i="1" s="1"/>
  <c r="AE32" i="1"/>
  <c r="AF32" i="1" s="1"/>
  <c r="AE36" i="1"/>
  <c r="AF36" i="1" s="1"/>
  <c r="AE40" i="1"/>
  <c r="AF40" i="1" s="1"/>
  <c r="AE16" i="1"/>
  <c r="AF16" i="1" s="1"/>
  <c r="AF20" i="1"/>
  <c r="AG10" i="1"/>
  <c r="AG8" i="1"/>
  <c r="AG7" i="1"/>
  <c r="E22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C24" i="1"/>
  <c r="C15" i="1"/>
  <c r="C23" i="1"/>
  <c r="C21" i="1"/>
  <c r="O103" i="1"/>
  <c r="P102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4" i="1"/>
  <c r="N98" i="1" l="1"/>
  <c r="N56" i="1"/>
  <c r="N81" i="1"/>
  <c r="N85" i="1"/>
  <c r="N88" i="1"/>
  <c r="N91" i="1"/>
  <c r="L84" i="1"/>
  <c r="N80" i="1"/>
  <c r="L65" i="1"/>
  <c r="N94" i="1"/>
  <c r="L62" i="1"/>
  <c r="N92" i="1"/>
  <c r="N60" i="1"/>
  <c r="L60" i="1"/>
  <c r="N75" i="1"/>
  <c r="N90" i="1"/>
  <c r="N64" i="1"/>
  <c r="L55" i="1"/>
  <c r="N54" i="1"/>
  <c r="N67" i="1"/>
  <c r="N50" i="1"/>
  <c r="N74" i="1"/>
  <c r="L76" i="1"/>
  <c r="N93" i="1"/>
  <c r="N53" i="1"/>
  <c r="N59" i="1"/>
  <c r="N96" i="1"/>
  <c r="L95" i="1"/>
  <c r="L70" i="1"/>
  <c r="L89" i="1"/>
  <c r="L66" i="1"/>
  <c r="N66" i="1"/>
  <c r="N78" i="1"/>
  <c r="L69" i="1"/>
  <c r="N69" i="1"/>
  <c r="N83" i="1"/>
  <c r="N63" i="1"/>
  <c r="L63" i="1"/>
  <c r="L51" i="1"/>
  <c r="N49" i="1"/>
  <c r="L49" i="1"/>
  <c r="L57" i="1"/>
  <c r="N57" i="1"/>
  <c r="N73" i="1"/>
  <c r="L73" i="1"/>
  <c r="L72" i="1"/>
  <c r="N72" i="1"/>
  <c r="N48" i="1"/>
  <c r="L71" i="1"/>
  <c r="L86" i="1"/>
  <c r="N86" i="1"/>
  <c r="N52" i="1"/>
  <c r="L52" i="1"/>
  <c r="L68" i="1"/>
  <c r="N68" i="1"/>
  <c r="N58" i="1"/>
  <c r="AE43" i="1"/>
  <c r="AF43" i="1" s="1"/>
  <c r="AE39" i="1"/>
  <c r="AF39" i="1" s="1"/>
  <c r="AE35" i="1"/>
  <c r="AF35" i="1" s="1"/>
  <c r="AE31" i="1"/>
  <c r="AF31" i="1" s="1"/>
  <c r="AE27" i="1"/>
  <c r="AF27" i="1" s="1"/>
  <c r="AE23" i="1"/>
  <c r="AF23" i="1" s="1"/>
  <c r="AE19" i="1"/>
  <c r="AF19" i="1" s="1"/>
  <c r="AE56" i="1"/>
  <c r="AF56" i="1" s="1"/>
  <c r="AE52" i="1"/>
  <c r="AF52" i="1" s="1"/>
  <c r="AE48" i="1"/>
  <c r="AF48" i="1" s="1"/>
  <c r="AE44" i="1"/>
  <c r="AF44" i="1" s="1"/>
  <c r="AE63" i="1"/>
  <c r="AF63" i="1" s="1"/>
  <c r="AE59" i="1"/>
  <c r="AF59" i="1" s="1"/>
  <c r="AE42" i="1"/>
  <c r="AF42" i="1" s="1"/>
  <c r="AE38" i="1"/>
  <c r="AF38" i="1" s="1"/>
  <c r="AE34" i="1"/>
  <c r="AF34" i="1" s="1"/>
  <c r="AE30" i="1"/>
  <c r="AF30" i="1" s="1"/>
  <c r="AE26" i="1"/>
  <c r="AF26" i="1" s="1"/>
  <c r="AE22" i="1"/>
  <c r="AF22" i="1" s="1"/>
  <c r="AE18" i="1"/>
  <c r="AF18" i="1" s="1"/>
  <c r="AE55" i="1"/>
  <c r="AF55" i="1" s="1"/>
  <c r="AE51" i="1"/>
  <c r="AF51" i="1" s="1"/>
  <c r="AE47" i="1"/>
  <c r="AF47" i="1" s="1"/>
  <c r="AE66" i="1"/>
  <c r="AF66" i="1" s="1"/>
  <c r="AE62" i="1"/>
  <c r="AF62" i="1" s="1"/>
  <c r="AE58" i="1"/>
  <c r="AF58" i="1" s="1"/>
  <c r="AE41" i="1"/>
  <c r="AF41" i="1" s="1"/>
  <c r="AE37" i="1"/>
  <c r="AF37" i="1" s="1"/>
  <c r="AE33" i="1"/>
  <c r="AF33" i="1" s="1"/>
  <c r="AE29" i="1"/>
  <c r="AF29" i="1" s="1"/>
  <c r="AE25" i="1"/>
  <c r="AF25" i="1" s="1"/>
  <c r="AE21" i="1"/>
  <c r="AF21" i="1" s="1"/>
  <c r="AE17" i="1"/>
  <c r="AF17" i="1" s="1"/>
  <c r="AE54" i="1"/>
  <c r="AF54" i="1" s="1"/>
  <c r="AE50" i="1"/>
  <c r="AF50" i="1" s="1"/>
  <c r="AE46" i="1"/>
  <c r="AF46" i="1" s="1"/>
  <c r="AE65" i="1"/>
  <c r="AF65" i="1" s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N4" i="1"/>
  <c r="C17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20" i="1"/>
  <c r="M1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4" i="1"/>
  <c r="K2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  <c r="C16" i="1"/>
  <c r="E5" i="1"/>
  <c r="E6" i="1"/>
  <c r="E7" i="1"/>
  <c r="E8" i="1"/>
  <c r="E9" i="1"/>
  <c r="E10" i="1"/>
  <c r="E4" i="1"/>
  <c r="M48" i="1" l="1" a="1"/>
  <c r="M48" i="1" s="1"/>
  <c r="AG16" i="1" a="1"/>
  <c r="A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<sst xmlns="http://schemas.openxmlformats.org/spreadsheetml/2006/main" count="35" uniqueCount="29">
  <si>
    <t>lp</t>
  </si>
  <si>
    <t>liczba okresow m</t>
  </si>
  <si>
    <t>czas t trwania m okresow</t>
  </si>
  <si>
    <t>okre T0=t/m</t>
  </si>
  <si>
    <t>teta m</t>
  </si>
  <si>
    <t>teta mk</t>
  </si>
  <si>
    <t>srednie teta</t>
  </si>
  <si>
    <t>mT</t>
  </si>
  <si>
    <t>T</t>
  </si>
  <si>
    <t>u((T-T0)/T)</t>
  </si>
  <si>
    <t>Tśr</t>
  </si>
  <si>
    <t>mT (dla m=30)</t>
  </si>
  <si>
    <t>(T-T0)/T0</t>
  </si>
  <si>
    <t>u(T)</t>
  </si>
  <si>
    <t>p</t>
  </si>
  <si>
    <t>wart ocz</t>
  </si>
  <si>
    <t>odch stan</t>
  </si>
  <si>
    <t>u od t</t>
  </si>
  <si>
    <t>σ</t>
  </si>
  <si>
    <t>błąd teta</t>
  </si>
  <si>
    <t>min</t>
  </si>
  <si>
    <t>max</t>
  </si>
  <si>
    <t xml:space="preserve">przediałow </t>
  </si>
  <si>
    <t>delta x</t>
  </si>
  <si>
    <t>rozstep</t>
  </si>
  <si>
    <t>mean</t>
  </si>
  <si>
    <t>std dv</t>
  </si>
  <si>
    <t>srednia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</si>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</sst>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1" fillId="0" borderId="0" xfId="0" applyFont="1"/>
    <xf numFmtId="16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164" fontId="0" fillId="2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względnej zmiany okresu od wychylenia</a:t>
            </a:r>
          </a:p>
        </c:rich>
      </c:tx>
      <c:layout>
        <c:manualLayout>
          <c:xMode val="edge"/>
          <c:yMode val="edge"/>
          <c:x val="6.1674577614602578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0.0036x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</a:t>
                    </a:r>
                    <a:r>
                      <a:rPr lang="pl-PL" baseline="0"/>
                      <a:t>0</a:t>
                    </a:r>
                    <a:r>
                      <a:rPr lang="en-US" baseline="0"/>
                      <a:t>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+ 0.0625x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</a:t>
                    </a:r>
                    <a:r>
                      <a:rPr lang="pl-PL" baseline="0"/>
                      <a:t>-0</a:t>
                    </a:r>
                    <a:r>
                      <a:rPr lang="en-US" baseline="0"/>
                      <a:t>x + 0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Arkusz1!$O$5:$O$20</c:f>
                <c:numCache>
                  <c:formatCode>General</c:formatCode>
                  <c:ptCount val="16"/>
                  <c:pt idx="0">
                    <c:v>1.1422168025610415E-2</c:v>
                  </c:pt>
                  <c:pt idx="1">
                    <c:v>1.2089360691016734E-2</c:v>
                  </c:pt>
                  <c:pt idx="2">
                    <c:v>1.6084735421252442E-2</c:v>
                  </c:pt>
                  <c:pt idx="3">
                    <c:v>1.150621112937935E-2</c:v>
                  </c:pt>
                  <c:pt idx="4">
                    <c:v>1.1522191156152316E-2</c:v>
                  </c:pt>
                  <c:pt idx="5">
                    <c:v>1.1526630052478139E-2</c:v>
                  </c:pt>
                  <c:pt idx="6">
                    <c:v>1.157457013279704E-2</c:v>
                  </c:pt>
                  <c:pt idx="7">
                    <c:v>1.1623693918802826E-2</c:v>
                  </c:pt>
                  <c:pt idx="8">
                    <c:v>1.164085765126268E-2</c:v>
                  </c:pt>
                  <c:pt idx="9">
                    <c:v>1.1665123617843848E-2</c:v>
                  </c:pt>
                  <c:pt idx="10">
                    <c:v>1.1701522567715608E-2</c:v>
                  </c:pt>
                  <c:pt idx="11">
                    <c:v>1.175390154436033E-2</c:v>
                  </c:pt>
                  <c:pt idx="12">
                    <c:v>1.1782310480845604E-2</c:v>
                  </c:pt>
                  <c:pt idx="13">
                    <c:v>1.1866649511036262E-2</c:v>
                  </c:pt>
                  <c:pt idx="14">
                    <c:v>1.191606922346377E-2</c:v>
                  </c:pt>
                  <c:pt idx="15">
                    <c:v>1.2013724942631898E-2</c:v>
                  </c:pt>
                </c:numCache>
              </c:numRef>
            </c:plus>
            <c:minus>
              <c:numRef>
                <c:f>Arkusz1!$O$5:$O$20</c:f>
                <c:numCache>
                  <c:formatCode>General</c:formatCode>
                  <c:ptCount val="16"/>
                  <c:pt idx="0">
                    <c:v>1.1422168025610415E-2</c:v>
                  </c:pt>
                  <c:pt idx="1">
                    <c:v>1.2089360691016734E-2</c:v>
                  </c:pt>
                  <c:pt idx="2">
                    <c:v>1.6084735421252442E-2</c:v>
                  </c:pt>
                  <c:pt idx="3">
                    <c:v>1.150621112937935E-2</c:v>
                  </c:pt>
                  <c:pt idx="4">
                    <c:v>1.1522191156152316E-2</c:v>
                  </c:pt>
                  <c:pt idx="5">
                    <c:v>1.1526630052478139E-2</c:v>
                  </c:pt>
                  <c:pt idx="6">
                    <c:v>1.157457013279704E-2</c:v>
                  </c:pt>
                  <c:pt idx="7">
                    <c:v>1.1623693918802826E-2</c:v>
                  </c:pt>
                  <c:pt idx="8">
                    <c:v>1.164085765126268E-2</c:v>
                  </c:pt>
                  <c:pt idx="9">
                    <c:v>1.1665123617843848E-2</c:v>
                  </c:pt>
                  <c:pt idx="10">
                    <c:v>1.1701522567715608E-2</c:v>
                  </c:pt>
                  <c:pt idx="11">
                    <c:v>1.175390154436033E-2</c:v>
                  </c:pt>
                  <c:pt idx="12">
                    <c:v>1.1782310480845604E-2</c:v>
                  </c:pt>
                  <c:pt idx="13">
                    <c:v>1.1866649511036262E-2</c:v>
                  </c:pt>
                  <c:pt idx="14">
                    <c:v>1.191606922346377E-2</c:v>
                  </c:pt>
                  <c:pt idx="15">
                    <c:v>1.2013724942631898E-2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Arkusz1!$K$5:$K$20</c:f>
              <c:numCache>
                <c:formatCode>General</c:formatCode>
                <c:ptCount val="16"/>
                <c:pt idx="0">
                  <c:v>8.9</c:v>
                </c:pt>
                <c:pt idx="1">
                  <c:v>11.25</c:v>
                </c:pt>
                <c:pt idx="2">
                  <c:v>14</c:v>
                </c:pt>
                <c:pt idx="3">
                  <c:v>17</c:v>
                </c:pt>
                <c:pt idx="4">
                  <c:v>19.75</c:v>
                </c:pt>
                <c:pt idx="5">
                  <c:v>22.75</c:v>
                </c:pt>
                <c:pt idx="6">
                  <c:v>25.5</c:v>
                </c:pt>
                <c:pt idx="7">
                  <c:v>28.5</c:v>
                </c:pt>
                <c:pt idx="8">
                  <c:v>31.5</c:v>
                </c:pt>
                <c:pt idx="9">
                  <c:v>34.5</c:v>
                </c:pt>
                <c:pt idx="10">
                  <c:v>37</c:v>
                </c:pt>
                <c:pt idx="11">
                  <c:v>40.25</c:v>
                </c:pt>
                <c:pt idx="12">
                  <c:v>43</c:v>
                </c:pt>
                <c:pt idx="13">
                  <c:v>46</c:v>
                </c:pt>
                <c:pt idx="14">
                  <c:v>48.5</c:v>
                </c:pt>
                <c:pt idx="15">
                  <c:v>51</c:v>
                </c:pt>
              </c:numCache>
            </c:numRef>
          </c:xVal>
          <c:yVal>
            <c:numRef>
              <c:f>Arkusz1!$N$5:$N$20</c:f>
              <c:numCache>
                <c:formatCode>General</c:formatCode>
                <c:ptCount val="16"/>
                <c:pt idx="0">
                  <c:v>1.3204782409373544E-2</c:v>
                </c:pt>
                <c:pt idx="1">
                  <c:v>1.391353750355088E-2</c:v>
                </c:pt>
                <c:pt idx="2">
                  <c:v>1.7719814861169317E-2</c:v>
                </c:pt>
                <c:pt idx="3">
                  <c:v>2.0659835992571225E-2</c:v>
                </c:pt>
                <c:pt idx="4">
                  <c:v>2.2077346180925723E-2</c:v>
                </c:pt>
                <c:pt idx="5">
                  <c:v>2.2471099011024145E-2</c:v>
                </c:pt>
                <c:pt idx="6">
                  <c:v>2.6723629576087638E-2</c:v>
                </c:pt>
                <c:pt idx="7">
                  <c:v>3.1081160895844045E-2</c:v>
                </c:pt>
                <c:pt idx="8">
                  <c:v>3.2603671838891457E-2</c:v>
                </c:pt>
                <c:pt idx="9">
                  <c:v>3.4756187310096165E-2</c:v>
                </c:pt>
                <c:pt idx="10">
                  <c:v>3.7984960516903761E-2</c:v>
                </c:pt>
                <c:pt idx="11">
                  <c:v>4.2631243912065672E-2</c:v>
                </c:pt>
                <c:pt idx="12">
                  <c:v>4.5151262024695757E-2</c:v>
                </c:pt>
                <c:pt idx="13">
                  <c:v>5.2632565796566666E-2</c:v>
                </c:pt>
                <c:pt idx="14">
                  <c:v>5.7016347304996301E-2</c:v>
                </c:pt>
                <c:pt idx="15">
                  <c:v>6.5678909567162477E-2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8-48CF-AB1B-D4F4890C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53048"/>
        <c:axId val="374146160"/>
      </c:scatterChart>
      <c:valAx>
        <c:axId val="37415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Średnie wychylenie </a:t>
                </a:r>
                <a:r>
                  <a:rPr lang="el-GR"/>
                  <a:t>θ</a:t>
                </a:r>
                <a:r>
                  <a:rPr lang="pl-PL" sz="800"/>
                  <a:t>m</a:t>
                </a:r>
                <a:r>
                  <a:rPr lang="pl-PL" sz="1000" baseline="0"/>
                  <a:t> [rad]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146160"/>
        <c:crosses val="autoZero"/>
        <c:crossBetween val="midCat"/>
      </c:valAx>
      <c:valAx>
        <c:axId val="374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Względna zmiana okresu (T-T</a:t>
                </a:r>
                <a:r>
                  <a:rPr lang="pl-PL" sz="600"/>
                  <a:t>0</a:t>
                </a:r>
                <a:r>
                  <a:rPr lang="pl-PL" sz="1000"/>
                  <a:t>)/T</a:t>
                </a:r>
                <a:r>
                  <a:rPr lang="pl-PL" sz="600"/>
                  <a:t>0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15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okresu drgań</a:t>
            </a:r>
            <a:r>
              <a:rPr lang="pl-PL" baseline="0"/>
              <a:t> 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Arkusz1!$L$48:$L$98</c:f>
              <c:numCache>
                <c:formatCode>General</c:formatCode>
                <c:ptCount val="51"/>
                <c:pt idx="0">
                  <c:v>1.1342913419253393</c:v>
                </c:pt>
                <c:pt idx="1">
                  <c:v>1.1450826838506787</c:v>
                </c:pt>
                <c:pt idx="2">
                  <c:v>1.1558740257760181</c:v>
                </c:pt>
                <c:pt idx="3">
                  <c:v>1.1666653677013572</c:v>
                </c:pt>
                <c:pt idx="4">
                  <c:v>1.1774567096266966</c:v>
                </c:pt>
                <c:pt idx="5">
                  <c:v>1.1882480515520359</c:v>
                </c:pt>
                <c:pt idx="6">
                  <c:v>1.1990393934773753</c:v>
                </c:pt>
                <c:pt idx="7">
                  <c:v>1.2098307354027147</c:v>
                </c:pt>
                <c:pt idx="8">
                  <c:v>1.2206220773280538</c:v>
                </c:pt>
                <c:pt idx="9">
                  <c:v>1.2314134192533932</c:v>
                </c:pt>
                <c:pt idx="10">
                  <c:v>1.2422047611787326</c:v>
                </c:pt>
                <c:pt idx="11">
                  <c:v>1.2529961031040719</c:v>
                </c:pt>
                <c:pt idx="12">
                  <c:v>1.2637874450294113</c:v>
                </c:pt>
                <c:pt idx="13">
                  <c:v>1.2745787869547507</c:v>
                </c:pt>
                <c:pt idx="14">
                  <c:v>1.2853701288800898</c:v>
                </c:pt>
                <c:pt idx="15">
                  <c:v>1.2961614708054292</c:v>
                </c:pt>
                <c:pt idx="16">
                  <c:v>1.3069528127307686</c:v>
                </c:pt>
                <c:pt idx="17">
                  <c:v>1.3177441546561079</c:v>
                </c:pt>
                <c:pt idx="18">
                  <c:v>1.3285354965814473</c:v>
                </c:pt>
                <c:pt idx="19">
                  <c:v>1.3393268385067865</c:v>
                </c:pt>
                <c:pt idx="20">
                  <c:v>1.3501181804321258</c:v>
                </c:pt>
                <c:pt idx="21">
                  <c:v>1.3609095223574652</c:v>
                </c:pt>
                <c:pt idx="22">
                  <c:v>1.3717008642828046</c:v>
                </c:pt>
                <c:pt idx="23">
                  <c:v>1.3824922062081439</c:v>
                </c:pt>
                <c:pt idx="24">
                  <c:v>1.3932835481334833</c:v>
                </c:pt>
                <c:pt idx="25">
                  <c:v>1.4040748900588227</c:v>
                </c:pt>
                <c:pt idx="26">
                  <c:v>1.4148662319841618</c:v>
                </c:pt>
                <c:pt idx="27">
                  <c:v>1.4256575739095012</c:v>
                </c:pt>
                <c:pt idx="28">
                  <c:v>1.4364489158348406</c:v>
                </c:pt>
                <c:pt idx="29">
                  <c:v>1.4472402577601799</c:v>
                </c:pt>
                <c:pt idx="30">
                  <c:v>1.4580315996855193</c:v>
                </c:pt>
                <c:pt idx="31">
                  <c:v>1.4688229416108585</c:v>
                </c:pt>
                <c:pt idx="32">
                  <c:v>1.4796142835361978</c:v>
                </c:pt>
                <c:pt idx="33">
                  <c:v>1.4904056254615372</c:v>
                </c:pt>
                <c:pt idx="34">
                  <c:v>1.5011969673868766</c:v>
                </c:pt>
                <c:pt idx="35">
                  <c:v>1.511988309312216</c:v>
                </c:pt>
                <c:pt idx="36">
                  <c:v>1.5227796512375553</c:v>
                </c:pt>
                <c:pt idx="37">
                  <c:v>1.5335709931628947</c:v>
                </c:pt>
                <c:pt idx="38">
                  <c:v>1.5443623350882338</c:v>
                </c:pt>
                <c:pt idx="39">
                  <c:v>1.5551536770135732</c:v>
                </c:pt>
                <c:pt idx="40">
                  <c:v>1.5659450189389126</c:v>
                </c:pt>
                <c:pt idx="41">
                  <c:v>1.576736360864252</c:v>
                </c:pt>
                <c:pt idx="42">
                  <c:v>1.5875277027895911</c:v>
                </c:pt>
                <c:pt idx="43">
                  <c:v>1.5983190447149305</c:v>
                </c:pt>
                <c:pt idx="44">
                  <c:v>1.6091103866402698</c:v>
                </c:pt>
                <c:pt idx="45">
                  <c:v>1.6199017285656092</c:v>
                </c:pt>
                <c:pt idx="46">
                  <c:v>1.6306930704909486</c:v>
                </c:pt>
                <c:pt idx="47">
                  <c:v>1.641484412416288</c:v>
                </c:pt>
                <c:pt idx="48">
                  <c:v>1.6522757543416273</c:v>
                </c:pt>
                <c:pt idx="49">
                  <c:v>1.6630670962669667</c:v>
                </c:pt>
                <c:pt idx="50">
                  <c:v>1.6738584381923058</c:v>
                </c:pt>
              </c:numCache>
            </c:numRef>
          </c:cat>
          <c:val>
            <c:numRef>
              <c:f>Arkusz1!$M$48:$M$98</c:f>
              <c:numCache>
                <c:formatCode>General</c:formatCode>
                <c:ptCount val="5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  <c:pt idx="15">
                  <c:v>10</c:v>
                </c:pt>
                <c:pt idx="16">
                  <c:v>12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E-4C6E-B8C6-EA053A44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"/>
        <c:axId val="329609304"/>
        <c:axId val="329609632"/>
      </c:barChart>
      <c:scatterChart>
        <c:scatterStyle val="smoothMarker"/>
        <c:varyColors val="0"/>
        <c:ser>
          <c:idx val="1"/>
          <c:order val="1"/>
          <c:tx>
            <c:v>norma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Arkusz1!$N$48:$N$98</c:f>
              <c:numCache>
                <c:formatCode>General</c:formatCode>
                <c:ptCount val="51"/>
                <c:pt idx="0">
                  <c:v>0.10707242903545457</c:v>
                </c:pt>
                <c:pt idx="1">
                  <c:v>0.12536939313934975</c:v>
                </c:pt>
                <c:pt idx="2">
                  <c:v>0.14532468416581698</c:v>
                </c:pt>
                <c:pt idx="3">
                  <c:v>0.16677127444367582</c:v>
                </c:pt>
                <c:pt idx="4">
                  <c:v>0.18946853760636254</c:v>
                </c:pt>
                <c:pt idx="5">
                  <c:v>0.21310171960185689</c:v>
                </c:pt>
                <c:pt idx="6">
                  <c:v>0.23728528188940254</c:v>
                </c:pt>
                <c:pt idx="7">
                  <c:v>0.26157042831108845</c:v>
                </c:pt>
                <c:pt idx="8">
                  <c:v>0.2854568582870386</c:v>
                </c:pt>
                <c:pt idx="9">
                  <c:v>0.30840848326046749</c:v>
                </c:pt>
                <c:pt idx="10">
                  <c:v>0.32987252516020216</c:v>
                </c:pt>
                <c:pt idx="11">
                  <c:v>0.34930111354684862</c:v>
                </c:pt>
                <c:pt idx="12">
                  <c:v>0.36617424178313907</c:v>
                </c:pt>
                <c:pt idx="13">
                  <c:v>0.38002275970430094</c:v>
                </c:pt>
                <c:pt idx="14">
                  <c:v>0.39044999320984075</c:v>
                </c:pt>
                <c:pt idx="15">
                  <c:v>0.39715060405766484</c:v>
                </c:pt>
                <c:pt idx="16">
                  <c:v>0.399925439670205</c:v>
                </c:pt>
                <c:pt idx="17">
                  <c:v>0.39869136539954508</c:v>
                </c:pt>
                <c:pt idx="18">
                  <c:v>0.39348540192285747</c:v>
                </c:pt>
                <c:pt idx="19">
                  <c:v>0.38446288045575772</c:v>
                </c:pt>
                <c:pt idx="20">
                  <c:v>0.37188974405468656</c:v>
                </c:pt>
                <c:pt idx="21">
                  <c:v>0.35612952743384574</c:v>
                </c:pt>
                <c:pt idx="22">
                  <c:v>0.33762590469173387</c:v>
                </c:pt>
                <c:pt idx="23">
                  <c:v>0.31688197346518121</c:v>
                </c:pt>
                <c:pt idx="24">
                  <c:v>0.29443762294281983</c:v>
                </c:pt>
                <c:pt idx="25">
                  <c:v>0.27084639997617371</c:v>
                </c:pt>
                <c:pt idx="26">
                  <c:v>0.24665324166648026</c:v>
                </c:pt>
                <c:pt idx="27">
                  <c:v>0.22237429458975902</c:v>
                </c:pt>
                <c:pt idx="28">
                  <c:v>0.19847980973397114</c:v>
                </c:pt>
                <c:pt idx="29">
                  <c:v>0.17538081426956773</c:v>
                </c:pt>
                <c:pt idx="30">
                  <c:v>0.15341994579139723</c:v>
                </c:pt>
                <c:pt idx="31">
                  <c:v>0.13286652098683108</c:v>
                </c:pt>
                <c:pt idx="32">
                  <c:v>0.11391562509984786</c:v>
                </c:pt>
                <c:pt idx="33">
                  <c:v>9.6690771943000506E-2</c:v>
                </c:pt>
                <c:pt idx="34">
                  <c:v>8.1249510465892516E-2</c:v>
                </c:pt>
                <c:pt idx="35">
                  <c:v>6.7591249382658009E-2</c:v>
                </c:pt>
                <c:pt idx="36">
                  <c:v>5.5666535234426343E-2</c:v>
                </c:pt>
                <c:pt idx="37">
                  <c:v>4.5387044514918359E-2</c:v>
                </c:pt>
                <c:pt idx="38">
                  <c:v>3.6635625571445292E-2</c:v>
                </c:pt>
                <c:pt idx="39">
                  <c:v>2.9275836671384718E-2</c:v>
                </c:pt>
                <c:pt idx="40">
                  <c:v>2.3160557818727921E-2</c:v>
                </c:pt>
                <c:pt idx="41">
                  <c:v>1.8139391335707414E-2</c:v>
                </c:pt>
                <c:pt idx="42">
                  <c:v>1.4064697669653783E-2</c:v>
                </c:pt>
                <c:pt idx="43">
                  <c:v>1.0796228995401863E-2</c:v>
                </c:pt>
                <c:pt idx="44">
                  <c:v>8.2044178316841646E-3</c:v>
                </c:pt>
                <c:pt idx="45">
                  <c:v>6.1724481111701994E-3</c:v>
                </c:pt>
                <c:pt idx="46">
                  <c:v>4.5972817543047323E-3</c:v>
                </c:pt>
                <c:pt idx="47">
                  <c:v>3.3898368028030027E-3</c:v>
                </c:pt>
                <c:pt idx="48">
                  <c:v>2.4745170770279546E-3</c:v>
                </c:pt>
                <c:pt idx="49">
                  <c:v>1.7882824556256919E-3</c:v>
                </c:pt>
                <c:pt idx="50">
                  <c:v>1.279427767535365E-3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F0E-4C6E-B8C6-EA053A44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661552"/>
        <c:axId val="593666144"/>
      </c:scatterChart>
      <c:catAx>
        <c:axId val="329609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 okresu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.##0;\-#.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9609632"/>
        <c:crosses val="autoZero"/>
        <c:auto val="1"/>
        <c:lblAlgn val="ctr"/>
        <c:lblOffset val="100"/>
        <c:noMultiLvlLbl val="0"/>
      </c:catAx>
      <c:valAx>
        <c:axId val="329609632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Częstość</a:t>
                </a:r>
                <a:r>
                  <a:rPr lang="pl-PL" baseline="0"/>
                  <a:t> na danym przedziale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9609304"/>
        <c:crosses val="autoZero"/>
        <c:crossBetween val="between"/>
      </c:valAx>
      <c:valAx>
        <c:axId val="593666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3661552"/>
        <c:crosses val="max"/>
        <c:crossBetween val="midCat"/>
      </c:valAx>
      <c:valAx>
        <c:axId val="59366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5936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1</xdr:row>
      <xdr:rowOff>40821</xdr:rowOff>
    </xdr:from>
    <xdr:to>
      <xdr:col>28</xdr:col>
      <xdr:colOff>5987</xdr:colOff>
      <xdr:row>18</xdr:row>
      <xdr:rowOff>100148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34B8825-13D9-41C9-A256-B1104CE05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100692</xdr:colOff>
      <xdr:row>4</xdr:row>
      <xdr:rowOff>62592</xdr:rowOff>
    </xdr:from>
    <xdr:to>
      <xdr:col>49</xdr:col>
      <xdr:colOff>340179</xdr:colOff>
      <xdr:row>30</xdr:row>
      <xdr:rowOff>146957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F400E49-5B82-4125-8C90-ED2E2192E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E16-735C-48EC-9B5F-D380ED4C2A87}">
  <dimension ref="A3:BC120"/>
  <sheetViews>
    <sheetView tabSelected="1" topLeftCell="I1" zoomScale="70" zoomScaleNormal="70" workbookViewId="0">
      <selection activeCell="AS38" sqref="AS38"/>
    </sheetView>
  </sheetViews>
  <sheetFormatPr defaultRowHeight="15" x14ac:dyDescent="0.25"/>
  <cols>
    <col min="1" max="1" width="8.85546875" customWidth="1"/>
    <col min="2" max="2" width="6" bestFit="1" customWidth="1"/>
    <col min="3" max="3" width="10.5703125" customWidth="1"/>
    <col min="4" max="4" width="13.85546875" customWidth="1"/>
    <col min="17" max="17" width="8.28515625" customWidth="1"/>
    <col min="18" max="18" width="5.28515625" customWidth="1"/>
    <col min="22" max="22" width="3.5703125" customWidth="1"/>
    <col min="26" max="26" width="4.42578125" customWidth="1"/>
    <col min="28" max="28" width="9.28515625" bestFit="1" customWidth="1"/>
  </cols>
  <sheetData>
    <row r="3" spans="2:34" ht="31.15" customHeight="1" x14ac:dyDescent="0.25">
      <c r="B3" s="1" t="s">
        <v>0</v>
      </c>
      <c r="C3" s="2" t="s">
        <v>1</v>
      </c>
      <c r="D3" s="2" t="s">
        <v>2</v>
      </c>
      <c r="E3" s="2" t="s">
        <v>3</v>
      </c>
      <c r="H3" s="3" t="s">
        <v>0</v>
      </c>
      <c r="I3" s="3" t="s">
        <v>4</v>
      </c>
      <c r="J3" s="3" t="s">
        <v>5</v>
      </c>
      <c r="K3" s="3" t="s">
        <v>6</v>
      </c>
      <c r="L3" s="3" t="s">
        <v>11</v>
      </c>
      <c r="M3" s="3" t="s">
        <v>8</v>
      </c>
      <c r="N3" s="3" t="s">
        <v>12</v>
      </c>
      <c r="O3" s="3" t="s">
        <v>9</v>
      </c>
      <c r="P3" s="6" t="s">
        <v>19</v>
      </c>
      <c r="R3" s="3" t="s">
        <v>0</v>
      </c>
      <c r="S3" s="3" t="s">
        <v>7</v>
      </c>
      <c r="T3" s="3" t="s">
        <v>8</v>
      </c>
    </row>
    <row r="4" spans="2:34" x14ac:dyDescent="0.25">
      <c r="B4" s="1">
        <v>1</v>
      </c>
      <c r="C4" s="1">
        <v>40</v>
      </c>
      <c r="D4" s="1">
        <v>50.414999999999999</v>
      </c>
      <c r="E4" s="1">
        <f>D4/C4</f>
        <v>1.260375</v>
      </c>
      <c r="H4" s="1">
        <v>1</v>
      </c>
      <c r="I4" s="1">
        <v>6</v>
      </c>
      <c r="J4" s="1">
        <v>5.8</v>
      </c>
      <c r="K4" s="1">
        <f>(I4+J4)/2</f>
        <v>5.9</v>
      </c>
      <c r="L4" s="1">
        <v>37.335999999999999</v>
      </c>
      <c r="M4" s="1">
        <f>L4/$G$20</f>
        <v>1.2445333333333333</v>
      </c>
      <c r="N4" s="1">
        <f>(M4-$C$16)/$C$16</f>
        <v>-1.9922955696244114E-2</v>
      </c>
      <c r="O4" s="1">
        <f>SQRT((1/$C$16*C21)^2+(M4/($C$16^2)*$C$24)^2)</f>
        <v>1.2232614772038181E-2</v>
      </c>
      <c r="P4">
        <f>I4-J4</f>
        <v>0.20000000000000018</v>
      </c>
      <c r="R4" s="1">
        <v>1</v>
      </c>
      <c r="S4" s="1">
        <v>2.7709999999999999</v>
      </c>
      <c r="T4" s="1">
        <f>S4/2</f>
        <v>1.3855</v>
      </c>
      <c r="U4">
        <f>T4/100</f>
        <v>1.3854999999999999E-2</v>
      </c>
      <c r="V4" s="1">
        <v>36</v>
      </c>
      <c r="W4" s="1">
        <v>2.7240000000000002</v>
      </c>
      <c r="X4" s="1">
        <f t="shared" ref="X4:X38" si="0">W4/2</f>
        <v>1.3620000000000001</v>
      </c>
      <c r="Y4">
        <f>$AG$13*$AG$14/($AB$47*SQRTPI(2)*EXP(-(T4-$AB$46)^2/(2*$AB$47^2)))</f>
        <v>0.38244016863086394</v>
      </c>
      <c r="Z4" s="1"/>
      <c r="AA4" s="1"/>
      <c r="AB4" s="1"/>
    </row>
    <row r="5" spans="2:34" x14ac:dyDescent="0.25">
      <c r="B5" s="1">
        <v>2</v>
      </c>
      <c r="C5" s="1">
        <v>40</v>
      </c>
      <c r="D5" s="1">
        <v>50</v>
      </c>
      <c r="E5" s="1">
        <f t="shared" ref="E5:E10" si="1">D5/C5</f>
        <v>1.25</v>
      </c>
      <c r="H5" s="1">
        <v>2</v>
      </c>
      <c r="I5" s="1">
        <v>9</v>
      </c>
      <c r="J5" s="1">
        <v>8.8000000000000007</v>
      </c>
      <c r="K5" s="1">
        <f t="shared" ref="K5:K19" si="2">(I5+J5)/2</f>
        <v>8.9</v>
      </c>
      <c r="L5" s="1">
        <v>38.597999999999999</v>
      </c>
      <c r="M5" s="1">
        <f t="shared" ref="M5:M18" si="3">L5/$G$20</f>
        <v>1.2866</v>
      </c>
      <c r="N5" s="1">
        <f t="shared" ref="N5:N20" si="4">(M5-$C$16)/$C$16</f>
        <v>1.3204782409373544E-2</v>
      </c>
      <c r="O5" s="1">
        <f t="shared" ref="O5:O20" si="5">SQRT((1/$C$16*C22)^2+(M5/($C$16^2)*$C$24)^2)</f>
        <v>1.1422168025610415E-2</v>
      </c>
      <c r="P5">
        <f t="shared" ref="P5:P20" si="6">I5-J5</f>
        <v>0.19999999999999929</v>
      </c>
      <c r="R5" s="1">
        <v>2</v>
      </c>
      <c r="S5" s="1">
        <v>2.33</v>
      </c>
      <c r="T5" s="1">
        <f t="shared" ref="T5:T68" si="7">S5/2</f>
        <v>1.165</v>
      </c>
      <c r="U5">
        <f t="shared" ref="U5:U68" si="8">T5/100</f>
        <v>1.1650000000000001E-2</v>
      </c>
      <c r="V5" s="1">
        <v>37</v>
      </c>
      <c r="W5" s="1">
        <v>2.512</v>
      </c>
      <c r="X5" s="1">
        <f t="shared" si="0"/>
        <v>1.256</v>
      </c>
      <c r="Y5">
        <f t="shared" ref="Y5:Y68" si="9">$AG$13*$AG$14/($AB$47*SQRTPI(2)*EXP(-(T5-$AB$46)^2/(2*$AB$47^2)))</f>
        <v>0.57388237178842683</v>
      </c>
      <c r="Z5" s="1"/>
      <c r="AA5" s="1"/>
      <c r="AB5" s="1"/>
    </row>
    <row r="6" spans="2:34" x14ac:dyDescent="0.25">
      <c r="B6" s="1">
        <v>3</v>
      </c>
      <c r="C6" s="1">
        <v>40</v>
      </c>
      <c r="D6" s="1">
        <v>50.301000000000002</v>
      </c>
      <c r="E6" s="1">
        <f t="shared" si="1"/>
        <v>1.257525</v>
      </c>
      <c r="H6" s="1">
        <v>3</v>
      </c>
      <c r="I6" s="1">
        <v>12</v>
      </c>
      <c r="J6" s="1">
        <v>10.5</v>
      </c>
      <c r="K6" s="1">
        <f t="shared" si="2"/>
        <v>11.25</v>
      </c>
      <c r="L6" s="1">
        <v>38.625</v>
      </c>
      <c r="M6" s="1">
        <f t="shared" si="3"/>
        <v>1.2875000000000001</v>
      </c>
      <c r="N6" s="1">
        <f t="shared" si="4"/>
        <v>1.391353750355088E-2</v>
      </c>
      <c r="O6" s="1">
        <f t="shared" si="5"/>
        <v>1.2089360691016734E-2</v>
      </c>
      <c r="P6">
        <f t="shared" si="6"/>
        <v>1.5</v>
      </c>
      <c r="R6" s="1">
        <v>3</v>
      </c>
      <c r="S6" s="1">
        <v>2.2650000000000001</v>
      </c>
      <c r="T6" s="1">
        <f t="shared" si="7"/>
        <v>1.1325000000000001</v>
      </c>
      <c r="U6">
        <f t="shared" si="8"/>
        <v>1.1325E-2</v>
      </c>
      <c r="V6" s="1">
        <v>38</v>
      </c>
      <c r="W6" s="1">
        <v>2.5310000000000001</v>
      </c>
      <c r="X6" s="1">
        <f t="shared" si="0"/>
        <v>1.2655000000000001</v>
      </c>
      <c r="Y6">
        <f t="shared" si="9"/>
        <v>0.22628092513157186</v>
      </c>
      <c r="Z6" s="1"/>
      <c r="AA6" s="1"/>
      <c r="AB6" s="1"/>
    </row>
    <row r="7" spans="2:34" x14ac:dyDescent="0.25">
      <c r="B7" s="1">
        <v>4</v>
      </c>
      <c r="C7" s="1">
        <v>40</v>
      </c>
      <c r="D7" s="1">
        <v>51.127000000000002</v>
      </c>
      <c r="E7" s="1">
        <f t="shared" si="1"/>
        <v>1.2781750000000001</v>
      </c>
      <c r="H7" s="1">
        <v>4</v>
      </c>
      <c r="I7" s="1">
        <v>15</v>
      </c>
      <c r="J7" s="1">
        <v>13</v>
      </c>
      <c r="K7" s="1">
        <f t="shared" si="2"/>
        <v>14</v>
      </c>
      <c r="L7" s="1">
        <v>38.770000000000003</v>
      </c>
      <c r="M7" s="1">
        <f t="shared" si="3"/>
        <v>1.2923333333333333</v>
      </c>
      <c r="N7" s="1">
        <f t="shared" si="4"/>
        <v>1.7719814861169317E-2</v>
      </c>
      <c r="O7" s="1">
        <f t="shared" si="5"/>
        <v>1.6084735421252442E-2</v>
      </c>
      <c r="P7">
        <f t="shared" si="6"/>
        <v>2</v>
      </c>
      <c r="R7" s="1">
        <v>4</v>
      </c>
      <c r="S7" s="1">
        <v>2.5099999999999998</v>
      </c>
      <c r="T7" s="1">
        <f t="shared" si="7"/>
        <v>1.2549999999999999</v>
      </c>
      <c r="U7">
        <f t="shared" si="8"/>
        <v>1.2549999999999999E-2</v>
      </c>
      <c r="V7" s="1">
        <v>39</v>
      </c>
      <c r="W7" s="1">
        <v>2.6139999999999999</v>
      </c>
      <c r="X7" s="1">
        <f t="shared" si="0"/>
        <v>1.3069999999999999</v>
      </c>
      <c r="Y7">
        <f t="shared" si="9"/>
        <v>2.0012970860085195</v>
      </c>
      <c r="Z7" s="1"/>
      <c r="AA7" s="1"/>
      <c r="AB7" s="1"/>
      <c r="AF7" t="s">
        <v>20</v>
      </c>
      <c r="AG7">
        <f>MIN(T4:T103)</f>
        <v>1.0754999999999999</v>
      </c>
    </row>
    <row r="8" spans="2:34" x14ac:dyDescent="0.25">
      <c r="B8" s="1">
        <v>5</v>
      </c>
      <c r="C8" s="1">
        <v>40</v>
      </c>
      <c r="D8" s="1">
        <v>51.238999999999997</v>
      </c>
      <c r="E8" s="1">
        <f t="shared" si="1"/>
        <v>1.280975</v>
      </c>
      <c r="H8" s="1">
        <v>5</v>
      </c>
      <c r="I8" s="1">
        <v>18</v>
      </c>
      <c r="J8" s="1">
        <v>16</v>
      </c>
      <c r="K8" s="1">
        <f t="shared" si="2"/>
        <v>17</v>
      </c>
      <c r="L8" s="1">
        <v>38.881999999999998</v>
      </c>
      <c r="M8" s="1">
        <f t="shared" si="3"/>
        <v>1.2960666666666667</v>
      </c>
      <c r="N8" s="1">
        <f t="shared" si="4"/>
        <v>2.0659835992571225E-2</v>
      </c>
      <c r="O8" s="1">
        <f t="shared" si="5"/>
        <v>1.150621112937935E-2</v>
      </c>
      <c r="P8">
        <f t="shared" si="6"/>
        <v>2</v>
      </c>
      <c r="R8" s="1">
        <v>5</v>
      </c>
      <c r="S8" s="1">
        <v>2.4489999999999998</v>
      </c>
      <c r="T8" s="1">
        <f t="shared" si="7"/>
        <v>1.2244999999999999</v>
      </c>
      <c r="U8">
        <f t="shared" si="8"/>
        <v>1.2244999999999999E-2</v>
      </c>
      <c r="V8" s="1">
        <v>40</v>
      </c>
      <c r="W8" s="1">
        <v>2.5</v>
      </c>
      <c r="X8" s="1">
        <f t="shared" si="0"/>
        <v>1.25</v>
      </c>
      <c r="Y8">
        <f t="shared" si="9"/>
        <v>1.630818116309922</v>
      </c>
      <c r="Z8" s="1"/>
      <c r="AA8" s="1"/>
      <c r="AB8" s="1"/>
      <c r="AF8" t="s">
        <v>21</v>
      </c>
      <c r="AG8">
        <f>MAX(T4:T103)</f>
        <v>1.401</v>
      </c>
    </row>
    <row r="9" spans="2:34" x14ac:dyDescent="0.25">
      <c r="B9" s="1">
        <v>6</v>
      </c>
      <c r="C9" s="1">
        <v>40</v>
      </c>
      <c r="D9" s="1">
        <v>51.311</v>
      </c>
      <c r="E9" s="1">
        <f t="shared" si="1"/>
        <v>1.282775</v>
      </c>
      <c r="H9" s="1">
        <v>6</v>
      </c>
      <c r="I9" s="1">
        <v>21</v>
      </c>
      <c r="J9" s="1">
        <v>18.5</v>
      </c>
      <c r="K9" s="1">
        <f t="shared" si="2"/>
        <v>19.75</v>
      </c>
      <c r="L9" s="1">
        <v>38.936</v>
      </c>
      <c r="M9" s="1">
        <f t="shared" si="3"/>
        <v>1.2978666666666667</v>
      </c>
      <c r="N9" s="1">
        <f t="shared" si="4"/>
        <v>2.2077346180925723E-2</v>
      </c>
      <c r="O9" s="1">
        <f t="shared" si="5"/>
        <v>1.1522191156152316E-2</v>
      </c>
      <c r="P9">
        <f t="shared" si="6"/>
        <v>2.5</v>
      </c>
      <c r="R9" s="1">
        <v>6</v>
      </c>
      <c r="S9" s="1">
        <v>2.6360000000000001</v>
      </c>
      <c r="T9" s="1">
        <f t="shared" si="7"/>
        <v>1.3180000000000001</v>
      </c>
      <c r="U9">
        <f t="shared" si="8"/>
        <v>1.3180000000000001E-2</v>
      </c>
      <c r="V9" s="1">
        <v>41</v>
      </c>
      <c r="W9" s="1">
        <v>2.5979999999999999</v>
      </c>
      <c r="X9" s="1">
        <f t="shared" si="0"/>
        <v>1.2989999999999999</v>
      </c>
      <c r="Y9">
        <f t="shared" si="9"/>
        <v>1.5024368930641758</v>
      </c>
      <c r="Z9" s="1"/>
      <c r="AA9" s="1"/>
      <c r="AB9" s="1"/>
    </row>
    <row r="10" spans="2:34" x14ac:dyDescent="0.25">
      <c r="B10" s="1">
        <v>7</v>
      </c>
      <c r="C10" s="1">
        <v>40</v>
      </c>
      <c r="D10" s="1">
        <v>51.16</v>
      </c>
      <c r="E10" s="1">
        <f t="shared" si="1"/>
        <v>1.2789999999999999</v>
      </c>
      <c r="H10" s="1">
        <v>7</v>
      </c>
      <c r="I10" s="1">
        <v>24</v>
      </c>
      <c r="J10" s="1">
        <v>21.5</v>
      </c>
      <c r="K10" s="1">
        <f t="shared" si="2"/>
        <v>22.75</v>
      </c>
      <c r="L10" s="1">
        <v>38.951000000000001</v>
      </c>
      <c r="M10" s="1">
        <f t="shared" si="3"/>
        <v>1.2983666666666667</v>
      </c>
      <c r="N10" s="1">
        <f t="shared" si="4"/>
        <v>2.2471099011024145E-2</v>
      </c>
      <c r="O10" s="1">
        <f t="shared" si="5"/>
        <v>1.1526630052478139E-2</v>
      </c>
      <c r="P10">
        <f t="shared" si="6"/>
        <v>2.5</v>
      </c>
      <c r="R10" s="1">
        <v>7</v>
      </c>
      <c r="S10" s="1">
        <v>2.5680000000000001</v>
      </c>
      <c r="T10" s="1">
        <f t="shared" si="7"/>
        <v>1.284</v>
      </c>
      <c r="U10">
        <f t="shared" si="8"/>
        <v>1.2840000000000001E-2</v>
      </c>
      <c r="V10" s="1">
        <v>42</v>
      </c>
      <c r="W10" s="1">
        <v>2.6110000000000002</v>
      </c>
      <c r="X10" s="1">
        <f t="shared" si="0"/>
        <v>1.3055000000000001</v>
      </c>
      <c r="Y10">
        <f t="shared" si="9"/>
        <v>1.9750444354770116</v>
      </c>
      <c r="Z10" s="1"/>
      <c r="AA10" s="1"/>
      <c r="AB10" s="1"/>
      <c r="AF10" t="s">
        <v>24</v>
      </c>
      <c r="AG10">
        <f>AG8-AG7</f>
        <v>0.32550000000000012</v>
      </c>
    </row>
    <row r="11" spans="2:34" x14ac:dyDescent="0.25">
      <c r="B11" s="1"/>
      <c r="C11" s="1"/>
      <c r="D11" s="1"/>
      <c r="E11" s="1"/>
      <c r="H11" s="1">
        <v>8</v>
      </c>
      <c r="I11" s="1">
        <v>27</v>
      </c>
      <c r="J11" s="1">
        <v>24</v>
      </c>
      <c r="K11" s="1">
        <f t="shared" si="2"/>
        <v>25.5</v>
      </c>
      <c r="L11" s="1">
        <v>39.113</v>
      </c>
      <c r="M11" s="1">
        <f t="shared" si="3"/>
        <v>1.3037666666666667</v>
      </c>
      <c r="N11" s="1">
        <f t="shared" si="4"/>
        <v>2.6723629576087638E-2</v>
      </c>
      <c r="O11" s="1">
        <f t="shared" si="5"/>
        <v>1.157457013279704E-2</v>
      </c>
      <c r="P11">
        <f t="shared" si="6"/>
        <v>3</v>
      </c>
      <c r="R11" s="1">
        <v>8</v>
      </c>
      <c r="S11" s="1">
        <v>2.585</v>
      </c>
      <c r="T11" s="1">
        <f t="shared" si="7"/>
        <v>1.2925</v>
      </c>
      <c r="U11">
        <f t="shared" si="8"/>
        <v>1.2924999999999999E-2</v>
      </c>
      <c r="V11" s="1">
        <v>43</v>
      </c>
      <c r="W11" s="1">
        <v>2.5449999999999999</v>
      </c>
      <c r="X11" s="1">
        <f t="shared" si="0"/>
        <v>1.2725</v>
      </c>
      <c r="Y11">
        <f t="shared" si="9"/>
        <v>1.8933061016258403</v>
      </c>
      <c r="Z11" s="1"/>
      <c r="AA11" s="1"/>
      <c r="AB11" s="1"/>
    </row>
    <row r="12" spans="2:34" x14ac:dyDescent="0.25">
      <c r="B12" s="1"/>
      <c r="C12" s="1"/>
      <c r="D12" s="1"/>
      <c r="E12" s="1"/>
      <c r="H12" s="1">
        <v>9</v>
      </c>
      <c r="I12" s="1">
        <v>30</v>
      </c>
      <c r="J12" s="1">
        <v>27</v>
      </c>
      <c r="K12" s="1">
        <f t="shared" si="2"/>
        <v>28.5</v>
      </c>
      <c r="L12" s="1">
        <v>39.279000000000003</v>
      </c>
      <c r="M12" s="1">
        <f t="shared" si="3"/>
        <v>1.3093000000000001</v>
      </c>
      <c r="N12" s="1">
        <f t="shared" si="4"/>
        <v>3.1081160895844045E-2</v>
      </c>
      <c r="O12" s="1">
        <f t="shared" si="5"/>
        <v>1.1623693918802826E-2</v>
      </c>
      <c r="P12">
        <f t="shared" si="6"/>
        <v>3</v>
      </c>
      <c r="R12" s="1">
        <v>9</v>
      </c>
      <c r="S12" s="1">
        <v>2.536</v>
      </c>
      <c r="T12" s="1">
        <f t="shared" si="7"/>
        <v>1.268</v>
      </c>
      <c r="U12">
        <f t="shared" si="8"/>
        <v>1.268E-2</v>
      </c>
      <c r="V12" s="1">
        <v>44</v>
      </c>
      <c r="W12" s="1">
        <v>2.4929999999999999</v>
      </c>
      <c r="X12" s="1">
        <f t="shared" si="0"/>
        <v>1.2464999999999999</v>
      </c>
      <c r="Y12">
        <f t="shared" si="9"/>
        <v>2.0399626241231257</v>
      </c>
      <c r="Z12" s="1"/>
      <c r="AA12" s="1"/>
      <c r="AB12" s="1"/>
    </row>
    <row r="13" spans="2:34" x14ac:dyDescent="0.25">
      <c r="B13" s="1"/>
      <c r="C13" s="1"/>
      <c r="D13" s="1"/>
      <c r="E13" s="1"/>
      <c r="H13" s="1">
        <v>10</v>
      </c>
      <c r="I13" s="1">
        <v>33</v>
      </c>
      <c r="J13" s="1">
        <v>30</v>
      </c>
      <c r="K13" s="1">
        <f t="shared" si="2"/>
        <v>31.5</v>
      </c>
      <c r="L13" s="1">
        <v>39.337000000000003</v>
      </c>
      <c r="M13" s="1">
        <f t="shared" si="3"/>
        <v>1.3112333333333335</v>
      </c>
      <c r="N13" s="1">
        <f t="shared" si="4"/>
        <v>3.2603671838891457E-2</v>
      </c>
      <c r="O13" s="1">
        <f t="shared" si="5"/>
        <v>1.164085765126268E-2</v>
      </c>
      <c r="P13">
        <f t="shared" si="6"/>
        <v>3</v>
      </c>
      <c r="R13" s="1">
        <v>10</v>
      </c>
      <c r="S13" s="1">
        <v>2.5339999999999998</v>
      </c>
      <c r="T13" s="1">
        <f t="shared" si="7"/>
        <v>1.2669999999999999</v>
      </c>
      <c r="U13">
        <f t="shared" si="8"/>
        <v>1.2669999999999999E-2</v>
      </c>
      <c r="V13" s="1">
        <v>45</v>
      </c>
      <c r="W13" s="1">
        <v>2.577</v>
      </c>
      <c r="X13" s="1">
        <f t="shared" si="0"/>
        <v>1.2885</v>
      </c>
      <c r="Y13">
        <f t="shared" si="9"/>
        <v>2.0399085642373</v>
      </c>
      <c r="Z13" s="1"/>
      <c r="AA13" s="1"/>
      <c r="AB13" s="1"/>
      <c r="AF13" t="s">
        <v>22</v>
      </c>
      <c r="AG13">
        <v>51</v>
      </c>
    </row>
    <row r="14" spans="2:34" x14ac:dyDescent="0.25">
      <c r="H14" s="1">
        <v>11</v>
      </c>
      <c r="I14" s="1">
        <v>36</v>
      </c>
      <c r="J14" s="1">
        <v>33</v>
      </c>
      <c r="K14" s="1">
        <f t="shared" si="2"/>
        <v>34.5</v>
      </c>
      <c r="L14" s="1">
        <v>39.418999999999997</v>
      </c>
      <c r="M14" s="1">
        <f t="shared" si="3"/>
        <v>1.3139666666666665</v>
      </c>
      <c r="N14" s="1">
        <f t="shared" si="4"/>
        <v>3.4756187310096165E-2</v>
      </c>
      <c r="O14" s="1">
        <f t="shared" si="5"/>
        <v>1.1665123617843848E-2</v>
      </c>
      <c r="P14">
        <f t="shared" si="6"/>
        <v>3</v>
      </c>
      <c r="R14" s="1">
        <v>11</v>
      </c>
      <c r="S14" s="1">
        <v>2.64</v>
      </c>
      <c r="T14" s="1">
        <f t="shared" si="7"/>
        <v>1.32</v>
      </c>
      <c r="U14">
        <f t="shared" si="8"/>
        <v>1.32E-2</v>
      </c>
      <c r="V14" s="1">
        <v>46</v>
      </c>
      <c r="W14" s="1">
        <v>2.72</v>
      </c>
      <c r="X14" s="1">
        <f t="shared" si="0"/>
        <v>1.36</v>
      </c>
      <c r="Y14">
        <f t="shared" si="9"/>
        <v>1.4656913163133529</v>
      </c>
      <c r="Z14" s="1"/>
      <c r="AA14" s="1"/>
      <c r="AB14" s="1"/>
      <c r="AF14" t="s">
        <v>23</v>
      </c>
      <c r="AG14">
        <f>O103*(((SQRTPI(8))/10)*(1/5))</f>
        <v>6.4597681962205653E-3</v>
      </c>
    </row>
    <row r="15" spans="2:34" x14ac:dyDescent="0.25">
      <c r="B15" s="7" t="s">
        <v>18</v>
      </c>
      <c r="C15">
        <f>_xlfn.STDEV.S(E4:E10)</f>
        <v>1.3413618035769601E-2</v>
      </c>
      <c r="H15" s="1">
        <v>12</v>
      </c>
      <c r="I15" s="1">
        <v>39</v>
      </c>
      <c r="J15" s="1">
        <v>35</v>
      </c>
      <c r="K15" s="1">
        <f t="shared" si="2"/>
        <v>37</v>
      </c>
      <c r="L15" s="1">
        <v>39.542000000000002</v>
      </c>
      <c r="M15" s="1">
        <f t="shared" si="3"/>
        <v>1.3180666666666667</v>
      </c>
      <c r="N15" s="1">
        <f t="shared" si="4"/>
        <v>3.7984960516903761E-2</v>
      </c>
      <c r="O15" s="1">
        <f t="shared" si="5"/>
        <v>1.1701522567715608E-2</v>
      </c>
      <c r="P15">
        <f t="shared" si="6"/>
        <v>4</v>
      </c>
      <c r="R15" s="1">
        <v>12</v>
      </c>
      <c r="S15" s="1">
        <v>2.4900000000000002</v>
      </c>
      <c r="T15" s="1">
        <f t="shared" si="7"/>
        <v>1.2450000000000001</v>
      </c>
      <c r="U15">
        <f t="shared" si="8"/>
        <v>1.2450000000000001E-2</v>
      </c>
      <c r="V15" s="1">
        <v>47</v>
      </c>
      <c r="W15" s="1">
        <v>2.3450000000000002</v>
      </c>
      <c r="X15" s="1">
        <f t="shared" si="0"/>
        <v>1.1725000000000001</v>
      </c>
      <c r="Y15">
        <f t="shared" si="9"/>
        <v>1.9181672495022486</v>
      </c>
      <c r="Z15" s="1"/>
      <c r="AA15" s="1"/>
      <c r="AB15" s="1"/>
    </row>
    <row r="16" spans="2:34" x14ac:dyDescent="0.25">
      <c r="B16" t="s">
        <v>10</v>
      </c>
      <c r="C16">
        <f>SUM(E4:E10)/B10</f>
        <v>1.2698321428571429</v>
      </c>
      <c r="H16" s="1">
        <v>13</v>
      </c>
      <c r="I16" s="1">
        <v>42</v>
      </c>
      <c r="J16" s="1">
        <v>38.5</v>
      </c>
      <c r="K16" s="1">
        <f t="shared" si="2"/>
        <v>40.25</v>
      </c>
      <c r="L16" s="1">
        <v>39.719000000000001</v>
      </c>
      <c r="M16" s="1">
        <f t="shared" si="3"/>
        <v>1.3239666666666667</v>
      </c>
      <c r="N16" s="1">
        <f t="shared" si="4"/>
        <v>4.2631243912065672E-2</v>
      </c>
      <c r="O16" s="1">
        <f t="shared" si="5"/>
        <v>1.175390154436033E-2</v>
      </c>
      <c r="P16">
        <f t="shared" si="6"/>
        <v>3.5</v>
      </c>
      <c r="R16" s="1">
        <v>13</v>
      </c>
      <c r="S16" s="1">
        <v>2.6349999999999998</v>
      </c>
      <c r="T16" s="1">
        <f t="shared" si="7"/>
        <v>1.3174999999999999</v>
      </c>
      <c r="U16">
        <f t="shared" si="8"/>
        <v>1.3174999999999999E-2</v>
      </c>
      <c r="V16" s="1">
        <v>48</v>
      </c>
      <c r="W16" s="1">
        <v>2.6320000000000001</v>
      </c>
      <c r="X16" s="1">
        <f t="shared" si="0"/>
        <v>1.3160000000000001</v>
      </c>
      <c r="Y16">
        <f t="shared" si="9"/>
        <v>1.5115387233993023</v>
      </c>
      <c r="Z16" s="1"/>
      <c r="AA16" s="1"/>
      <c r="AB16" s="1"/>
      <c r="AD16">
        <v>1</v>
      </c>
      <c r="AE16">
        <f t="shared" ref="AE16:AE47" si="10">$AG$7+($AG$14*AD16)</f>
        <v>1.0819597681962205</v>
      </c>
      <c r="AF16">
        <f t="shared" ref="AF16:AF47" si="11">IF(AD16&lt;=$AG$13,AE16,0)</f>
        <v>1.0819597681962205</v>
      </c>
      <c r="AG16" cm="1">
        <f t="array" ref="AG16:AG67">FREQUENCY(T4:T103,AF16:AF66)</f>
        <v>2</v>
      </c>
      <c r="AH16">
        <f>10*$AG$14/($AB$47*SQRTPI(2)*EXP(-(AE16-$AB$46)^2/(2*$AB$47^2)))</f>
        <v>6.2949948137677606E-3</v>
      </c>
    </row>
    <row r="17" spans="1:55" x14ac:dyDescent="0.25">
      <c r="B17" t="s">
        <v>13</v>
      </c>
      <c r="C17">
        <f>SQRT(((E4-C16)^2+(E5-C16)^2+(E6-C16)^2+(E7-C16)^2+(E8-C16)^2+(E9-C16)^2+(E10-C16)^2)/B10*(B10-1))</f>
        <v>3.041922643222034E-2</v>
      </c>
      <c r="H17" s="1">
        <v>14</v>
      </c>
      <c r="I17" s="1">
        <v>45</v>
      </c>
      <c r="J17" s="1">
        <v>41</v>
      </c>
      <c r="K17" s="1">
        <f t="shared" si="2"/>
        <v>43</v>
      </c>
      <c r="L17" s="1">
        <v>39.814999999999998</v>
      </c>
      <c r="M17" s="1">
        <f t="shared" si="3"/>
        <v>1.3271666666666666</v>
      </c>
      <c r="N17" s="1">
        <f t="shared" si="4"/>
        <v>4.5151262024695757E-2</v>
      </c>
      <c r="O17" s="1">
        <f t="shared" si="5"/>
        <v>1.1782310480845604E-2</v>
      </c>
      <c r="P17">
        <f t="shared" si="6"/>
        <v>4</v>
      </c>
      <c r="R17" s="1">
        <v>14</v>
      </c>
      <c r="S17" s="1">
        <v>2.512</v>
      </c>
      <c r="T17" s="1">
        <f t="shared" si="7"/>
        <v>1.256</v>
      </c>
      <c r="U17">
        <f t="shared" si="8"/>
        <v>1.256E-2</v>
      </c>
      <c r="V17" s="1">
        <v>49</v>
      </c>
      <c r="W17" s="1">
        <v>2.649</v>
      </c>
      <c r="X17" s="1">
        <f t="shared" si="0"/>
        <v>1.3245</v>
      </c>
      <c r="Y17">
        <f t="shared" si="9"/>
        <v>2.007144385915443</v>
      </c>
      <c r="Z17" s="1"/>
      <c r="AA17" s="1"/>
      <c r="AB17" s="1"/>
      <c r="AC17" s="8"/>
      <c r="AD17">
        <v>2</v>
      </c>
      <c r="AE17">
        <f t="shared" si="10"/>
        <v>1.0884195363924409</v>
      </c>
      <c r="AF17">
        <f t="shared" si="11"/>
        <v>1.0884195363924409</v>
      </c>
      <c r="AG17">
        <v>0</v>
      </c>
      <c r="AH17">
        <f t="shared" ref="AH17:AH66" si="12">$AG$13*$AG$14/($AB$47*SQRTPI(2)*EXP(-(AE17-$AB$46)^2/(2*$AB$47^2)))</f>
        <v>4.2644118878546168E-2</v>
      </c>
    </row>
    <row r="18" spans="1:55" x14ac:dyDescent="0.25">
      <c r="H18" s="1">
        <v>15</v>
      </c>
      <c r="I18" s="1">
        <v>48</v>
      </c>
      <c r="J18" s="1">
        <v>44</v>
      </c>
      <c r="K18" s="1">
        <f t="shared" si="2"/>
        <v>46</v>
      </c>
      <c r="L18" s="1">
        <v>40.1</v>
      </c>
      <c r="M18" s="1">
        <f t="shared" si="3"/>
        <v>1.3366666666666667</v>
      </c>
      <c r="N18" s="1">
        <f t="shared" si="4"/>
        <v>5.2632565796566666E-2</v>
      </c>
      <c r="O18" s="1">
        <f t="shared" si="5"/>
        <v>1.1866649511036262E-2</v>
      </c>
      <c r="P18">
        <f t="shared" si="6"/>
        <v>4</v>
      </c>
      <c r="R18" s="1">
        <v>15</v>
      </c>
      <c r="S18" s="1">
        <v>2.6059999999999999</v>
      </c>
      <c r="T18" s="1">
        <f t="shared" si="7"/>
        <v>1.3029999999999999</v>
      </c>
      <c r="U18">
        <f t="shared" si="8"/>
        <v>1.303E-2</v>
      </c>
      <c r="V18" s="1">
        <v>50</v>
      </c>
      <c r="W18" s="1">
        <v>2.508</v>
      </c>
      <c r="X18" s="1">
        <f t="shared" si="0"/>
        <v>1.254</v>
      </c>
      <c r="Y18">
        <f t="shared" si="9"/>
        <v>1.7543208727573647</v>
      </c>
      <c r="Z18" s="1"/>
      <c r="AA18" s="1"/>
      <c r="AB18" s="1"/>
      <c r="AD18">
        <v>3</v>
      </c>
      <c r="AE18">
        <f t="shared" si="10"/>
        <v>1.0948793045886616</v>
      </c>
      <c r="AF18">
        <f t="shared" si="11"/>
        <v>1.0948793045886616</v>
      </c>
      <c r="AG18">
        <v>0</v>
      </c>
      <c r="AH18">
        <f t="shared" si="12"/>
        <v>5.6077253324032857E-2</v>
      </c>
    </row>
    <row r="19" spans="1:55" x14ac:dyDescent="0.25">
      <c r="H19" s="1">
        <v>16</v>
      </c>
      <c r="I19" s="1">
        <v>51</v>
      </c>
      <c r="J19" s="1">
        <v>46</v>
      </c>
      <c r="K19" s="1">
        <f t="shared" si="2"/>
        <v>48.5</v>
      </c>
      <c r="L19" s="1">
        <v>40.267000000000003</v>
      </c>
      <c r="M19" s="1">
        <f>L19/$G$20</f>
        <v>1.3422333333333334</v>
      </c>
      <c r="N19" s="1">
        <f t="shared" si="4"/>
        <v>5.7016347304996301E-2</v>
      </c>
      <c r="O19" s="1">
        <f t="shared" si="5"/>
        <v>1.191606922346377E-2</v>
      </c>
      <c r="P19">
        <f t="shared" si="6"/>
        <v>5</v>
      </c>
      <c r="R19" s="1">
        <v>16</v>
      </c>
      <c r="S19" s="1">
        <v>2.6179999999999999</v>
      </c>
      <c r="T19" s="1">
        <f t="shared" si="7"/>
        <v>1.3089999999999999</v>
      </c>
      <c r="U19">
        <f t="shared" si="8"/>
        <v>1.3089999999999999E-2</v>
      </c>
      <c r="V19" s="1">
        <v>51</v>
      </c>
      <c r="W19" s="1">
        <v>2.532</v>
      </c>
      <c r="X19" s="1">
        <f t="shared" si="0"/>
        <v>1.266</v>
      </c>
      <c r="Y19">
        <f t="shared" si="9"/>
        <v>1.6596208624146411</v>
      </c>
      <c r="Z19" s="1"/>
      <c r="AA19" s="1"/>
      <c r="AB19" s="1"/>
      <c r="AD19">
        <v>4</v>
      </c>
      <c r="AE19">
        <f t="shared" si="10"/>
        <v>1.1013390727848822</v>
      </c>
      <c r="AF19">
        <f t="shared" si="11"/>
        <v>1.1013390727848822</v>
      </c>
      <c r="AG19">
        <v>0</v>
      </c>
      <c r="AH19">
        <f t="shared" si="12"/>
        <v>7.3004279239347256E-2</v>
      </c>
    </row>
    <row r="20" spans="1:55" x14ac:dyDescent="0.25">
      <c r="B20" t="s">
        <v>17</v>
      </c>
      <c r="C20">
        <v>0.2</v>
      </c>
      <c r="G20">
        <v>30</v>
      </c>
      <c r="H20" s="1">
        <v>17</v>
      </c>
      <c r="I20" s="1">
        <v>54</v>
      </c>
      <c r="J20" s="4">
        <v>48</v>
      </c>
      <c r="K20" s="1">
        <f>(I20+J20)/2</f>
        <v>51</v>
      </c>
      <c r="L20" s="4">
        <v>40.597000000000001</v>
      </c>
      <c r="M20" s="1">
        <f>L20/$G$20</f>
        <v>1.3532333333333333</v>
      </c>
      <c r="N20" s="1">
        <f t="shared" si="4"/>
        <v>6.5678909567162477E-2</v>
      </c>
      <c r="O20" s="1">
        <f t="shared" si="5"/>
        <v>1.2013724942631898E-2</v>
      </c>
      <c r="P20">
        <f t="shared" si="6"/>
        <v>6</v>
      </c>
      <c r="R20" s="1">
        <v>17</v>
      </c>
      <c r="S20" s="1">
        <v>2.5840000000000001</v>
      </c>
      <c r="T20" s="1">
        <f t="shared" si="7"/>
        <v>1.292</v>
      </c>
      <c r="U20">
        <f t="shared" si="8"/>
        <v>1.2920000000000001E-2</v>
      </c>
      <c r="V20" s="1">
        <v>52</v>
      </c>
      <c r="W20" s="1">
        <v>2.5840000000000001</v>
      </c>
      <c r="X20" s="1">
        <f t="shared" si="0"/>
        <v>1.292</v>
      </c>
      <c r="Y20">
        <f t="shared" si="9"/>
        <v>1.8989339475214</v>
      </c>
      <c r="Z20" s="1"/>
      <c r="AA20" s="1"/>
      <c r="AB20" s="1"/>
      <c r="AD20">
        <v>5</v>
      </c>
      <c r="AE20">
        <f t="shared" si="10"/>
        <v>1.1077988409811028</v>
      </c>
      <c r="AF20">
        <f t="shared" si="11"/>
        <v>1.1077988409811028</v>
      </c>
      <c r="AG20">
        <v>1</v>
      </c>
      <c r="AH20">
        <f t="shared" si="12"/>
        <v>9.4090092873894082E-2</v>
      </c>
    </row>
    <row r="21" spans="1:55" x14ac:dyDescent="0.25">
      <c r="A21">
        <f>$B21/2</f>
        <v>1.3660000000000001</v>
      </c>
      <c r="B21" s="13">
        <v>2.7320000000000002</v>
      </c>
      <c r="C21">
        <f>C20/G20</f>
        <v>6.6666666666666671E-3</v>
      </c>
      <c r="R21" s="1">
        <v>18</v>
      </c>
      <c r="S21" s="1">
        <v>2.5169999999999999</v>
      </c>
      <c r="T21" s="1">
        <f t="shared" si="7"/>
        <v>1.2585</v>
      </c>
      <c r="U21">
        <f t="shared" si="8"/>
        <v>1.2584999999999999E-2</v>
      </c>
      <c r="V21" s="1">
        <v>53</v>
      </c>
      <c r="W21" s="1">
        <v>2.48</v>
      </c>
      <c r="X21" s="1">
        <f t="shared" si="0"/>
        <v>1.24</v>
      </c>
      <c r="Y21">
        <f t="shared" si="9"/>
        <v>2.0197075781961304</v>
      </c>
      <c r="Z21" s="1"/>
      <c r="AA21" s="1"/>
      <c r="AB21" s="1"/>
      <c r="AD21">
        <v>6</v>
      </c>
      <c r="AE21">
        <f t="shared" si="10"/>
        <v>1.1142586091773232</v>
      </c>
      <c r="AF21">
        <f t="shared" si="11"/>
        <v>1.1142586091773232</v>
      </c>
      <c r="AG21">
        <v>0</v>
      </c>
      <c r="AH21">
        <f t="shared" si="12"/>
        <v>0.12005312588823316</v>
      </c>
    </row>
    <row r="22" spans="1:55" x14ac:dyDescent="0.25">
      <c r="A22">
        <f t="shared" ref="A22:A85" si="13">$B22/2</f>
        <v>1.35</v>
      </c>
      <c r="B22" s="13">
        <v>2.7</v>
      </c>
      <c r="E22">
        <f>PI()/180</f>
        <v>1.7453292519943295E-2</v>
      </c>
      <c r="R22" s="1">
        <v>19</v>
      </c>
      <c r="S22" s="1">
        <v>2.552</v>
      </c>
      <c r="T22" s="1">
        <f t="shared" si="7"/>
        <v>1.276</v>
      </c>
      <c r="U22">
        <f t="shared" si="8"/>
        <v>1.2760000000000001E-2</v>
      </c>
      <c r="V22" s="1">
        <v>54</v>
      </c>
      <c r="W22" s="1">
        <v>2.4670000000000001</v>
      </c>
      <c r="X22" s="1">
        <f t="shared" si="0"/>
        <v>1.2335</v>
      </c>
      <c r="Y22">
        <f t="shared" si="9"/>
        <v>2.0227753612862744</v>
      </c>
      <c r="Z22" s="1"/>
      <c r="AA22" s="1"/>
      <c r="AB22" s="1"/>
      <c r="AD22">
        <v>7</v>
      </c>
      <c r="AE22">
        <f t="shared" si="10"/>
        <v>1.1207183773735439</v>
      </c>
      <c r="AF22">
        <f t="shared" si="11"/>
        <v>1.1207183773735439</v>
      </c>
      <c r="AG22">
        <v>0</v>
      </c>
      <c r="AH22">
        <f t="shared" si="12"/>
        <v>0.15164812446140583</v>
      </c>
    </row>
    <row r="23" spans="1:55" x14ac:dyDescent="0.25">
      <c r="A23">
        <f t="shared" si="13"/>
        <v>1.1234999999999999</v>
      </c>
      <c r="B23" s="13">
        <v>2.2469999999999999</v>
      </c>
      <c r="C23">
        <f>C20/40</f>
        <v>5.0000000000000001E-3</v>
      </c>
      <c r="R23" s="1">
        <v>20</v>
      </c>
      <c r="S23" s="1">
        <v>2.5</v>
      </c>
      <c r="T23" s="1">
        <f t="shared" si="7"/>
        <v>1.25</v>
      </c>
      <c r="U23">
        <f t="shared" si="8"/>
        <v>1.2500000000000001E-2</v>
      </c>
      <c r="V23" s="1">
        <v>55</v>
      </c>
      <c r="W23" s="1">
        <v>2.802</v>
      </c>
      <c r="X23" s="1">
        <f t="shared" si="0"/>
        <v>1.401</v>
      </c>
      <c r="Y23">
        <f t="shared" si="9"/>
        <v>1.9652005385041922</v>
      </c>
      <c r="Z23" s="1"/>
      <c r="AA23" s="1"/>
      <c r="AB23" s="1"/>
      <c r="AD23">
        <v>8</v>
      </c>
      <c r="AE23">
        <f t="shared" si="10"/>
        <v>1.1271781455697645</v>
      </c>
      <c r="AF23">
        <f t="shared" si="11"/>
        <v>1.1271781455697645</v>
      </c>
      <c r="AG23">
        <v>0</v>
      </c>
      <c r="AH23">
        <f t="shared" si="12"/>
        <v>0.18964203635538879</v>
      </c>
    </row>
    <row r="24" spans="1:55" x14ac:dyDescent="0.25">
      <c r="A24">
        <f t="shared" si="13"/>
        <v>1.2230000000000001</v>
      </c>
      <c r="B24" s="13">
        <v>2.4460000000000002</v>
      </c>
      <c r="C24">
        <f>SQRT((C15)^2+(C23)^2)</f>
        <v>1.4315206907674214E-2</v>
      </c>
      <c r="R24" s="1">
        <v>21</v>
      </c>
      <c r="S24" s="1">
        <v>2.7570000000000001</v>
      </c>
      <c r="T24" s="1">
        <f t="shared" si="7"/>
        <v>1.3785000000000001</v>
      </c>
      <c r="U24">
        <f t="shared" si="8"/>
        <v>1.3785E-2</v>
      </c>
      <c r="V24" s="1">
        <v>56</v>
      </c>
      <c r="W24" s="1">
        <v>2.5670000000000002</v>
      </c>
      <c r="X24" s="1">
        <f t="shared" si="0"/>
        <v>1.2835000000000001</v>
      </c>
      <c r="Y24">
        <f t="shared" si="9"/>
        <v>0.46381280741524694</v>
      </c>
      <c r="Z24" s="1"/>
      <c r="AA24" s="1"/>
      <c r="AB24" s="1"/>
      <c r="AD24">
        <v>9</v>
      </c>
      <c r="AE24">
        <f t="shared" si="10"/>
        <v>1.1336379137659849</v>
      </c>
      <c r="AF24">
        <f t="shared" si="11"/>
        <v>1.1336379137659849</v>
      </c>
      <c r="AG24">
        <v>1</v>
      </c>
      <c r="AH24">
        <f t="shared" si="12"/>
        <v>0.23478274307083666</v>
      </c>
    </row>
    <row r="25" spans="1:55" x14ac:dyDescent="0.25">
      <c r="A25">
        <f t="shared" si="13"/>
        <v>1.3129999999999999</v>
      </c>
      <c r="B25" s="13">
        <v>2.6259999999999999</v>
      </c>
      <c r="R25" s="1">
        <v>22</v>
      </c>
      <c r="S25" s="1">
        <v>2.6059999999999999</v>
      </c>
      <c r="T25" s="1">
        <f t="shared" si="7"/>
        <v>1.3029999999999999</v>
      </c>
      <c r="U25">
        <f t="shared" si="8"/>
        <v>1.303E-2</v>
      </c>
      <c r="V25" s="1">
        <v>57</v>
      </c>
      <c r="W25" s="1">
        <v>2.33</v>
      </c>
      <c r="X25" s="1">
        <f t="shared" si="0"/>
        <v>1.165</v>
      </c>
      <c r="Y25">
        <f t="shared" si="9"/>
        <v>1.7543208727573647</v>
      </c>
      <c r="Z25" s="1"/>
      <c r="AA25" s="1"/>
      <c r="AB25" s="1"/>
      <c r="AD25">
        <v>10</v>
      </c>
      <c r="AE25">
        <f t="shared" si="10"/>
        <v>1.1400976819622055</v>
      </c>
      <c r="AF25">
        <f t="shared" si="11"/>
        <v>1.1400976819622055</v>
      </c>
      <c r="AG25">
        <v>0</v>
      </c>
      <c r="AH25">
        <f t="shared" si="12"/>
        <v>0.28776086502594644</v>
      </c>
    </row>
    <row r="26" spans="1:55" x14ac:dyDescent="0.25">
      <c r="A26">
        <f t="shared" si="13"/>
        <v>1.2464999999999999</v>
      </c>
      <c r="B26" s="13">
        <v>2.4929999999999999</v>
      </c>
      <c r="R26" s="1">
        <v>23</v>
      </c>
      <c r="S26" s="1">
        <v>2.4369999999999998</v>
      </c>
      <c r="T26" s="1">
        <f t="shared" si="7"/>
        <v>1.2184999999999999</v>
      </c>
      <c r="U26">
        <f t="shared" si="8"/>
        <v>1.2185E-2</v>
      </c>
      <c r="V26" s="1">
        <v>58</v>
      </c>
      <c r="W26" s="1">
        <v>2.738</v>
      </c>
      <c r="X26" s="1">
        <f t="shared" si="0"/>
        <v>1.369</v>
      </c>
      <c r="Y26">
        <f t="shared" si="9"/>
        <v>1.5256643096936471</v>
      </c>
      <c r="Z26" s="1"/>
      <c r="AA26" s="1"/>
      <c r="AB26" s="1"/>
      <c r="AD26">
        <v>11</v>
      </c>
      <c r="AE26">
        <f t="shared" si="10"/>
        <v>1.1465574501584261</v>
      </c>
      <c r="AF26">
        <f t="shared" si="11"/>
        <v>1.1465574501584261</v>
      </c>
      <c r="AG26">
        <v>0</v>
      </c>
      <c r="AH26">
        <f t="shared" si="12"/>
        <v>0.34916546634510331</v>
      </c>
    </row>
    <row r="27" spans="1:55" x14ac:dyDescent="0.25">
      <c r="A27">
        <f t="shared" si="13"/>
        <v>1.288</v>
      </c>
      <c r="B27" s="13">
        <v>2.5760000000000001</v>
      </c>
      <c r="R27" s="1">
        <v>24</v>
      </c>
      <c r="S27" s="1">
        <v>2.673</v>
      </c>
      <c r="T27" s="1">
        <f t="shared" si="7"/>
        <v>1.3365</v>
      </c>
      <c r="U27">
        <f t="shared" si="8"/>
        <v>1.3365E-2</v>
      </c>
      <c r="V27" s="1">
        <v>59</v>
      </c>
      <c r="W27" s="1">
        <v>2.6179999999999999</v>
      </c>
      <c r="X27" s="1">
        <f t="shared" si="0"/>
        <v>1.3089999999999999</v>
      </c>
      <c r="Y27">
        <f t="shared" si="9"/>
        <v>1.1517423907945059</v>
      </c>
      <c r="Z27" s="1"/>
      <c r="AA27" s="1"/>
      <c r="AB27" s="1"/>
      <c r="AD27">
        <v>12</v>
      </c>
      <c r="AE27">
        <f t="shared" si="10"/>
        <v>1.1530172183546468</v>
      </c>
      <c r="AF27">
        <f t="shared" si="11"/>
        <v>1.1530172183546468</v>
      </c>
      <c r="AG27">
        <v>0</v>
      </c>
      <c r="AH27">
        <f t="shared" si="12"/>
        <v>0.41943515997903408</v>
      </c>
    </row>
    <row r="28" spans="1:55" x14ac:dyDescent="0.25">
      <c r="A28">
        <f t="shared" si="13"/>
        <v>1.3714999999999999</v>
      </c>
      <c r="B28" s="13">
        <v>2.7429999999999999</v>
      </c>
      <c r="R28" s="1">
        <v>25</v>
      </c>
      <c r="S28" s="1">
        <v>2.6139999999999999</v>
      </c>
      <c r="T28" s="1">
        <f t="shared" si="7"/>
        <v>1.3069999999999999</v>
      </c>
      <c r="U28">
        <f t="shared" si="8"/>
        <v>1.307E-2</v>
      </c>
      <c r="V28" s="1">
        <v>60</v>
      </c>
      <c r="W28" s="1">
        <v>2.5819999999999999</v>
      </c>
      <c r="X28" s="1">
        <f t="shared" si="0"/>
        <v>1.2909999999999999</v>
      </c>
      <c r="Y28">
        <f t="shared" si="9"/>
        <v>1.6922354220444478</v>
      </c>
      <c r="Z28" s="1"/>
      <c r="AA28" s="1"/>
      <c r="AB28" s="1"/>
      <c r="AD28">
        <v>13</v>
      </c>
      <c r="AE28">
        <f t="shared" si="10"/>
        <v>1.1594769865508672</v>
      </c>
      <c r="AF28">
        <f t="shared" si="11"/>
        <v>1.1594769865508672</v>
      </c>
      <c r="AG28">
        <v>2</v>
      </c>
      <c r="AH28">
        <f t="shared" si="12"/>
        <v>0.49880681473229249</v>
      </c>
    </row>
    <row r="29" spans="1:55" x14ac:dyDescent="0.25">
      <c r="A29">
        <f t="shared" si="13"/>
        <v>1.2290000000000001</v>
      </c>
      <c r="B29" s="13">
        <v>2.4580000000000002</v>
      </c>
      <c r="R29" s="1">
        <v>26</v>
      </c>
      <c r="S29" s="1">
        <v>2.4710000000000001</v>
      </c>
      <c r="T29" s="1">
        <f t="shared" si="7"/>
        <v>1.2355</v>
      </c>
      <c r="U29">
        <f t="shared" si="8"/>
        <v>1.2355E-2</v>
      </c>
      <c r="V29" s="1">
        <v>61</v>
      </c>
      <c r="W29" s="1">
        <v>2.6150000000000002</v>
      </c>
      <c r="X29" s="1">
        <f t="shared" si="0"/>
        <v>1.3075000000000001</v>
      </c>
      <c r="Y29">
        <f t="shared" si="9"/>
        <v>1.8017370673525428</v>
      </c>
      <c r="Z29" s="1"/>
      <c r="AA29" s="1"/>
      <c r="AB29" s="1"/>
      <c r="AD29">
        <v>14</v>
      </c>
      <c r="AE29">
        <f t="shared" si="10"/>
        <v>1.1659367547470878</v>
      </c>
      <c r="AF29">
        <f t="shared" si="11"/>
        <v>1.1659367547470878</v>
      </c>
      <c r="AG29">
        <v>2</v>
      </c>
      <c r="AH29">
        <f t="shared" si="12"/>
        <v>0.58726473014712188</v>
      </c>
    </row>
    <row r="30" spans="1:55" x14ac:dyDescent="0.25">
      <c r="A30">
        <f t="shared" si="13"/>
        <v>1.2464999999999999</v>
      </c>
      <c r="B30" s="13">
        <v>2.4929999999999999</v>
      </c>
      <c r="R30" s="1">
        <v>27</v>
      </c>
      <c r="S30" s="1">
        <v>2.532</v>
      </c>
      <c r="T30" s="1">
        <f t="shared" si="7"/>
        <v>1.266</v>
      </c>
      <c r="U30">
        <f t="shared" si="8"/>
        <v>1.2659999999999999E-2</v>
      </c>
      <c r="V30" s="1">
        <v>62</v>
      </c>
      <c r="W30" s="1">
        <v>2.4430000000000001</v>
      </c>
      <c r="X30" s="1">
        <f t="shared" si="0"/>
        <v>1.2215</v>
      </c>
      <c r="Y30">
        <f t="shared" si="9"/>
        <v>2.0393631310045102</v>
      </c>
      <c r="Z30" s="1"/>
      <c r="AA30" s="1"/>
      <c r="AB30" s="1"/>
      <c r="AD30">
        <v>15</v>
      </c>
      <c r="AE30">
        <f t="shared" si="10"/>
        <v>1.1723965229433084</v>
      </c>
      <c r="AF30">
        <f t="shared" si="11"/>
        <v>1.1723965229433084</v>
      </c>
      <c r="AG30">
        <v>2</v>
      </c>
      <c r="AH30">
        <f t="shared" si="12"/>
        <v>0.68449369974827379</v>
      </c>
    </row>
    <row r="31" spans="1:55" x14ac:dyDescent="0.25">
      <c r="A31">
        <f t="shared" si="13"/>
        <v>1.2669999999999999</v>
      </c>
      <c r="B31" s="13">
        <v>2.5339999999999998</v>
      </c>
      <c r="R31" s="1">
        <v>28</v>
      </c>
      <c r="S31" s="1">
        <v>2.6829999999999998</v>
      </c>
      <c r="T31" s="1">
        <f t="shared" si="7"/>
        <v>1.3414999999999999</v>
      </c>
      <c r="U31">
        <f t="shared" si="8"/>
        <v>1.3415E-2</v>
      </c>
      <c r="V31" s="1">
        <v>63</v>
      </c>
      <c r="W31" s="1">
        <v>2.7650000000000001</v>
      </c>
      <c r="X31" s="1">
        <f t="shared" si="0"/>
        <v>1.3825000000000001</v>
      </c>
      <c r="Y31">
        <f t="shared" si="9"/>
        <v>1.0568374225427131</v>
      </c>
      <c r="Z31" s="1"/>
      <c r="AA31" s="1"/>
      <c r="AB31" s="1"/>
      <c r="AD31">
        <v>16</v>
      </c>
      <c r="AE31">
        <f t="shared" si="10"/>
        <v>1.1788562911395291</v>
      </c>
      <c r="AF31">
        <f t="shared" si="11"/>
        <v>1.1788562911395291</v>
      </c>
      <c r="AG31">
        <v>1</v>
      </c>
      <c r="AH31">
        <f t="shared" si="12"/>
        <v>0.78983975100795545</v>
      </c>
      <c r="BC31" t="s">
        <v>14</v>
      </c>
    </row>
    <row r="32" spans="1:55" x14ac:dyDescent="0.25">
      <c r="A32">
        <f t="shared" si="13"/>
        <v>1.3859999999999999</v>
      </c>
      <c r="B32" s="13">
        <v>2.7719999999999998</v>
      </c>
      <c r="R32" s="1">
        <v>29</v>
      </c>
      <c r="S32" s="1">
        <v>2.4510000000000001</v>
      </c>
      <c r="T32" s="1">
        <f t="shared" si="7"/>
        <v>1.2255</v>
      </c>
      <c r="U32">
        <f t="shared" si="8"/>
        <v>1.2255E-2</v>
      </c>
      <c r="V32" s="1">
        <v>64</v>
      </c>
      <c r="W32" s="1">
        <v>2.4359999999999999</v>
      </c>
      <c r="X32" s="1">
        <f t="shared" si="0"/>
        <v>1.218</v>
      </c>
      <c r="Y32">
        <f t="shared" si="9"/>
        <v>1.6476454018073721</v>
      </c>
      <c r="Z32" s="1"/>
      <c r="AA32" s="1"/>
      <c r="AB32" s="1"/>
      <c r="AD32">
        <v>17</v>
      </c>
      <c r="AE32">
        <f t="shared" si="10"/>
        <v>1.1853160593357495</v>
      </c>
      <c r="AF32">
        <f t="shared" si="11"/>
        <v>1.1853160593357495</v>
      </c>
      <c r="AG32">
        <v>0</v>
      </c>
      <c r="AH32">
        <f t="shared" si="12"/>
        <v>0.90228245955507691</v>
      </c>
    </row>
    <row r="33" spans="1:41" x14ac:dyDescent="0.25">
      <c r="A33">
        <f t="shared" si="13"/>
        <v>1.1955</v>
      </c>
      <c r="B33" s="13">
        <v>2.391</v>
      </c>
      <c r="I33" t="s">
        <v>27</v>
      </c>
      <c r="J33">
        <f>AVERAGE(A21:A120)</f>
        <v>1.3090310000000001</v>
      </c>
      <c r="R33" s="1">
        <v>30</v>
      </c>
      <c r="S33" s="1">
        <v>2.726</v>
      </c>
      <c r="T33" s="1">
        <f t="shared" si="7"/>
        <v>1.363</v>
      </c>
      <c r="U33">
        <f t="shared" si="8"/>
        <v>1.363E-2</v>
      </c>
      <c r="V33" s="1">
        <v>65</v>
      </c>
      <c r="W33" s="1">
        <v>2.5950000000000002</v>
      </c>
      <c r="X33" s="1">
        <f t="shared" si="0"/>
        <v>1.2975000000000001</v>
      </c>
      <c r="Y33">
        <f t="shared" si="9"/>
        <v>0.68172511616945508</v>
      </c>
      <c r="Z33" s="1"/>
      <c r="AA33" s="1"/>
      <c r="AB33" s="1"/>
      <c r="AD33">
        <v>18</v>
      </c>
      <c r="AE33">
        <f t="shared" si="10"/>
        <v>1.1917758275319701</v>
      </c>
      <c r="AF33">
        <f t="shared" si="11"/>
        <v>1.1917758275319701</v>
      </c>
      <c r="AG33">
        <v>0</v>
      </c>
      <c r="AH33">
        <f t="shared" si="12"/>
        <v>1.0204225280239256</v>
      </c>
    </row>
    <row r="34" spans="1:41" x14ac:dyDescent="0.25">
      <c r="A34">
        <f t="shared" si="13"/>
        <v>1.2905</v>
      </c>
      <c r="B34" s="13">
        <v>2.581</v>
      </c>
      <c r="I34" t="s">
        <v>20</v>
      </c>
      <c r="J34">
        <f>MIN(A21:A120)</f>
        <v>1.1234999999999999</v>
      </c>
      <c r="R34" s="1">
        <v>31</v>
      </c>
      <c r="S34" s="1">
        <v>2.5219999999999998</v>
      </c>
      <c r="T34" s="1">
        <f t="shared" si="7"/>
        <v>1.2609999999999999</v>
      </c>
      <c r="U34">
        <f t="shared" si="8"/>
        <v>1.261E-2</v>
      </c>
      <c r="V34" s="1">
        <v>66</v>
      </c>
      <c r="W34" s="1">
        <v>2.4169999999999998</v>
      </c>
      <c r="X34" s="1">
        <f t="shared" si="0"/>
        <v>1.2084999999999999</v>
      </c>
      <c r="Y34">
        <f t="shared" si="9"/>
        <v>2.0292915475002391</v>
      </c>
      <c r="AD34">
        <v>19</v>
      </c>
      <c r="AE34">
        <f t="shared" si="10"/>
        <v>1.1982355957281907</v>
      </c>
      <c r="AF34">
        <f t="shared" si="11"/>
        <v>1.1982355957281907</v>
      </c>
      <c r="AG34">
        <v>2</v>
      </c>
      <c r="AH34">
        <f t="shared" si="12"/>
        <v>1.1424877627031254</v>
      </c>
    </row>
    <row r="35" spans="1:41" x14ac:dyDescent="0.25">
      <c r="A35">
        <f t="shared" si="13"/>
        <v>1.8574999999999999</v>
      </c>
      <c r="B35" s="13">
        <v>3.7149999999999999</v>
      </c>
      <c r="I35" t="s">
        <v>21</v>
      </c>
      <c r="J35">
        <f>MAX(A21:A120)</f>
        <v>1.8574999999999999</v>
      </c>
      <c r="L35">
        <f>_xlfn.STDEV.S(A21:A120)</f>
        <v>0.10762806390716151</v>
      </c>
      <c r="R35" s="1">
        <v>32</v>
      </c>
      <c r="S35" s="1">
        <v>2.6219999999999999</v>
      </c>
      <c r="T35" s="1">
        <f t="shared" si="7"/>
        <v>1.3109999999999999</v>
      </c>
      <c r="U35">
        <f t="shared" si="8"/>
        <v>1.311E-2</v>
      </c>
      <c r="V35" s="1">
        <v>67</v>
      </c>
      <c r="W35" s="1">
        <v>2.6960000000000002</v>
      </c>
      <c r="X35" s="1">
        <f t="shared" si="0"/>
        <v>1.3480000000000001</v>
      </c>
      <c r="Y35">
        <f t="shared" si="9"/>
        <v>1.6260671463814032</v>
      </c>
      <c r="AD35">
        <v>20</v>
      </c>
      <c r="AE35">
        <f t="shared" si="10"/>
        <v>1.2046953639244111</v>
      </c>
      <c r="AF35">
        <f t="shared" si="11"/>
        <v>1.2046953639244111</v>
      </c>
      <c r="AG35">
        <v>0</v>
      </c>
      <c r="AH35">
        <f t="shared" si="12"/>
        <v>1.2663596717995373</v>
      </c>
    </row>
    <row r="36" spans="1:41" x14ac:dyDescent="0.25">
      <c r="A36">
        <f t="shared" si="13"/>
        <v>1.377</v>
      </c>
      <c r="B36" s="13">
        <v>2.754</v>
      </c>
      <c r="I36" t="s">
        <v>28</v>
      </c>
      <c r="L36">
        <f>L35*((1/5)*((SQRTPI(8))/10))</f>
        <v>1.0791341925339332E-2</v>
      </c>
      <c r="R36" s="1">
        <v>33</v>
      </c>
      <c r="S36" s="1">
        <v>2.5529999999999999</v>
      </c>
      <c r="T36" s="1">
        <f t="shared" si="7"/>
        <v>1.2765</v>
      </c>
      <c r="U36">
        <f t="shared" si="8"/>
        <v>1.2765E-2</v>
      </c>
      <c r="V36" s="1">
        <v>68</v>
      </c>
      <c r="W36" s="1">
        <v>2.5840000000000001</v>
      </c>
      <c r="X36" s="1">
        <f t="shared" si="0"/>
        <v>1.292</v>
      </c>
      <c r="Y36">
        <f t="shared" si="9"/>
        <v>2.0206712369142616</v>
      </c>
      <c r="AD36">
        <v>21</v>
      </c>
      <c r="AE36">
        <f t="shared" si="10"/>
        <v>1.2111551321206317</v>
      </c>
      <c r="AF36">
        <f t="shared" si="11"/>
        <v>1.2111551321206317</v>
      </c>
      <c r="AG36">
        <v>2</v>
      </c>
      <c r="AH36">
        <f t="shared" si="12"/>
        <v>1.3896216827340568</v>
      </c>
    </row>
    <row r="37" spans="1:41" ht="15.75" thickBot="1" x14ac:dyDescent="0.3">
      <c r="A37">
        <f t="shared" si="13"/>
        <v>1.3029999999999999</v>
      </c>
      <c r="B37" s="13">
        <v>2.6059999999999999</v>
      </c>
      <c r="R37" s="1">
        <v>34</v>
      </c>
      <c r="S37" s="1">
        <v>2.5630000000000002</v>
      </c>
      <c r="T37" s="1">
        <f t="shared" si="7"/>
        <v>1.2815000000000001</v>
      </c>
      <c r="U37">
        <f t="shared" si="8"/>
        <v>1.2815E-2</v>
      </c>
      <c r="V37" s="1">
        <v>69</v>
      </c>
      <c r="W37" s="1">
        <v>2.7309999999999999</v>
      </c>
      <c r="X37" s="1">
        <f t="shared" si="0"/>
        <v>1.3654999999999999</v>
      </c>
      <c r="Y37">
        <f t="shared" si="9"/>
        <v>1.9931365920825419</v>
      </c>
      <c r="AB37">
        <f>_xlfn.CHISQ.TEST(T4:T103,Y4:Y103)</f>
        <v>5.769114483038084E-3</v>
      </c>
      <c r="AD37">
        <v>22</v>
      </c>
      <c r="AE37">
        <f t="shared" si="10"/>
        <v>1.2176149003168524</v>
      </c>
      <c r="AF37">
        <f t="shared" si="11"/>
        <v>1.2176149003168524</v>
      </c>
      <c r="AG37">
        <v>0</v>
      </c>
      <c r="AH37">
        <f t="shared" si="12"/>
        <v>1.5096285059264949</v>
      </c>
    </row>
    <row r="38" spans="1:41" ht="15.75" thickBot="1" x14ac:dyDescent="0.3">
      <c r="A38">
        <f t="shared" si="13"/>
        <v>1.262</v>
      </c>
      <c r="B38" s="13">
        <v>2.524</v>
      </c>
      <c r="R38" s="1">
        <v>35</v>
      </c>
      <c r="S38" s="1">
        <v>2.5230000000000001</v>
      </c>
      <c r="T38" s="1">
        <f t="shared" si="7"/>
        <v>1.2615000000000001</v>
      </c>
      <c r="U38">
        <f t="shared" si="8"/>
        <v>1.2615000000000001E-2</v>
      </c>
      <c r="V38" s="1">
        <v>70</v>
      </c>
      <c r="W38" s="1">
        <v>2.5169999999999999</v>
      </c>
      <c r="X38" s="1">
        <f t="shared" si="0"/>
        <v>1.2585</v>
      </c>
      <c r="Y38">
        <f t="shared" si="9"/>
        <v>2.0308468107845674</v>
      </c>
      <c r="AD38">
        <v>23</v>
      </c>
      <c r="AE38">
        <f t="shared" si="10"/>
        <v>1.2240746685130728</v>
      </c>
      <c r="AF38">
        <f t="shared" si="11"/>
        <v>1.2240746685130728</v>
      </c>
      <c r="AG38">
        <v>6</v>
      </c>
      <c r="AH38">
        <f t="shared" si="12"/>
        <v>1.6235945676213639</v>
      </c>
      <c r="AN38" s="12"/>
      <c r="AO38" s="12"/>
    </row>
    <row r="39" spans="1:41" x14ac:dyDescent="0.25">
      <c r="A39">
        <f t="shared" si="13"/>
        <v>1.3185</v>
      </c>
      <c r="B39" s="13">
        <v>2.637</v>
      </c>
      <c r="R39" s="1">
        <v>36</v>
      </c>
      <c r="S39" s="1">
        <v>2.7240000000000002</v>
      </c>
      <c r="T39" s="1">
        <f t="shared" si="7"/>
        <v>1.3620000000000001</v>
      </c>
      <c r="U39">
        <f t="shared" si="8"/>
        <v>1.362E-2</v>
      </c>
      <c r="Y39">
        <f t="shared" si="9"/>
        <v>0.69748921989144197</v>
      </c>
      <c r="AD39">
        <v>24</v>
      </c>
      <c r="AE39">
        <f t="shared" si="10"/>
        <v>1.2305344367092934</v>
      </c>
      <c r="AF39">
        <f t="shared" si="11"/>
        <v>1.2305344367092934</v>
      </c>
      <c r="AG39">
        <v>2</v>
      </c>
      <c r="AH39">
        <f t="shared" si="12"/>
        <v>1.7286978300561384</v>
      </c>
      <c r="AL39" s="12"/>
      <c r="AM39" s="12"/>
      <c r="AN39" s="9"/>
      <c r="AO39" s="10"/>
    </row>
    <row r="40" spans="1:41" x14ac:dyDescent="0.25">
      <c r="A40">
        <f t="shared" si="13"/>
        <v>1.2949999999999999</v>
      </c>
      <c r="B40" s="13">
        <v>2.59</v>
      </c>
      <c r="R40" s="1">
        <v>37</v>
      </c>
      <c r="S40" s="1">
        <v>2.512</v>
      </c>
      <c r="T40" s="1">
        <f t="shared" si="7"/>
        <v>1.256</v>
      </c>
      <c r="U40">
        <f t="shared" si="8"/>
        <v>1.256E-2</v>
      </c>
      <c r="Y40">
        <f t="shared" si="9"/>
        <v>2.007144385915443</v>
      </c>
      <c r="AD40">
        <v>25</v>
      </c>
      <c r="AE40">
        <f t="shared" si="10"/>
        <v>1.236994204905514</v>
      </c>
      <c r="AF40">
        <f t="shared" si="11"/>
        <v>1.236994204905514</v>
      </c>
      <c r="AG40">
        <v>4</v>
      </c>
      <c r="AH40">
        <f t="shared" si="12"/>
        <v>1.8221938637850765</v>
      </c>
      <c r="AL40" s="9"/>
      <c r="AM40" s="10"/>
      <c r="AN40" s="9"/>
      <c r="AO40" s="10"/>
    </row>
    <row r="41" spans="1:41" x14ac:dyDescent="0.25">
      <c r="A41">
        <f t="shared" si="13"/>
        <v>1.2455000000000001</v>
      </c>
      <c r="B41" s="13">
        <v>2.4910000000000001</v>
      </c>
      <c r="R41" s="1">
        <v>38</v>
      </c>
      <c r="S41" s="1">
        <v>2.5310000000000001</v>
      </c>
      <c r="T41" s="1">
        <f t="shared" si="7"/>
        <v>1.2655000000000001</v>
      </c>
      <c r="U41">
        <f t="shared" si="8"/>
        <v>1.2655000000000001E-2</v>
      </c>
      <c r="Y41">
        <f t="shared" si="9"/>
        <v>2.038906258687561</v>
      </c>
      <c r="AD41">
        <v>26</v>
      </c>
      <c r="AE41">
        <f t="shared" si="10"/>
        <v>1.2434539731017347</v>
      </c>
      <c r="AF41">
        <f t="shared" si="11"/>
        <v>1.2434539731017347</v>
      </c>
      <c r="AG41">
        <v>1</v>
      </c>
      <c r="AH41">
        <f t="shared" si="12"/>
        <v>1.9015338832336499</v>
      </c>
      <c r="AL41" s="9"/>
      <c r="AM41" s="10"/>
      <c r="AN41" s="9"/>
      <c r="AO41" s="10"/>
    </row>
    <row r="42" spans="1:41" x14ac:dyDescent="0.25">
      <c r="A42">
        <f t="shared" si="13"/>
        <v>1.3</v>
      </c>
      <c r="B42" s="13">
        <v>2.6</v>
      </c>
      <c r="R42" s="1">
        <v>39</v>
      </c>
      <c r="S42" s="1">
        <v>2.6139999999999999</v>
      </c>
      <c r="T42" s="1">
        <f t="shared" si="7"/>
        <v>1.3069999999999999</v>
      </c>
      <c r="U42">
        <f t="shared" si="8"/>
        <v>1.307E-2</v>
      </c>
      <c r="Y42">
        <f t="shared" si="9"/>
        <v>1.6922354220444478</v>
      </c>
      <c r="AD42">
        <v>27</v>
      </c>
      <c r="AE42">
        <f t="shared" si="10"/>
        <v>1.2499137412979551</v>
      </c>
      <c r="AF42">
        <f t="shared" si="11"/>
        <v>1.2499137412979551</v>
      </c>
      <c r="AG42">
        <v>3</v>
      </c>
      <c r="AH42">
        <f t="shared" si="12"/>
        <v>1.9644797334527377</v>
      </c>
      <c r="AL42" s="9"/>
      <c r="AM42" s="10"/>
      <c r="AN42" s="9"/>
      <c r="AO42" s="10"/>
    </row>
    <row r="43" spans="1:41" x14ac:dyDescent="0.25">
      <c r="A43">
        <f t="shared" si="13"/>
        <v>1.288</v>
      </c>
      <c r="B43" s="13">
        <v>2.5760000000000001</v>
      </c>
      <c r="R43" s="1">
        <v>40</v>
      </c>
      <c r="S43" s="1">
        <v>2.5</v>
      </c>
      <c r="T43" s="1">
        <f t="shared" si="7"/>
        <v>1.25</v>
      </c>
      <c r="U43">
        <f t="shared" si="8"/>
        <v>1.2500000000000001E-2</v>
      </c>
      <c r="Y43">
        <f t="shared" si="9"/>
        <v>1.9652005385041922</v>
      </c>
      <c r="AD43">
        <v>28</v>
      </c>
      <c r="AE43">
        <f t="shared" si="10"/>
        <v>1.2563735094941757</v>
      </c>
      <c r="AF43">
        <f t="shared" si="11"/>
        <v>1.2563735094941757</v>
      </c>
      <c r="AG43">
        <v>9</v>
      </c>
      <c r="AH43">
        <f t="shared" si="12"/>
        <v>2.0092086201324708</v>
      </c>
      <c r="AL43" s="9"/>
      <c r="AM43" s="10"/>
      <c r="AN43" s="9"/>
      <c r="AO43" s="10"/>
    </row>
    <row r="44" spans="1:41" x14ac:dyDescent="0.25">
      <c r="A44">
        <f t="shared" si="13"/>
        <v>1.2869999999999999</v>
      </c>
      <c r="B44" s="13">
        <v>2.5739999999999998</v>
      </c>
      <c r="R44" s="1">
        <v>41</v>
      </c>
      <c r="S44" s="1">
        <v>2.5979999999999999</v>
      </c>
      <c r="T44" s="1">
        <f t="shared" si="7"/>
        <v>1.2989999999999999</v>
      </c>
      <c r="U44">
        <f t="shared" si="8"/>
        <v>1.299E-2</v>
      </c>
      <c r="Y44">
        <f t="shared" si="9"/>
        <v>1.8116872276206084</v>
      </c>
      <c r="AD44">
        <v>29</v>
      </c>
      <c r="AE44">
        <f t="shared" si="10"/>
        <v>1.2628332776903963</v>
      </c>
      <c r="AF44">
        <f t="shared" si="11"/>
        <v>1.2628332776903963</v>
      </c>
      <c r="AG44">
        <v>5</v>
      </c>
      <c r="AH44">
        <f t="shared" si="12"/>
        <v>2.0344007552500809</v>
      </c>
      <c r="AL44" s="9"/>
      <c r="AM44" s="10"/>
      <c r="AN44" s="9"/>
      <c r="AO44" s="10"/>
    </row>
    <row r="45" spans="1:41" x14ac:dyDescent="0.25">
      <c r="A45">
        <f t="shared" si="13"/>
        <v>1.3634999999999999</v>
      </c>
      <c r="B45" s="13">
        <v>2.7269999999999999</v>
      </c>
      <c r="R45" s="1">
        <v>42</v>
      </c>
      <c r="S45" s="1">
        <v>2.6110000000000002</v>
      </c>
      <c r="T45" s="1">
        <f t="shared" si="7"/>
        <v>1.3055000000000001</v>
      </c>
      <c r="U45">
        <f t="shared" si="8"/>
        <v>1.3055000000000001E-2</v>
      </c>
      <c r="Y45">
        <f t="shared" si="9"/>
        <v>1.7160307012851865</v>
      </c>
      <c r="AD45">
        <v>30</v>
      </c>
      <c r="AE45">
        <f t="shared" si="10"/>
        <v>1.269293045886617</v>
      </c>
      <c r="AF45">
        <f t="shared" si="11"/>
        <v>1.269293045886617</v>
      </c>
      <c r="AG45">
        <v>5</v>
      </c>
      <c r="AH45">
        <f t="shared" si="12"/>
        <v>2.0393040404852592</v>
      </c>
      <c r="AL45" s="9"/>
      <c r="AM45" s="10"/>
      <c r="AN45" s="9"/>
      <c r="AO45" s="10"/>
    </row>
    <row r="46" spans="1:41" ht="15.75" thickBot="1" x14ac:dyDescent="0.3">
      <c r="A46">
        <f t="shared" si="13"/>
        <v>1.3160000000000001</v>
      </c>
      <c r="B46" s="13">
        <v>2.6320000000000001</v>
      </c>
      <c r="R46" s="1">
        <v>43</v>
      </c>
      <c r="S46" s="1">
        <v>2.5449999999999999</v>
      </c>
      <c r="T46" s="1">
        <f t="shared" si="7"/>
        <v>1.2725</v>
      </c>
      <c r="U46">
        <f t="shared" si="8"/>
        <v>1.2725E-2</v>
      </c>
      <c r="Y46">
        <f t="shared" si="9"/>
        <v>2.0341324263303902</v>
      </c>
      <c r="AA46" t="s">
        <v>25</v>
      </c>
      <c r="AB46">
        <f>AVERAGE(T4:T103)</f>
        <v>1.2676100000000003</v>
      </c>
      <c r="AD46">
        <v>31</v>
      </c>
      <c r="AE46">
        <f t="shared" si="10"/>
        <v>1.2757528140828374</v>
      </c>
      <c r="AF46">
        <f t="shared" si="11"/>
        <v>1.2757528140828374</v>
      </c>
      <c r="AG46">
        <v>3</v>
      </c>
      <c r="AH46">
        <f t="shared" si="12"/>
        <v>2.023771365208975</v>
      </c>
      <c r="AL46" s="9"/>
      <c r="AM46" s="10"/>
      <c r="AN46" s="11"/>
      <c r="AO46" s="11"/>
    </row>
    <row r="47" spans="1:41" ht="15.75" thickBot="1" x14ac:dyDescent="0.3">
      <c r="A47">
        <f t="shared" si="13"/>
        <v>1.2629999999999999</v>
      </c>
      <c r="B47" s="13">
        <v>2.5259999999999998</v>
      </c>
      <c r="R47" s="1">
        <v>44</v>
      </c>
      <c r="S47" s="1">
        <v>2.4929999999999999</v>
      </c>
      <c r="T47" s="1">
        <f t="shared" si="7"/>
        <v>1.2464999999999999</v>
      </c>
      <c r="U47">
        <f t="shared" si="8"/>
        <v>1.2464999999999999E-2</v>
      </c>
      <c r="Y47">
        <f t="shared" si="9"/>
        <v>1.9333800926007214</v>
      </c>
      <c r="AA47" t="s">
        <v>26</v>
      </c>
      <c r="AB47">
        <f>_xlfn.STDEV.S(T4:T103)</f>
        <v>6.4426866376622038E-2</v>
      </c>
      <c r="AD47">
        <v>32</v>
      </c>
      <c r="AE47">
        <f t="shared" si="10"/>
        <v>1.282212582279058</v>
      </c>
      <c r="AF47">
        <f t="shared" si="11"/>
        <v>1.282212582279058</v>
      </c>
      <c r="AG47">
        <v>4</v>
      </c>
      <c r="AH47">
        <f t="shared" si="12"/>
        <v>1.9882679380960062</v>
      </c>
      <c r="AL47" s="11"/>
      <c r="AM47" s="11"/>
    </row>
    <row r="48" spans="1:41" x14ac:dyDescent="0.25">
      <c r="A48">
        <f t="shared" si="13"/>
        <v>1.2404999999999999</v>
      </c>
      <c r="B48" s="13">
        <v>2.4809999999999999</v>
      </c>
      <c r="J48">
        <v>1</v>
      </c>
      <c r="K48">
        <f>$J$34+($L$36*$J48)</f>
        <v>1.1342913419253393</v>
      </c>
      <c r="L48">
        <f>IF(J48&lt;=51,K48,0)</f>
        <v>1.1342913419253393</v>
      </c>
      <c r="M48" cm="1">
        <f t="array" ref="M48:M99">FREQUENCY(A21:A120,L48:L98)</f>
        <v>1</v>
      </c>
      <c r="N48">
        <f>10*$L$36/($L$35*SQRTPI(2)*EXP(-(K48-$J$33)^2/(2*$L$35^2)))</f>
        <v>0.10707242903545457</v>
      </c>
      <c r="R48" s="1">
        <v>45</v>
      </c>
      <c r="S48" s="1">
        <v>2.577</v>
      </c>
      <c r="T48" s="1">
        <f t="shared" si="7"/>
        <v>1.2885</v>
      </c>
      <c r="U48">
        <f t="shared" si="8"/>
        <v>1.2885000000000001E-2</v>
      </c>
      <c r="Y48">
        <f t="shared" si="9"/>
        <v>1.9355332060590118</v>
      </c>
      <c r="AD48">
        <v>33</v>
      </c>
      <c r="AE48">
        <f t="shared" ref="AE48:AE79" si="14">$AG$7+($AG$14*AD48)</f>
        <v>1.2886723504752786</v>
      </c>
      <c r="AF48">
        <f t="shared" ref="AF48:AF79" si="15">IF(AD48&lt;=$AG$13,AE48,0)</f>
        <v>1.2886723504752786</v>
      </c>
      <c r="AG48">
        <v>4</v>
      </c>
      <c r="AH48">
        <f t="shared" si="12"/>
        <v>1.9338481425190575</v>
      </c>
    </row>
    <row r="49" spans="1:34" x14ac:dyDescent="0.25">
      <c r="A49">
        <f t="shared" si="13"/>
        <v>1.3465</v>
      </c>
      <c r="B49" s="13">
        <v>2.6930000000000001</v>
      </c>
      <c r="J49">
        <v>2</v>
      </c>
      <c r="K49">
        <f t="shared" ref="K49:K98" si="16">$J$34+($L$36*$J49)</f>
        <v>1.1450826838506787</v>
      </c>
      <c r="L49">
        <f t="shared" ref="L49:L98" si="17">IF(J49&lt;=51,K49,0)</f>
        <v>1.1450826838506787</v>
      </c>
      <c r="M49">
        <v>0</v>
      </c>
      <c r="N49">
        <f t="shared" ref="N49:N98" si="18">10*$L$36/($L$35*SQRTPI(2)*EXP(-(K49-$J$33)^2/(2*$L$35^2)))</f>
        <v>0.12536939313934975</v>
      </c>
      <c r="R49" s="1">
        <v>46</v>
      </c>
      <c r="S49" s="1">
        <v>2.72</v>
      </c>
      <c r="T49" s="1">
        <f t="shared" si="7"/>
        <v>1.36</v>
      </c>
      <c r="U49">
        <f t="shared" si="8"/>
        <v>1.3600000000000001E-2</v>
      </c>
      <c r="Y49">
        <f t="shared" si="9"/>
        <v>0.72959193438639358</v>
      </c>
      <c r="AD49">
        <v>34</v>
      </c>
      <c r="AE49">
        <f t="shared" si="14"/>
        <v>1.295132118671499</v>
      </c>
      <c r="AF49">
        <f t="shared" si="15"/>
        <v>1.295132118671499</v>
      </c>
      <c r="AG49">
        <v>5</v>
      </c>
      <c r="AH49">
        <f t="shared" si="12"/>
        <v>1.8621035224230507</v>
      </c>
    </row>
    <row r="50" spans="1:34" x14ac:dyDescent="0.25">
      <c r="A50">
        <f t="shared" si="13"/>
        <v>1.3029999999999999</v>
      </c>
      <c r="B50" s="13">
        <v>2.6059999999999999</v>
      </c>
      <c r="J50">
        <v>3</v>
      </c>
      <c r="K50">
        <f t="shared" si="16"/>
        <v>1.1558740257760181</v>
      </c>
      <c r="L50">
        <f t="shared" si="17"/>
        <v>1.1558740257760181</v>
      </c>
      <c r="M50">
        <v>1</v>
      </c>
      <c r="N50">
        <f t="shared" si="18"/>
        <v>0.14532468416581698</v>
      </c>
      <c r="R50" s="1">
        <v>47</v>
      </c>
      <c r="S50" s="1">
        <v>2.3450000000000002</v>
      </c>
      <c r="T50" s="1">
        <f t="shared" si="7"/>
        <v>1.1725000000000001</v>
      </c>
      <c r="U50">
        <f t="shared" si="8"/>
        <v>1.1725000000000001E-2</v>
      </c>
      <c r="Y50">
        <f t="shared" si="9"/>
        <v>0.6861194623033996</v>
      </c>
      <c r="AD50">
        <v>35</v>
      </c>
      <c r="AE50">
        <f t="shared" si="14"/>
        <v>1.3015918868677196</v>
      </c>
      <c r="AF50">
        <f t="shared" si="15"/>
        <v>1.3015918868677196</v>
      </c>
      <c r="AG50">
        <v>3</v>
      </c>
      <c r="AH50">
        <f t="shared" si="12"/>
        <v>1.7750854789896646</v>
      </c>
    </row>
    <row r="51" spans="1:34" x14ac:dyDescent="0.25">
      <c r="A51">
        <f t="shared" si="13"/>
        <v>1.3045</v>
      </c>
      <c r="B51" s="13">
        <v>2.609</v>
      </c>
      <c r="J51">
        <v>4</v>
      </c>
      <c r="K51">
        <f t="shared" si="16"/>
        <v>1.1666653677013572</v>
      </c>
      <c r="L51">
        <f t="shared" si="17"/>
        <v>1.1666653677013572</v>
      </c>
      <c r="M51">
        <v>0</v>
      </c>
      <c r="N51">
        <f t="shared" si="18"/>
        <v>0.16677127444367582</v>
      </c>
      <c r="R51" s="1">
        <v>48</v>
      </c>
      <c r="S51" s="1">
        <v>2.6320000000000001</v>
      </c>
      <c r="T51" s="1">
        <f t="shared" si="7"/>
        <v>1.3160000000000001</v>
      </c>
      <c r="U51">
        <f t="shared" si="8"/>
        <v>1.316E-2</v>
      </c>
      <c r="Y51">
        <f t="shared" si="9"/>
        <v>1.5386202700879699</v>
      </c>
      <c r="AB51">
        <f>AB47*2</f>
        <v>0.12885373275324408</v>
      </c>
      <c r="AD51">
        <v>36</v>
      </c>
      <c r="AE51">
        <f t="shared" si="14"/>
        <v>1.3080516550639403</v>
      </c>
      <c r="AF51">
        <f t="shared" si="15"/>
        <v>1.3080516550639403</v>
      </c>
      <c r="AG51">
        <v>9</v>
      </c>
      <c r="AH51">
        <f t="shared" si="12"/>
        <v>1.6752079162110576</v>
      </c>
    </row>
    <row r="52" spans="1:34" x14ac:dyDescent="0.25">
      <c r="A52">
        <f t="shared" si="13"/>
        <v>1.238</v>
      </c>
      <c r="B52" s="13">
        <v>2.476</v>
      </c>
      <c r="J52">
        <v>5</v>
      </c>
      <c r="K52">
        <f t="shared" si="16"/>
        <v>1.1774567096266966</v>
      </c>
      <c r="L52">
        <f t="shared" si="17"/>
        <v>1.1774567096266966</v>
      </c>
      <c r="M52">
        <v>2</v>
      </c>
      <c r="N52">
        <f t="shared" si="18"/>
        <v>0.18946853760636254</v>
      </c>
      <c r="R52" s="1">
        <v>49</v>
      </c>
      <c r="S52" s="1">
        <v>2.649</v>
      </c>
      <c r="T52" s="1">
        <f t="shared" si="7"/>
        <v>1.3245</v>
      </c>
      <c r="U52">
        <f t="shared" si="8"/>
        <v>1.3245E-2</v>
      </c>
      <c r="Y52">
        <f t="shared" si="9"/>
        <v>1.3813904261096199</v>
      </c>
      <c r="AD52">
        <v>37</v>
      </c>
      <c r="AE52">
        <f t="shared" si="14"/>
        <v>1.3145114232601609</v>
      </c>
      <c r="AF52">
        <f t="shared" si="15"/>
        <v>1.3145114232601609</v>
      </c>
      <c r="AG52">
        <v>3</v>
      </c>
      <c r="AH52">
        <f t="shared" si="12"/>
        <v>1.5651362765567796</v>
      </c>
    </row>
    <row r="53" spans="1:34" x14ac:dyDescent="0.25">
      <c r="A53">
        <f t="shared" si="13"/>
        <v>1.3314999999999999</v>
      </c>
      <c r="B53" s="13">
        <v>2.6629999999999998</v>
      </c>
      <c r="J53">
        <v>6</v>
      </c>
      <c r="K53">
        <f t="shared" si="16"/>
        <v>1.1882480515520359</v>
      </c>
      <c r="L53">
        <f t="shared" si="17"/>
        <v>1.1882480515520359</v>
      </c>
      <c r="M53">
        <v>0</v>
      </c>
      <c r="N53">
        <f t="shared" si="18"/>
        <v>0.21310171960185689</v>
      </c>
      <c r="R53" s="1">
        <v>50</v>
      </c>
      <c r="S53" s="1">
        <v>2.508</v>
      </c>
      <c r="T53" s="1">
        <f t="shared" si="7"/>
        <v>1.254</v>
      </c>
      <c r="U53">
        <f t="shared" si="8"/>
        <v>1.2540000000000001E-2</v>
      </c>
      <c r="Y53">
        <f t="shared" si="9"/>
        <v>1.9949861383530689</v>
      </c>
      <c r="AA53">
        <f>AB46-AB51</f>
        <v>1.1387562672467562</v>
      </c>
      <c r="AB53">
        <f>AB46+3*AB47</f>
        <v>1.4608905991298664</v>
      </c>
      <c r="AD53">
        <v>38</v>
      </c>
      <c r="AE53">
        <f t="shared" si="14"/>
        <v>1.3209711914563813</v>
      </c>
      <c r="AF53">
        <f t="shared" si="15"/>
        <v>1.3209711914563813</v>
      </c>
      <c r="AG53">
        <v>4</v>
      </c>
      <c r="AH53">
        <f t="shared" si="12"/>
        <v>1.4476700653798944</v>
      </c>
    </row>
    <row r="54" spans="1:34" x14ac:dyDescent="0.25">
      <c r="A54">
        <f t="shared" si="13"/>
        <v>1.3095000000000001</v>
      </c>
      <c r="B54" s="13">
        <v>2.6190000000000002</v>
      </c>
      <c r="J54">
        <v>7</v>
      </c>
      <c r="K54">
        <f t="shared" si="16"/>
        <v>1.1990393934773753</v>
      </c>
      <c r="L54">
        <f t="shared" si="17"/>
        <v>1.1990393934773753</v>
      </c>
      <c r="M54">
        <v>1</v>
      </c>
      <c r="N54">
        <f t="shared" si="18"/>
        <v>0.23728528188940254</v>
      </c>
      <c r="R54" s="1">
        <v>51</v>
      </c>
      <c r="S54" s="1">
        <v>2.532</v>
      </c>
      <c r="T54" s="1">
        <f t="shared" si="7"/>
        <v>1.266</v>
      </c>
      <c r="U54">
        <f t="shared" si="8"/>
        <v>1.2659999999999999E-2</v>
      </c>
      <c r="Y54">
        <f t="shared" si="9"/>
        <v>2.0393631310045102</v>
      </c>
      <c r="AD54">
        <v>39</v>
      </c>
      <c r="AE54">
        <f t="shared" si="14"/>
        <v>1.3274309596526019</v>
      </c>
      <c r="AF54">
        <f t="shared" si="15"/>
        <v>1.3274309596526019</v>
      </c>
      <c r="AG54">
        <v>1</v>
      </c>
      <c r="AH54">
        <f t="shared" si="12"/>
        <v>1.3256260399510826</v>
      </c>
    </row>
    <row r="55" spans="1:34" x14ac:dyDescent="0.25">
      <c r="A55">
        <f t="shared" si="13"/>
        <v>1.2544999999999999</v>
      </c>
      <c r="B55" s="13">
        <v>2.5089999999999999</v>
      </c>
      <c r="J55">
        <v>8</v>
      </c>
      <c r="K55">
        <f t="shared" si="16"/>
        <v>1.2098307354027147</v>
      </c>
      <c r="L55">
        <f t="shared" si="17"/>
        <v>1.2098307354027147</v>
      </c>
      <c r="M55">
        <v>1</v>
      </c>
      <c r="N55">
        <f t="shared" si="18"/>
        <v>0.26157042831108845</v>
      </c>
      <c r="R55" s="1">
        <v>52</v>
      </c>
      <c r="S55" s="1">
        <v>2.5840000000000001</v>
      </c>
      <c r="T55" s="1">
        <f t="shared" si="7"/>
        <v>1.292</v>
      </c>
      <c r="U55">
        <f t="shared" si="8"/>
        <v>1.2920000000000001E-2</v>
      </c>
      <c r="Y55">
        <f t="shared" si="9"/>
        <v>1.8989339475214</v>
      </c>
      <c r="AD55">
        <v>40</v>
      </c>
      <c r="AE55">
        <f t="shared" si="14"/>
        <v>1.3338907278488226</v>
      </c>
      <c r="AF55">
        <f t="shared" si="15"/>
        <v>1.3338907278488226</v>
      </c>
      <c r="AG55">
        <v>0</v>
      </c>
      <c r="AH55">
        <f t="shared" si="12"/>
        <v>1.2017287590005701</v>
      </c>
    </row>
    <row r="56" spans="1:34" x14ac:dyDescent="0.25">
      <c r="A56">
        <f t="shared" si="13"/>
        <v>1.204</v>
      </c>
      <c r="B56" s="13">
        <v>2.4079999999999999</v>
      </c>
      <c r="J56">
        <v>9</v>
      </c>
      <c r="K56">
        <f t="shared" si="16"/>
        <v>1.2206220773280538</v>
      </c>
      <c r="L56">
        <f t="shared" si="17"/>
        <v>1.2206220773280538</v>
      </c>
      <c r="M56">
        <v>2</v>
      </c>
      <c r="N56">
        <f t="shared" si="18"/>
        <v>0.2854568582870386</v>
      </c>
      <c r="R56" s="1">
        <v>53</v>
      </c>
      <c r="S56" s="1">
        <v>2.48</v>
      </c>
      <c r="T56" s="1">
        <f t="shared" si="7"/>
        <v>1.24</v>
      </c>
      <c r="U56">
        <f t="shared" si="8"/>
        <v>1.24E-2</v>
      </c>
      <c r="Y56">
        <f t="shared" si="9"/>
        <v>1.8610170608322312</v>
      </c>
      <c r="AD56">
        <v>41</v>
      </c>
      <c r="AE56">
        <f t="shared" si="14"/>
        <v>1.3403504960450432</v>
      </c>
      <c r="AF56">
        <f t="shared" si="15"/>
        <v>1.3403504960450432</v>
      </c>
      <c r="AG56">
        <v>2</v>
      </c>
      <c r="AH56">
        <f t="shared" si="12"/>
        <v>1.0785142265703211</v>
      </c>
    </row>
    <row r="57" spans="1:34" x14ac:dyDescent="0.25">
      <c r="A57">
        <f t="shared" si="13"/>
        <v>1.3029999999999999</v>
      </c>
      <c r="B57" s="13">
        <v>2.6059999999999999</v>
      </c>
      <c r="J57">
        <v>10</v>
      </c>
      <c r="K57">
        <f t="shared" si="16"/>
        <v>1.2314134192533932</v>
      </c>
      <c r="L57">
        <f t="shared" si="17"/>
        <v>1.2314134192533932</v>
      </c>
      <c r="M57">
        <v>4</v>
      </c>
      <c r="N57">
        <f t="shared" si="18"/>
        <v>0.30840848326046749</v>
      </c>
      <c r="R57" s="1">
        <v>54</v>
      </c>
      <c r="S57" s="1">
        <v>2.4670000000000001</v>
      </c>
      <c r="T57" s="1">
        <f t="shared" si="7"/>
        <v>1.2335</v>
      </c>
      <c r="U57">
        <f t="shared" si="8"/>
        <v>1.2335E-2</v>
      </c>
      <c r="Y57">
        <f t="shared" si="9"/>
        <v>1.7732211776303366</v>
      </c>
      <c r="AD57">
        <v>42</v>
      </c>
      <c r="AE57">
        <f t="shared" si="14"/>
        <v>1.3468102642412636</v>
      </c>
      <c r="AF57">
        <f t="shared" si="15"/>
        <v>1.3468102642412636</v>
      </c>
      <c r="AG57">
        <v>1</v>
      </c>
      <c r="AH57">
        <f t="shared" si="12"/>
        <v>0.95825103616931773</v>
      </c>
    </row>
    <row r="58" spans="1:34" x14ac:dyDescent="0.25">
      <c r="A58">
        <f t="shared" si="13"/>
        <v>1.1735</v>
      </c>
      <c r="B58" s="13">
        <v>2.347</v>
      </c>
      <c r="J58">
        <v>11</v>
      </c>
      <c r="K58">
        <f t="shared" si="16"/>
        <v>1.2422047611787326</v>
      </c>
      <c r="L58">
        <f t="shared" si="17"/>
        <v>1.2422047611787326</v>
      </c>
      <c r="M58">
        <v>5</v>
      </c>
      <c r="N58">
        <f t="shared" si="18"/>
        <v>0.32987252516020216</v>
      </c>
      <c r="R58" s="1">
        <v>55</v>
      </c>
      <c r="S58" s="1">
        <v>2.802</v>
      </c>
      <c r="T58" s="1">
        <f t="shared" si="7"/>
        <v>1.401</v>
      </c>
      <c r="U58">
        <f t="shared" si="8"/>
        <v>1.401E-2</v>
      </c>
      <c r="Y58">
        <f t="shared" si="9"/>
        <v>0.23922564214209327</v>
      </c>
      <c r="AD58">
        <v>43</v>
      </c>
      <c r="AE58">
        <f t="shared" si="14"/>
        <v>1.3532700324374842</v>
      </c>
      <c r="AF58">
        <f t="shared" si="15"/>
        <v>1.3532700324374842</v>
      </c>
      <c r="AG58">
        <v>1</v>
      </c>
      <c r="AH58">
        <f t="shared" si="12"/>
        <v>0.84288187012415272</v>
      </c>
    </row>
    <row r="59" spans="1:34" x14ac:dyDescent="0.25">
      <c r="A59">
        <f t="shared" si="13"/>
        <v>1.4944999999999999</v>
      </c>
      <c r="B59" s="13">
        <v>2.9889999999999999</v>
      </c>
      <c r="J59">
        <v>12</v>
      </c>
      <c r="K59">
        <f t="shared" si="16"/>
        <v>1.2529961031040719</v>
      </c>
      <c r="L59">
        <f t="shared" si="17"/>
        <v>1.2529961031040719</v>
      </c>
      <c r="M59">
        <v>6</v>
      </c>
      <c r="N59">
        <f t="shared" si="18"/>
        <v>0.34930111354684862</v>
      </c>
      <c r="R59" s="1">
        <v>56</v>
      </c>
      <c r="S59" s="1">
        <v>2.5670000000000002</v>
      </c>
      <c r="T59" s="1">
        <f t="shared" si="7"/>
        <v>1.2835000000000001</v>
      </c>
      <c r="U59">
        <f t="shared" si="8"/>
        <v>1.2835000000000001E-2</v>
      </c>
      <c r="Y59">
        <f t="shared" si="9"/>
        <v>1.9788880394493009</v>
      </c>
      <c r="AD59">
        <v>44</v>
      </c>
      <c r="AE59">
        <f t="shared" si="14"/>
        <v>1.3597298006337049</v>
      </c>
      <c r="AF59">
        <f t="shared" si="15"/>
        <v>1.3597298006337049</v>
      </c>
      <c r="AG59">
        <v>0</v>
      </c>
      <c r="AH59">
        <f t="shared" si="12"/>
        <v>0.73398658627765456</v>
      </c>
    </row>
    <row r="60" spans="1:34" x14ac:dyDescent="0.25">
      <c r="A60">
        <f t="shared" si="13"/>
        <v>1.282</v>
      </c>
      <c r="B60" s="13">
        <v>2.5640000000000001</v>
      </c>
      <c r="J60">
        <v>13</v>
      </c>
      <c r="K60">
        <f t="shared" si="16"/>
        <v>1.2637874450294113</v>
      </c>
      <c r="L60">
        <f t="shared" si="17"/>
        <v>1.2637874450294113</v>
      </c>
      <c r="M60">
        <v>5</v>
      </c>
      <c r="N60">
        <f t="shared" si="18"/>
        <v>0.36617424178313907</v>
      </c>
      <c r="R60" s="1">
        <v>57</v>
      </c>
      <c r="S60" s="1">
        <v>2.33</v>
      </c>
      <c r="T60" s="1">
        <f t="shared" si="7"/>
        <v>1.165</v>
      </c>
      <c r="U60">
        <f t="shared" si="8"/>
        <v>1.1650000000000001E-2</v>
      </c>
      <c r="Y60">
        <f t="shared" si="9"/>
        <v>0.57388237178842683</v>
      </c>
      <c r="AD60">
        <v>45</v>
      </c>
      <c r="AE60">
        <f t="shared" si="14"/>
        <v>1.3661895688299253</v>
      </c>
      <c r="AF60">
        <f t="shared" si="15"/>
        <v>1.3661895688299253</v>
      </c>
      <c r="AG60">
        <v>4</v>
      </c>
      <c r="AH60">
        <f t="shared" si="12"/>
        <v>0.63276657414316628</v>
      </c>
    </row>
    <row r="61" spans="1:34" x14ac:dyDescent="0.25">
      <c r="A61">
        <f t="shared" si="13"/>
        <v>1.2815000000000001</v>
      </c>
      <c r="B61" s="13">
        <v>2.5630000000000002</v>
      </c>
      <c r="J61">
        <v>14</v>
      </c>
      <c r="K61">
        <f t="shared" si="16"/>
        <v>1.2745787869547507</v>
      </c>
      <c r="L61">
        <f t="shared" si="17"/>
        <v>1.2745787869547507</v>
      </c>
      <c r="M61">
        <v>7</v>
      </c>
      <c r="N61">
        <f t="shared" si="18"/>
        <v>0.38002275970430094</v>
      </c>
      <c r="R61" s="1">
        <v>58</v>
      </c>
      <c r="S61" s="1">
        <v>2.738</v>
      </c>
      <c r="T61" s="1">
        <f t="shared" si="7"/>
        <v>1.369</v>
      </c>
      <c r="U61">
        <f t="shared" si="8"/>
        <v>1.3690000000000001E-2</v>
      </c>
      <c r="Y61">
        <f t="shared" si="9"/>
        <v>0.59134763453618489</v>
      </c>
      <c r="AD61">
        <v>46</v>
      </c>
      <c r="AE61">
        <f t="shared" si="14"/>
        <v>1.3726493370261459</v>
      </c>
      <c r="AF61">
        <f t="shared" si="15"/>
        <v>1.3726493370261459</v>
      </c>
      <c r="AG61">
        <v>1</v>
      </c>
      <c r="AH61">
        <f t="shared" si="12"/>
        <v>0.54004870811456407</v>
      </c>
    </row>
    <row r="62" spans="1:34" x14ac:dyDescent="0.25">
      <c r="A62">
        <f t="shared" si="13"/>
        <v>1.355</v>
      </c>
      <c r="B62" s="13">
        <v>2.71</v>
      </c>
      <c r="J62">
        <v>15</v>
      </c>
      <c r="K62">
        <f t="shared" si="16"/>
        <v>1.2853701288800898</v>
      </c>
      <c r="L62">
        <f t="shared" si="17"/>
        <v>1.2853701288800898</v>
      </c>
      <c r="M62">
        <v>5</v>
      </c>
      <c r="N62">
        <f t="shared" si="18"/>
        <v>0.39044999320984075</v>
      </c>
      <c r="R62" s="1">
        <v>59</v>
      </c>
      <c r="S62" s="1">
        <v>2.6179999999999999</v>
      </c>
      <c r="T62" s="1">
        <f t="shared" si="7"/>
        <v>1.3089999999999999</v>
      </c>
      <c r="U62">
        <f t="shared" si="8"/>
        <v>1.3089999999999999E-2</v>
      </c>
      <c r="Y62">
        <f t="shared" si="9"/>
        <v>1.6596208624146411</v>
      </c>
      <c r="AD62">
        <v>47</v>
      </c>
      <c r="AE62">
        <f t="shared" si="14"/>
        <v>1.3791091052223665</v>
      </c>
      <c r="AF62">
        <f t="shared" si="15"/>
        <v>1.3791091052223665</v>
      </c>
      <c r="AG62">
        <v>1</v>
      </c>
      <c r="AH62">
        <f t="shared" si="12"/>
        <v>0.45630615738692087</v>
      </c>
    </row>
    <row r="63" spans="1:34" x14ac:dyDescent="0.25">
      <c r="A63">
        <f t="shared" si="13"/>
        <v>1.2495000000000001</v>
      </c>
      <c r="B63" s="13">
        <v>2.4990000000000001</v>
      </c>
      <c r="J63">
        <v>16</v>
      </c>
      <c r="K63">
        <f t="shared" si="16"/>
        <v>1.2961614708054292</v>
      </c>
      <c r="L63">
        <f t="shared" si="17"/>
        <v>1.2961614708054292</v>
      </c>
      <c r="M63">
        <v>10</v>
      </c>
      <c r="N63">
        <f t="shared" si="18"/>
        <v>0.39715060405766484</v>
      </c>
      <c r="R63" s="1">
        <v>60</v>
      </c>
      <c r="S63" s="1">
        <v>2.5819999999999999</v>
      </c>
      <c r="T63" s="1">
        <f t="shared" si="7"/>
        <v>1.2909999999999999</v>
      </c>
      <c r="U63">
        <f t="shared" si="8"/>
        <v>1.291E-2</v>
      </c>
      <c r="Y63">
        <f t="shared" si="9"/>
        <v>1.909894750695313</v>
      </c>
      <c r="AD63">
        <v>48</v>
      </c>
      <c r="AE63">
        <f t="shared" si="14"/>
        <v>1.3855688734185869</v>
      </c>
      <c r="AF63">
        <f t="shared" si="15"/>
        <v>1.3855688734185869</v>
      </c>
      <c r="AG63">
        <v>3</v>
      </c>
      <c r="AH63">
        <f t="shared" si="12"/>
        <v>0.38169258442992643</v>
      </c>
    </row>
    <row r="64" spans="1:34" x14ac:dyDescent="0.25">
      <c r="A64">
        <f t="shared" si="13"/>
        <v>1.276</v>
      </c>
      <c r="B64" s="13">
        <v>2.552</v>
      </c>
      <c r="J64">
        <v>17</v>
      </c>
      <c r="K64">
        <f t="shared" si="16"/>
        <v>1.3069528127307686</v>
      </c>
      <c r="L64">
        <f t="shared" si="17"/>
        <v>1.3069528127307686</v>
      </c>
      <c r="M64">
        <v>12</v>
      </c>
      <c r="N64">
        <f t="shared" si="18"/>
        <v>0.399925439670205</v>
      </c>
      <c r="R64" s="1">
        <v>61</v>
      </c>
      <c r="S64" s="1">
        <v>2.6150000000000002</v>
      </c>
      <c r="T64" s="1">
        <f t="shared" si="7"/>
        <v>1.3075000000000001</v>
      </c>
      <c r="U64">
        <f t="shared" si="8"/>
        <v>1.3075000000000002E-2</v>
      </c>
      <c r="Y64">
        <f t="shared" si="9"/>
        <v>1.68417432855046</v>
      </c>
      <c r="AD64">
        <v>49</v>
      </c>
      <c r="AE64">
        <f t="shared" si="14"/>
        <v>1.3920286416148075</v>
      </c>
      <c r="AF64">
        <f t="shared" si="15"/>
        <v>1.3920286416148075</v>
      </c>
      <c r="AG64">
        <v>0</v>
      </c>
      <c r="AH64">
        <f t="shared" si="12"/>
        <v>0.31608589148116512</v>
      </c>
    </row>
    <row r="65" spans="1:34" x14ac:dyDescent="0.25">
      <c r="A65">
        <f t="shared" si="13"/>
        <v>1.379</v>
      </c>
      <c r="B65" s="13">
        <v>2.758</v>
      </c>
      <c r="J65">
        <v>18</v>
      </c>
      <c r="K65">
        <f t="shared" si="16"/>
        <v>1.3177441546561079</v>
      </c>
      <c r="L65">
        <f t="shared" si="17"/>
        <v>1.3177441546561079</v>
      </c>
      <c r="M65">
        <v>5</v>
      </c>
      <c r="N65">
        <f t="shared" si="18"/>
        <v>0.39869136539954508</v>
      </c>
      <c r="R65" s="1">
        <v>62</v>
      </c>
      <c r="S65" s="1">
        <v>2.4430000000000001</v>
      </c>
      <c r="T65" s="1">
        <f t="shared" si="7"/>
        <v>1.2215</v>
      </c>
      <c r="U65">
        <f t="shared" si="8"/>
        <v>1.2215E-2</v>
      </c>
      <c r="Y65">
        <f t="shared" si="9"/>
        <v>1.5790761917603406</v>
      </c>
      <c r="AD65">
        <v>50</v>
      </c>
      <c r="AE65">
        <f t="shared" si="14"/>
        <v>1.3984884098110282</v>
      </c>
      <c r="AF65">
        <f t="shared" si="15"/>
        <v>1.3984884098110282</v>
      </c>
      <c r="AG65">
        <v>0</v>
      </c>
      <c r="AH65">
        <f t="shared" si="12"/>
        <v>0.25913763814832896</v>
      </c>
    </row>
    <row r="66" spans="1:34" x14ac:dyDescent="0.25">
      <c r="A66">
        <f t="shared" si="13"/>
        <v>1.7895000000000001</v>
      </c>
      <c r="B66" s="13">
        <v>3.5790000000000002</v>
      </c>
      <c r="J66">
        <v>19</v>
      </c>
      <c r="K66">
        <f t="shared" si="16"/>
        <v>1.3285354965814473</v>
      </c>
      <c r="L66">
        <f t="shared" si="17"/>
        <v>1.3285354965814473</v>
      </c>
      <c r="M66">
        <v>5</v>
      </c>
      <c r="N66">
        <f t="shared" si="18"/>
        <v>0.39348540192285747</v>
      </c>
      <c r="R66" s="1">
        <v>63</v>
      </c>
      <c r="S66" s="1">
        <v>2.7650000000000001</v>
      </c>
      <c r="T66" s="1">
        <f t="shared" si="7"/>
        <v>1.3825000000000001</v>
      </c>
      <c r="U66">
        <f t="shared" si="8"/>
        <v>1.3825E-2</v>
      </c>
      <c r="Y66">
        <f t="shared" si="9"/>
        <v>0.41600318837132377</v>
      </c>
      <c r="AD66">
        <v>51</v>
      </c>
      <c r="AE66">
        <f t="shared" si="14"/>
        <v>1.4049481780072488</v>
      </c>
      <c r="AF66">
        <f t="shared" si="15"/>
        <v>1.4049481780072488</v>
      </c>
      <c r="AG66">
        <v>1</v>
      </c>
      <c r="AH66">
        <f t="shared" si="12"/>
        <v>0.21032450549871323</v>
      </c>
    </row>
    <row r="67" spans="1:34" x14ac:dyDescent="0.25">
      <c r="A67">
        <f t="shared" si="13"/>
        <v>1.3385</v>
      </c>
      <c r="B67" s="13">
        <v>2.677</v>
      </c>
      <c r="J67">
        <v>20</v>
      </c>
      <c r="K67">
        <f t="shared" si="16"/>
        <v>1.3393268385067865</v>
      </c>
      <c r="L67">
        <f t="shared" si="17"/>
        <v>1.3393268385067865</v>
      </c>
      <c r="M67">
        <v>4</v>
      </c>
      <c r="N67">
        <f t="shared" si="18"/>
        <v>0.38446288045575772</v>
      </c>
      <c r="R67" s="1">
        <v>64</v>
      </c>
      <c r="S67" s="1">
        <v>2.4359999999999999</v>
      </c>
      <c r="T67" s="1">
        <f t="shared" si="7"/>
        <v>1.218</v>
      </c>
      <c r="U67">
        <f t="shared" si="8"/>
        <v>1.218E-2</v>
      </c>
      <c r="Y67">
        <f t="shared" si="9"/>
        <v>1.5166199120452071</v>
      </c>
      <c r="AG67">
        <v>0</v>
      </c>
    </row>
    <row r="68" spans="1:34" x14ac:dyDescent="0.25">
      <c r="A68">
        <f t="shared" si="13"/>
        <v>1.274</v>
      </c>
      <c r="B68" s="13">
        <v>2.548</v>
      </c>
      <c r="J68">
        <v>21</v>
      </c>
      <c r="K68">
        <f t="shared" si="16"/>
        <v>1.3501181804321258</v>
      </c>
      <c r="L68">
        <f t="shared" si="17"/>
        <v>1.3501181804321258</v>
      </c>
      <c r="M68">
        <v>4</v>
      </c>
      <c r="N68">
        <f t="shared" si="18"/>
        <v>0.37188974405468656</v>
      </c>
      <c r="R68" s="1">
        <v>65</v>
      </c>
      <c r="S68" s="1">
        <v>2.5950000000000002</v>
      </c>
      <c r="T68" s="1">
        <f t="shared" si="7"/>
        <v>1.2975000000000001</v>
      </c>
      <c r="U68">
        <f t="shared" si="8"/>
        <v>1.2975E-2</v>
      </c>
      <c r="Y68">
        <f t="shared" si="9"/>
        <v>1.8318586168091886</v>
      </c>
    </row>
    <row r="69" spans="1:34" x14ac:dyDescent="0.25">
      <c r="A69">
        <f t="shared" si="13"/>
        <v>1.2869999999999999</v>
      </c>
      <c r="B69" s="13">
        <v>2.5739999999999998</v>
      </c>
      <c r="J69">
        <v>22</v>
      </c>
      <c r="K69">
        <f t="shared" si="16"/>
        <v>1.3609095223574652</v>
      </c>
      <c r="L69">
        <f t="shared" si="17"/>
        <v>1.3609095223574652</v>
      </c>
      <c r="M69">
        <v>6</v>
      </c>
      <c r="N69">
        <f t="shared" si="18"/>
        <v>0.35612952743384574</v>
      </c>
      <c r="R69" s="1">
        <v>66</v>
      </c>
      <c r="S69" s="1">
        <v>2.4169999999999998</v>
      </c>
      <c r="T69" s="1">
        <f t="shared" ref="T69:T103" si="19">S69/2</f>
        <v>1.2084999999999999</v>
      </c>
      <c r="U69">
        <f t="shared" ref="U69:U103" si="20">T69/100</f>
        <v>1.2084999999999999E-2</v>
      </c>
      <c r="Y69">
        <f t="shared" ref="Y69:Y103" si="21">$AG$13*$AG$14/($AB$47*SQRTPI(2)*EXP(-(T69-$AB$46)^2/(2*$AB$47^2)))</f>
        <v>1.3391969974258326</v>
      </c>
    </row>
    <row r="70" spans="1:34" x14ac:dyDescent="0.25">
      <c r="A70">
        <f t="shared" si="13"/>
        <v>1.3605</v>
      </c>
      <c r="B70" s="13">
        <v>2.7210000000000001</v>
      </c>
      <c r="J70">
        <v>23</v>
      </c>
      <c r="K70">
        <f t="shared" si="16"/>
        <v>1.3717008642828046</v>
      </c>
      <c r="L70">
        <f t="shared" si="17"/>
        <v>1.3717008642828046</v>
      </c>
      <c r="M70">
        <v>4</v>
      </c>
      <c r="N70">
        <f t="shared" si="18"/>
        <v>0.33762590469173387</v>
      </c>
      <c r="R70" s="1">
        <v>67</v>
      </c>
      <c r="S70" s="1">
        <v>2.6960000000000002</v>
      </c>
      <c r="T70" s="1">
        <f t="shared" si="19"/>
        <v>1.3480000000000001</v>
      </c>
      <c r="U70">
        <f t="shared" si="20"/>
        <v>1.3480000000000001E-2</v>
      </c>
      <c r="Y70">
        <f t="shared" si="21"/>
        <v>0.9365832173014057</v>
      </c>
    </row>
    <row r="71" spans="1:34" x14ac:dyDescent="0.25">
      <c r="A71">
        <f t="shared" si="13"/>
        <v>1.3005</v>
      </c>
      <c r="B71" s="13">
        <v>2.601</v>
      </c>
      <c r="J71">
        <v>24</v>
      </c>
      <c r="K71">
        <f t="shared" si="16"/>
        <v>1.3824922062081439</v>
      </c>
      <c r="L71">
        <f t="shared" si="17"/>
        <v>1.3824922062081439</v>
      </c>
      <c r="M71">
        <v>4</v>
      </c>
      <c r="N71">
        <f t="shared" si="18"/>
        <v>0.31688197346518121</v>
      </c>
      <c r="R71" s="1">
        <v>68</v>
      </c>
      <c r="S71" s="1">
        <v>2.5840000000000001</v>
      </c>
      <c r="T71" s="1">
        <f t="shared" si="19"/>
        <v>1.292</v>
      </c>
      <c r="U71">
        <f t="shared" si="20"/>
        <v>1.2920000000000001E-2</v>
      </c>
      <c r="Y71">
        <f t="shared" si="21"/>
        <v>1.8989339475214</v>
      </c>
    </row>
    <row r="72" spans="1:34" x14ac:dyDescent="0.25">
      <c r="A72">
        <f t="shared" si="13"/>
        <v>1.347</v>
      </c>
      <c r="B72" s="13">
        <v>2.694</v>
      </c>
      <c r="J72">
        <v>25</v>
      </c>
      <c r="K72">
        <f t="shared" si="16"/>
        <v>1.3932835481334833</v>
      </c>
      <c r="L72">
        <f t="shared" si="17"/>
        <v>1.3932835481334833</v>
      </c>
      <c r="M72">
        <v>2</v>
      </c>
      <c r="N72">
        <f t="shared" si="18"/>
        <v>0.29443762294281983</v>
      </c>
      <c r="R72" s="1">
        <v>69</v>
      </c>
      <c r="S72" s="1">
        <v>2.7309999999999999</v>
      </c>
      <c r="T72" s="1">
        <f t="shared" si="19"/>
        <v>1.3654999999999999</v>
      </c>
      <c r="U72">
        <f t="shared" si="20"/>
        <v>1.3654999999999999E-2</v>
      </c>
      <c r="Y72">
        <f t="shared" si="21"/>
        <v>0.64317777923261021</v>
      </c>
    </row>
    <row r="73" spans="1:34" x14ac:dyDescent="0.25">
      <c r="A73">
        <f t="shared" si="13"/>
        <v>1.8285</v>
      </c>
      <c r="B73" s="13">
        <v>3.657</v>
      </c>
      <c r="J73">
        <v>26</v>
      </c>
      <c r="K73">
        <f t="shared" si="16"/>
        <v>1.4040748900588227</v>
      </c>
      <c r="L73">
        <f t="shared" si="17"/>
        <v>1.4040748900588227</v>
      </c>
      <c r="M73">
        <v>0</v>
      </c>
      <c r="N73">
        <f t="shared" si="18"/>
        <v>0.27084639997617371</v>
      </c>
      <c r="R73" s="1">
        <v>70</v>
      </c>
      <c r="S73" s="1">
        <v>2.5169999999999999</v>
      </c>
      <c r="T73" s="1">
        <f t="shared" si="19"/>
        <v>1.2585</v>
      </c>
      <c r="U73">
        <f t="shared" si="20"/>
        <v>1.2584999999999999E-2</v>
      </c>
      <c r="Y73">
        <f t="shared" si="21"/>
        <v>2.0197075781961304</v>
      </c>
    </row>
    <row r="74" spans="1:34" x14ac:dyDescent="0.25">
      <c r="A74">
        <f t="shared" si="13"/>
        <v>1.264</v>
      </c>
      <c r="B74" s="13">
        <v>2.528</v>
      </c>
      <c r="J74">
        <v>27</v>
      </c>
      <c r="K74">
        <f t="shared" si="16"/>
        <v>1.4148662319841618</v>
      </c>
      <c r="L74">
        <f t="shared" si="17"/>
        <v>1.4148662319841618</v>
      </c>
      <c r="M74">
        <v>0</v>
      </c>
      <c r="N74">
        <f t="shared" si="18"/>
        <v>0.24665324166648026</v>
      </c>
      <c r="R74" s="1">
        <v>71</v>
      </c>
      <c r="S74" s="1">
        <v>2.3959999999999999</v>
      </c>
      <c r="T74" s="1">
        <f t="shared" si="19"/>
        <v>1.198</v>
      </c>
      <c r="U74">
        <f t="shared" si="20"/>
        <v>1.1979999999999999E-2</v>
      </c>
      <c r="Y74">
        <f t="shared" si="21"/>
        <v>1.1379903285401771</v>
      </c>
    </row>
    <row r="75" spans="1:34" x14ac:dyDescent="0.25">
      <c r="A75">
        <f t="shared" si="13"/>
        <v>1.3294999999999999</v>
      </c>
      <c r="B75" s="13">
        <v>2.6589999999999998</v>
      </c>
      <c r="J75">
        <v>28</v>
      </c>
      <c r="K75">
        <f t="shared" si="16"/>
        <v>1.4256575739095012</v>
      </c>
      <c r="L75">
        <f t="shared" si="17"/>
        <v>1.4256575739095012</v>
      </c>
      <c r="M75">
        <v>0</v>
      </c>
      <c r="N75">
        <f t="shared" si="18"/>
        <v>0.22237429458975902</v>
      </c>
      <c r="R75" s="1">
        <v>72</v>
      </c>
      <c r="S75" s="1">
        <v>2.5590000000000002</v>
      </c>
      <c r="T75" s="1">
        <f t="shared" si="19"/>
        <v>1.2795000000000001</v>
      </c>
      <c r="U75">
        <f t="shared" si="20"/>
        <v>1.2795000000000001E-2</v>
      </c>
      <c r="Y75">
        <f t="shared" si="21"/>
        <v>2.0055541249699296</v>
      </c>
    </row>
    <row r="76" spans="1:34" x14ac:dyDescent="0.25">
      <c r="A76">
        <f t="shared" si="13"/>
        <v>1.3265</v>
      </c>
      <c r="B76" s="13">
        <v>2.653</v>
      </c>
      <c r="J76">
        <v>29</v>
      </c>
      <c r="K76">
        <f t="shared" si="16"/>
        <v>1.4364489158348406</v>
      </c>
      <c r="L76">
        <f t="shared" si="17"/>
        <v>1.4364489158348406</v>
      </c>
      <c r="M76">
        <v>0</v>
      </c>
      <c r="N76">
        <f t="shared" si="18"/>
        <v>0.19847980973397114</v>
      </c>
      <c r="R76" s="1">
        <v>73</v>
      </c>
      <c r="S76" s="1">
        <v>2.6720000000000002</v>
      </c>
      <c r="T76" s="1">
        <f t="shared" si="19"/>
        <v>1.3360000000000001</v>
      </c>
      <c r="U76">
        <f t="shared" si="20"/>
        <v>1.336E-2</v>
      </c>
      <c r="Y76">
        <f t="shared" si="21"/>
        <v>1.1613047549232822</v>
      </c>
    </row>
    <row r="77" spans="1:34" x14ac:dyDescent="0.25">
      <c r="A77">
        <f t="shared" si="13"/>
        <v>1.3514999999999999</v>
      </c>
      <c r="B77" s="13">
        <v>2.7029999999999998</v>
      </c>
      <c r="J77">
        <v>30</v>
      </c>
      <c r="K77">
        <f t="shared" si="16"/>
        <v>1.4472402577601799</v>
      </c>
      <c r="L77">
        <f t="shared" si="17"/>
        <v>1.4472402577601799</v>
      </c>
      <c r="M77">
        <v>0</v>
      </c>
      <c r="N77">
        <f t="shared" si="18"/>
        <v>0.17538081426956773</v>
      </c>
      <c r="R77" s="1">
        <v>74</v>
      </c>
      <c r="S77" s="1">
        <v>2.464</v>
      </c>
      <c r="T77" s="1">
        <f t="shared" si="19"/>
        <v>1.232</v>
      </c>
      <c r="U77">
        <f t="shared" si="20"/>
        <v>1.2319999999999999E-2</v>
      </c>
      <c r="Y77">
        <f t="shared" si="21"/>
        <v>1.7510231242147376</v>
      </c>
    </row>
    <row r="78" spans="1:34" x14ac:dyDescent="0.25">
      <c r="A78">
        <f t="shared" si="13"/>
        <v>1.27</v>
      </c>
      <c r="B78" s="13">
        <v>2.54</v>
      </c>
      <c r="J78">
        <v>31</v>
      </c>
      <c r="K78">
        <f t="shared" si="16"/>
        <v>1.4580315996855193</v>
      </c>
      <c r="L78">
        <f t="shared" si="17"/>
        <v>1.4580315996855193</v>
      </c>
      <c r="M78">
        <v>0</v>
      </c>
      <c r="N78">
        <f t="shared" si="18"/>
        <v>0.15341994579139723</v>
      </c>
      <c r="R78" s="1">
        <v>75</v>
      </c>
      <c r="S78" s="1">
        <v>2.5169999999999999</v>
      </c>
      <c r="T78" s="1">
        <f t="shared" si="19"/>
        <v>1.2585</v>
      </c>
      <c r="U78">
        <f t="shared" si="20"/>
        <v>1.2584999999999999E-2</v>
      </c>
      <c r="Y78">
        <f t="shared" si="21"/>
        <v>2.0197075781961304</v>
      </c>
    </row>
    <row r="79" spans="1:34" x14ac:dyDescent="0.25">
      <c r="A79">
        <f t="shared" si="13"/>
        <v>1.2789999999999999</v>
      </c>
      <c r="B79" s="13">
        <v>2.5579999999999998</v>
      </c>
      <c r="J79">
        <v>32</v>
      </c>
      <c r="K79">
        <f t="shared" si="16"/>
        <v>1.4688229416108585</v>
      </c>
      <c r="L79">
        <f t="shared" si="17"/>
        <v>1.4688229416108585</v>
      </c>
      <c r="M79">
        <v>0</v>
      </c>
      <c r="N79">
        <f t="shared" si="18"/>
        <v>0.13286652098683108</v>
      </c>
      <c r="R79" s="1">
        <v>76</v>
      </c>
      <c r="S79" s="1">
        <v>2.419</v>
      </c>
      <c r="T79" s="1">
        <f t="shared" si="19"/>
        <v>1.2095</v>
      </c>
      <c r="U79">
        <f t="shared" si="20"/>
        <v>1.2095E-2</v>
      </c>
      <c r="Y79">
        <f t="shared" si="21"/>
        <v>1.358240723219613</v>
      </c>
    </row>
    <row r="80" spans="1:34" x14ac:dyDescent="0.25">
      <c r="A80">
        <f t="shared" si="13"/>
        <v>1.3025</v>
      </c>
      <c r="B80" s="13">
        <v>2.605</v>
      </c>
      <c r="J80">
        <v>33</v>
      </c>
      <c r="K80">
        <f t="shared" si="16"/>
        <v>1.4796142835361978</v>
      </c>
      <c r="L80">
        <f t="shared" si="17"/>
        <v>1.4796142835361978</v>
      </c>
      <c r="M80">
        <v>0</v>
      </c>
      <c r="N80">
        <f t="shared" si="18"/>
        <v>0.11391562509984786</v>
      </c>
      <c r="R80" s="1">
        <v>77</v>
      </c>
      <c r="S80" s="1">
        <v>2.4409999999999998</v>
      </c>
      <c r="T80" s="1">
        <f t="shared" si="19"/>
        <v>1.2204999999999999</v>
      </c>
      <c r="U80">
        <f t="shared" si="20"/>
        <v>1.2204999999999999E-2</v>
      </c>
      <c r="Y80">
        <f t="shared" si="21"/>
        <v>1.5614437651662183</v>
      </c>
    </row>
    <row r="81" spans="1:46" x14ac:dyDescent="0.25">
      <c r="A81">
        <f t="shared" si="13"/>
        <v>1.242</v>
      </c>
      <c r="B81" s="13">
        <v>2.484</v>
      </c>
      <c r="J81">
        <v>34</v>
      </c>
      <c r="K81">
        <f t="shared" si="16"/>
        <v>1.4904056254615372</v>
      </c>
      <c r="L81">
        <f t="shared" si="17"/>
        <v>1.4904056254615372</v>
      </c>
      <c r="M81">
        <v>0</v>
      </c>
      <c r="N81">
        <f t="shared" si="18"/>
        <v>9.6690771943000506E-2</v>
      </c>
      <c r="R81" s="1">
        <v>78</v>
      </c>
      <c r="S81" s="1">
        <v>2.762</v>
      </c>
      <c r="T81" s="1">
        <f t="shared" si="19"/>
        <v>1.381</v>
      </c>
      <c r="U81">
        <f t="shared" si="20"/>
        <v>1.3809999999999999E-2</v>
      </c>
      <c r="Y81">
        <f t="shared" si="21"/>
        <v>0.43352097711631826</v>
      </c>
    </row>
    <row r="82" spans="1:46" x14ac:dyDescent="0.25">
      <c r="A82">
        <f t="shared" si="13"/>
        <v>1.2835000000000001</v>
      </c>
      <c r="B82" s="13">
        <v>2.5670000000000002</v>
      </c>
      <c r="J82">
        <v>35</v>
      </c>
      <c r="K82">
        <f t="shared" si="16"/>
        <v>1.5011969673868766</v>
      </c>
      <c r="L82">
        <f t="shared" si="17"/>
        <v>1.5011969673868766</v>
      </c>
      <c r="M82">
        <v>1</v>
      </c>
      <c r="N82">
        <f t="shared" si="18"/>
        <v>8.1249510465892516E-2</v>
      </c>
      <c r="R82" s="1">
        <v>79</v>
      </c>
      <c r="S82" s="1">
        <v>2.44</v>
      </c>
      <c r="T82" s="1">
        <f t="shared" si="19"/>
        <v>1.22</v>
      </c>
      <c r="U82">
        <f t="shared" si="20"/>
        <v>1.2199999999999999E-2</v>
      </c>
      <c r="Y82">
        <f t="shared" si="21"/>
        <v>1.5525612529040052</v>
      </c>
    </row>
    <row r="83" spans="1:46" x14ac:dyDescent="0.25">
      <c r="A83">
        <f t="shared" si="13"/>
        <v>1.3360000000000001</v>
      </c>
      <c r="B83" s="13">
        <v>2.6720000000000002</v>
      </c>
      <c r="J83">
        <v>36</v>
      </c>
      <c r="K83">
        <f t="shared" si="16"/>
        <v>1.511988309312216</v>
      </c>
      <c r="L83">
        <f t="shared" si="17"/>
        <v>1.511988309312216</v>
      </c>
      <c r="M83">
        <v>0</v>
      </c>
      <c r="N83">
        <f t="shared" si="18"/>
        <v>6.7591249382658009E-2</v>
      </c>
      <c r="R83" s="1">
        <v>80</v>
      </c>
      <c r="S83" s="1">
        <v>2.3149999999999999</v>
      </c>
      <c r="T83" s="1">
        <f t="shared" si="19"/>
        <v>1.1575</v>
      </c>
      <c r="U83">
        <f t="shared" si="20"/>
        <v>1.1575E-2</v>
      </c>
      <c r="Y83">
        <f t="shared" si="21"/>
        <v>0.4735443653188452</v>
      </c>
    </row>
    <row r="84" spans="1:46" x14ac:dyDescent="0.25">
      <c r="A84">
        <f t="shared" si="13"/>
        <v>1.2509999999999999</v>
      </c>
      <c r="B84" s="13">
        <v>2.5019999999999998</v>
      </c>
      <c r="J84">
        <v>37</v>
      </c>
      <c r="K84">
        <f t="shared" si="16"/>
        <v>1.5227796512375553</v>
      </c>
      <c r="L84">
        <f t="shared" si="17"/>
        <v>1.5227796512375553</v>
      </c>
      <c r="M84">
        <v>0</v>
      </c>
      <c r="N84">
        <f t="shared" si="18"/>
        <v>5.5666535234426343E-2</v>
      </c>
      <c r="R84" s="1">
        <v>81</v>
      </c>
      <c r="S84" s="1">
        <v>2.2050000000000001</v>
      </c>
      <c r="T84" s="1">
        <f t="shared" si="19"/>
        <v>1.1025</v>
      </c>
      <c r="U84">
        <f t="shared" si="20"/>
        <v>1.1025E-2</v>
      </c>
      <c r="Y84">
        <f t="shared" si="21"/>
        <v>7.6467008667933961E-2</v>
      </c>
    </row>
    <row r="85" spans="1:46" x14ac:dyDescent="0.25">
      <c r="A85">
        <f t="shared" si="13"/>
        <v>1.323</v>
      </c>
      <c r="B85" s="13">
        <v>2.6459999999999999</v>
      </c>
      <c r="J85">
        <v>38</v>
      </c>
      <c r="K85">
        <f t="shared" si="16"/>
        <v>1.5335709931628947</v>
      </c>
      <c r="L85">
        <f t="shared" si="17"/>
        <v>1.5335709931628947</v>
      </c>
      <c r="M85">
        <v>0</v>
      </c>
      <c r="N85">
        <f t="shared" si="18"/>
        <v>4.5387044514918359E-2</v>
      </c>
      <c r="R85" s="1">
        <v>82</v>
      </c>
      <c r="S85" s="1">
        <v>2.3919999999999999</v>
      </c>
      <c r="T85" s="1">
        <f t="shared" si="19"/>
        <v>1.196</v>
      </c>
      <c r="U85">
        <f t="shared" si="20"/>
        <v>1.196E-2</v>
      </c>
      <c r="Y85">
        <f t="shared" si="21"/>
        <v>1.0999246230137454</v>
      </c>
    </row>
    <row r="86" spans="1:46" x14ac:dyDescent="0.25">
      <c r="A86">
        <f t="shared" ref="A86:A120" si="22">$B86/2</f>
        <v>1.3</v>
      </c>
      <c r="B86" s="13">
        <v>2.6</v>
      </c>
      <c r="J86">
        <v>39</v>
      </c>
      <c r="K86">
        <f t="shared" si="16"/>
        <v>1.5443623350882338</v>
      </c>
      <c r="L86">
        <f t="shared" si="17"/>
        <v>1.5443623350882338</v>
      </c>
      <c r="M86">
        <v>0</v>
      </c>
      <c r="N86">
        <f t="shared" si="18"/>
        <v>3.6635625571445292E-2</v>
      </c>
      <c r="R86" s="1">
        <v>83</v>
      </c>
      <c r="S86" s="1">
        <v>2.339</v>
      </c>
      <c r="T86" s="1">
        <f t="shared" si="19"/>
        <v>1.1695</v>
      </c>
      <c r="U86">
        <f t="shared" si="20"/>
        <v>1.1695000000000001E-2</v>
      </c>
      <c r="Y86">
        <f t="shared" si="21"/>
        <v>0.63984567664652281</v>
      </c>
    </row>
    <row r="87" spans="1:46" x14ac:dyDescent="0.25">
      <c r="A87">
        <f t="shared" si="22"/>
        <v>1.3520000000000001</v>
      </c>
      <c r="B87" s="13">
        <v>2.7040000000000002</v>
      </c>
      <c r="J87">
        <v>40</v>
      </c>
      <c r="K87">
        <f t="shared" si="16"/>
        <v>1.5551536770135732</v>
      </c>
      <c r="L87">
        <f t="shared" si="17"/>
        <v>1.5551536770135732</v>
      </c>
      <c r="M87">
        <v>0</v>
      </c>
      <c r="N87">
        <f t="shared" si="18"/>
        <v>2.9275836671384718E-2</v>
      </c>
      <c r="R87" s="1">
        <v>84</v>
      </c>
      <c r="S87" s="1">
        <v>2.335</v>
      </c>
      <c r="T87" s="1">
        <f t="shared" si="19"/>
        <v>1.1675</v>
      </c>
      <c r="U87">
        <f t="shared" si="20"/>
        <v>1.1675E-2</v>
      </c>
      <c r="Y87">
        <f t="shared" si="21"/>
        <v>0.61000832841396935</v>
      </c>
    </row>
    <row r="88" spans="1:46" x14ac:dyDescent="0.25">
      <c r="A88">
        <f t="shared" si="22"/>
        <v>1.2985</v>
      </c>
      <c r="B88" s="13">
        <v>2.597</v>
      </c>
      <c r="J88">
        <v>41</v>
      </c>
      <c r="K88">
        <f t="shared" si="16"/>
        <v>1.5659450189389126</v>
      </c>
      <c r="L88">
        <f t="shared" si="17"/>
        <v>1.5659450189389126</v>
      </c>
      <c r="M88">
        <v>0</v>
      </c>
      <c r="N88">
        <f t="shared" si="18"/>
        <v>2.3160557818727921E-2</v>
      </c>
      <c r="R88" s="1">
        <v>85</v>
      </c>
      <c r="S88" s="1">
        <v>2.4470000000000001</v>
      </c>
      <c r="T88" s="1">
        <f t="shared" si="19"/>
        <v>1.2235</v>
      </c>
      <c r="U88">
        <f t="shared" si="20"/>
        <v>1.2235000000000001E-2</v>
      </c>
      <c r="Y88">
        <f t="shared" si="21"/>
        <v>1.6137738556025549</v>
      </c>
    </row>
    <row r="89" spans="1:46" x14ac:dyDescent="0.25">
      <c r="A89">
        <f t="shared" si="22"/>
        <v>1.2275</v>
      </c>
      <c r="B89" s="13">
        <v>2.4550000000000001</v>
      </c>
      <c r="J89">
        <v>42</v>
      </c>
      <c r="K89">
        <f t="shared" si="16"/>
        <v>1.576736360864252</v>
      </c>
      <c r="L89">
        <f t="shared" si="17"/>
        <v>1.576736360864252</v>
      </c>
      <c r="M89">
        <v>0</v>
      </c>
      <c r="N89">
        <f t="shared" si="18"/>
        <v>1.8139391335707414E-2</v>
      </c>
      <c r="R89" s="1">
        <v>86</v>
      </c>
      <c r="S89" s="1">
        <v>2.3149999999999999</v>
      </c>
      <c r="T89" s="1">
        <f t="shared" si="19"/>
        <v>1.1575</v>
      </c>
      <c r="U89">
        <f t="shared" si="20"/>
        <v>1.1575E-2</v>
      </c>
      <c r="Y89">
        <f t="shared" si="21"/>
        <v>0.4735443653188452</v>
      </c>
    </row>
    <row r="90" spans="1:46" x14ac:dyDescent="0.25">
      <c r="A90">
        <f t="shared" si="22"/>
        <v>1.306</v>
      </c>
      <c r="B90" s="13">
        <v>2.6120000000000001</v>
      </c>
      <c r="J90">
        <v>43</v>
      </c>
      <c r="K90">
        <f t="shared" si="16"/>
        <v>1.5875277027895911</v>
      </c>
      <c r="L90">
        <f t="shared" si="17"/>
        <v>1.5875277027895911</v>
      </c>
      <c r="M90">
        <v>0</v>
      </c>
      <c r="N90">
        <f t="shared" si="18"/>
        <v>1.4064697669653783E-2</v>
      </c>
      <c r="R90" s="1">
        <v>87</v>
      </c>
      <c r="S90" s="1">
        <v>2.609</v>
      </c>
      <c r="T90" s="1">
        <f t="shared" si="19"/>
        <v>1.3045</v>
      </c>
      <c r="U90">
        <f t="shared" si="20"/>
        <v>1.3044999999999999E-2</v>
      </c>
      <c r="Y90">
        <f t="shared" si="21"/>
        <v>1.7315582893558006</v>
      </c>
    </row>
    <row r="91" spans="1:46" x14ac:dyDescent="0.25">
      <c r="A91">
        <f t="shared" si="22"/>
        <v>1.2575000000000001</v>
      </c>
      <c r="B91" s="13">
        <v>2.5150000000000001</v>
      </c>
      <c r="J91">
        <v>44</v>
      </c>
      <c r="K91">
        <f t="shared" si="16"/>
        <v>1.5983190447149305</v>
      </c>
      <c r="L91">
        <f t="shared" si="17"/>
        <v>1.5983190447149305</v>
      </c>
      <c r="M91">
        <v>0</v>
      </c>
      <c r="N91">
        <f t="shared" si="18"/>
        <v>1.0796228995401863E-2</v>
      </c>
      <c r="R91" s="1">
        <v>88</v>
      </c>
      <c r="S91" s="1">
        <v>2.5680000000000001</v>
      </c>
      <c r="T91" s="1">
        <f t="shared" si="19"/>
        <v>1.284</v>
      </c>
      <c r="U91">
        <f t="shared" si="20"/>
        <v>1.2840000000000001E-2</v>
      </c>
      <c r="Y91">
        <f t="shared" si="21"/>
        <v>1.9750444354770116</v>
      </c>
    </row>
    <row r="92" spans="1:46" x14ac:dyDescent="0.25">
      <c r="A92">
        <f t="shared" si="22"/>
        <v>1.3009999999999999</v>
      </c>
      <c r="B92" s="13">
        <v>2.6019999999999999</v>
      </c>
      <c r="J92">
        <v>45</v>
      </c>
      <c r="K92">
        <f t="shared" si="16"/>
        <v>1.6091103866402698</v>
      </c>
      <c r="L92">
        <f t="shared" si="17"/>
        <v>1.6091103866402698</v>
      </c>
      <c r="M92">
        <v>0</v>
      </c>
      <c r="N92">
        <f t="shared" si="18"/>
        <v>8.2044178316841646E-3</v>
      </c>
      <c r="R92" s="1">
        <v>89</v>
      </c>
      <c r="S92" s="1">
        <v>2.4910000000000001</v>
      </c>
      <c r="T92" s="1">
        <f t="shared" si="19"/>
        <v>1.2455000000000001</v>
      </c>
      <c r="U92">
        <f t="shared" si="20"/>
        <v>1.2455000000000001E-2</v>
      </c>
      <c r="Y92">
        <f t="shared" si="21"/>
        <v>1.9233406876755199</v>
      </c>
    </row>
    <row r="93" spans="1:46" x14ac:dyDescent="0.25">
      <c r="A93">
        <f t="shared" si="22"/>
        <v>1.3220000000000001</v>
      </c>
      <c r="B93" s="13">
        <v>2.6440000000000001</v>
      </c>
      <c r="J93">
        <v>46</v>
      </c>
      <c r="K93">
        <f t="shared" si="16"/>
        <v>1.6199017285656092</v>
      </c>
      <c r="L93">
        <f t="shared" si="17"/>
        <v>1.6199017285656092</v>
      </c>
      <c r="M93">
        <v>0</v>
      </c>
      <c r="N93">
        <f t="shared" si="18"/>
        <v>6.1724481111701994E-3</v>
      </c>
      <c r="R93" s="1">
        <v>90</v>
      </c>
      <c r="S93" s="1">
        <v>2.5070000000000001</v>
      </c>
      <c r="T93" s="1">
        <f t="shared" si="19"/>
        <v>1.2535000000000001</v>
      </c>
      <c r="U93">
        <f t="shared" si="20"/>
        <v>1.2535000000000001E-2</v>
      </c>
      <c r="Y93">
        <f t="shared" si="21"/>
        <v>1.99165818973318</v>
      </c>
      <c r="AT93" t="s">
        <v>14</v>
      </c>
    </row>
    <row r="94" spans="1:46" x14ac:dyDescent="0.25">
      <c r="A94">
        <f t="shared" si="22"/>
        <v>1.3520000000000001</v>
      </c>
      <c r="B94" s="13">
        <v>2.7040000000000002</v>
      </c>
      <c r="J94">
        <v>47</v>
      </c>
      <c r="K94">
        <f t="shared" si="16"/>
        <v>1.6306930704909486</v>
      </c>
      <c r="L94">
        <f t="shared" si="17"/>
        <v>1.6306930704909486</v>
      </c>
      <c r="M94">
        <v>0</v>
      </c>
      <c r="N94">
        <f t="shared" si="18"/>
        <v>4.5972817543047323E-3</v>
      </c>
      <c r="R94" s="1">
        <v>91</v>
      </c>
      <c r="S94" s="1">
        <v>2.4670000000000001</v>
      </c>
      <c r="T94" s="1">
        <f t="shared" si="19"/>
        <v>1.2335</v>
      </c>
      <c r="U94">
        <f t="shared" si="20"/>
        <v>1.2335E-2</v>
      </c>
      <c r="Y94">
        <f t="shared" si="21"/>
        <v>1.7732211776303366</v>
      </c>
    </row>
    <row r="95" spans="1:46" x14ac:dyDescent="0.25">
      <c r="A95">
        <f t="shared" si="22"/>
        <v>1.1539999999999999</v>
      </c>
      <c r="B95" s="13">
        <v>2.3079999999999998</v>
      </c>
      <c r="J95">
        <v>48</v>
      </c>
      <c r="K95">
        <f t="shared" si="16"/>
        <v>1.641484412416288</v>
      </c>
      <c r="L95">
        <f t="shared" si="17"/>
        <v>1.641484412416288</v>
      </c>
      <c r="M95">
        <v>0</v>
      </c>
      <c r="N95">
        <f t="shared" si="18"/>
        <v>3.3898368028030027E-3</v>
      </c>
      <c r="R95" s="1">
        <v>92</v>
      </c>
      <c r="S95" s="1">
        <v>2.593</v>
      </c>
      <c r="T95" s="1">
        <f t="shared" si="19"/>
        <v>1.2965</v>
      </c>
      <c r="U95">
        <f t="shared" si="20"/>
        <v>1.2964999999999999E-2</v>
      </c>
      <c r="Y95">
        <f t="shared" si="21"/>
        <v>1.8448751684270148</v>
      </c>
    </row>
    <row r="96" spans="1:46" x14ac:dyDescent="0.25">
      <c r="A96">
        <f t="shared" si="22"/>
        <v>1.2110000000000001</v>
      </c>
      <c r="B96" s="13">
        <v>2.4220000000000002</v>
      </c>
      <c r="J96">
        <v>49</v>
      </c>
      <c r="K96">
        <f t="shared" si="16"/>
        <v>1.6522757543416273</v>
      </c>
      <c r="L96">
        <f t="shared" si="17"/>
        <v>1.6522757543416273</v>
      </c>
      <c r="M96">
        <v>0</v>
      </c>
      <c r="N96">
        <f t="shared" si="18"/>
        <v>2.4745170770279546E-3</v>
      </c>
      <c r="R96" s="1">
        <v>93</v>
      </c>
      <c r="S96" s="1">
        <v>2.5470000000000002</v>
      </c>
      <c r="T96" s="1">
        <f t="shared" si="19"/>
        <v>1.2735000000000001</v>
      </c>
      <c r="U96">
        <f t="shared" si="20"/>
        <v>1.2735000000000002E-2</v>
      </c>
      <c r="Y96">
        <f t="shared" si="21"/>
        <v>2.0314927417968529</v>
      </c>
    </row>
    <row r="97" spans="1:25" x14ac:dyDescent="0.25">
      <c r="A97">
        <f t="shared" si="22"/>
        <v>1.3779999999999999</v>
      </c>
      <c r="B97" s="13">
        <v>2.7559999999999998</v>
      </c>
      <c r="J97">
        <v>50</v>
      </c>
      <c r="K97">
        <f t="shared" si="16"/>
        <v>1.6630670962669667</v>
      </c>
      <c r="L97">
        <f t="shared" si="17"/>
        <v>1.6630670962669667</v>
      </c>
      <c r="M97">
        <v>0</v>
      </c>
      <c r="N97">
        <f t="shared" si="18"/>
        <v>1.7882824556256919E-3</v>
      </c>
      <c r="R97" s="1">
        <v>94</v>
      </c>
      <c r="S97" s="1">
        <v>2.1589999999999998</v>
      </c>
      <c r="T97" s="1">
        <f t="shared" si="19"/>
        <v>1.0794999999999999</v>
      </c>
      <c r="U97">
        <f t="shared" si="20"/>
        <v>1.0794999999999999E-2</v>
      </c>
      <c r="Y97">
        <f t="shared" si="21"/>
        <v>2.8738871228635585E-2</v>
      </c>
    </row>
    <row r="98" spans="1:25" x14ac:dyDescent="0.25">
      <c r="A98">
        <f t="shared" si="22"/>
        <v>1.1675</v>
      </c>
      <c r="B98" s="13">
        <v>2.335</v>
      </c>
      <c r="J98">
        <v>51</v>
      </c>
      <c r="K98">
        <f t="shared" si="16"/>
        <v>1.6738584381923058</v>
      </c>
      <c r="L98">
        <f t="shared" si="17"/>
        <v>1.6738584381923058</v>
      </c>
      <c r="M98">
        <v>0</v>
      </c>
      <c r="N98">
        <f t="shared" si="18"/>
        <v>1.279427767535365E-3</v>
      </c>
      <c r="R98" s="1">
        <v>95</v>
      </c>
      <c r="S98" s="1">
        <v>2.1509999999999998</v>
      </c>
      <c r="T98" s="1">
        <f t="shared" si="19"/>
        <v>1.0754999999999999</v>
      </c>
      <c r="U98">
        <f t="shared" si="20"/>
        <v>1.0754999999999999E-2</v>
      </c>
      <c r="Y98">
        <f t="shared" si="21"/>
        <v>2.3927975524575065E-2</v>
      </c>
    </row>
    <row r="99" spans="1:25" x14ac:dyDescent="0.25">
      <c r="A99">
        <f t="shared" si="22"/>
        <v>1.2745</v>
      </c>
      <c r="B99" s="13">
        <v>2.5489999999999999</v>
      </c>
      <c r="M99">
        <v>3</v>
      </c>
      <c r="R99" s="1">
        <v>96</v>
      </c>
      <c r="S99" s="1">
        <v>2.5499999999999998</v>
      </c>
      <c r="T99" s="1">
        <f t="shared" si="19"/>
        <v>1.2749999999999999</v>
      </c>
      <c r="U99">
        <f t="shared" si="20"/>
        <v>1.2749999999999999E-2</v>
      </c>
      <c r="Y99">
        <f t="shared" si="21"/>
        <v>2.0266239674088009</v>
      </c>
    </row>
    <row r="100" spans="1:25" x14ac:dyDescent="0.25">
      <c r="A100">
        <f t="shared" si="22"/>
        <v>1.3705000000000001</v>
      </c>
      <c r="B100" s="13">
        <v>2.7410000000000001</v>
      </c>
      <c r="R100" s="1">
        <v>97</v>
      </c>
      <c r="S100" s="1">
        <v>2.512</v>
      </c>
      <c r="T100" s="1">
        <f t="shared" si="19"/>
        <v>1.256</v>
      </c>
      <c r="U100">
        <f t="shared" si="20"/>
        <v>1.256E-2</v>
      </c>
      <c r="Y100">
        <f t="shared" si="21"/>
        <v>2.007144385915443</v>
      </c>
    </row>
    <row r="101" spans="1:25" x14ac:dyDescent="0.25">
      <c r="A101">
        <f t="shared" si="22"/>
        <v>1.2395</v>
      </c>
      <c r="B101" s="13">
        <v>2.4790000000000001</v>
      </c>
      <c r="R101" s="1">
        <v>98</v>
      </c>
      <c r="S101" s="1">
        <v>2.6040000000000001</v>
      </c>
      <c r="T101" s="1">
        <f t="shared" si="19"/>
        <v>1.302</v>
      </c>
      <c r="U101">
        <f t="shared" si="20"/>
        <v>1.302E-2</v>
      </c>
      <c r="Y101">
        <f t="shared" si="21"/>
        <v>1.7691290807948299</v>
      </c>
    </row>
    <row r="102" spans="1:25" x14ac:dyDescent="0.25">
      <c r="A102">
        <f t="shared" si="22"/>
        <v>1.3485</v>
      </c>
      <c r="B102" s="13">
        <v>2.6970000000000001</v>
      </c>
      <c r="O102" t="s">
        <v>15</v>
      </c>
      <c r="P102">
        <f>SUM(U4:U103)</f>
        <v>1.2676099999999997</v>
      </c>
      <c r="R102" s="1">
        <v>99</v>
      </c>
      <c r="S102" s="1">
        <v>2.605</v>
      </c>
      <c r="T102" s="1">
        <f t="shared" si="19"/>
        <v>1.3025</v>
      </c>
      <c r="U102">
        <f t="shared" si="20"/>
        <v>1.3025E-2</v>
      </c>
      <c r="Y102">
        <f t="shared" si="21"/>
        <v>1.7617624717166585</v>
      </c>
    </row>
    <row r="103" spans="1:25" x14ac:dyDescent="0.25">
      <c r="A103">
        <f t="shared" si="22"/>
        <v>1.2255</v>
      </c>
      <c r="B103" s="13">
        <v>2.4510000000000001</v>
      </c>
      <c r="N103" t="s">
        <v>16</v>
      </c>
      <c r="O103">
        <f>_xlfn.STDEV.S(T4:T103)</f>
        <v>6.4426866376622038E-2</v>
      </c>
      <c r="R103" s="1">
        <v>100</v>
      </c>
      <c r="S103" s="1">
        <v>2.512</v>
      </c>
      <c r="T103" s="1">
        <f t="shared" si="19"/>
        <v>1.256</v>
      </c>
      <c r="U103">
        <f t="shared" si="20"/>
        <v>1.256E-2</v>
      </c>
      <c r="Y103">
        <f t="shared" si="21"/>
        <v>2.007144385915443</v>
      </c>
    </row>
    <row r="104" spans="1:25" x14ac:dyDescent="0.25">
      <c r="A104">
        <f t="shared" si="22"/>
        <v>1.3106</v>
      </c>
      <c r="B104" s="13">
        <v>2.6212</v>
      </c>
      <c r="T104" s="5"/>
    </row>
    <row r="105" spans="1:25" x14ac:dyDescent="0.25">
      <c r="A105">
        <f t="shared" si="22"/>
        <v>1.2669999999999999</v>
      </c>
      <c r="B105" s="13">
        <v>2.5339999999999998</v>
      </c>
    </row>
    <row r="106" spans="1:25" x14ac:dyDescent="0.25">
      <c r="A106">
        <f t="shared" si="22"/>
        <v>1.2925</v>
      </c>
      <c r="B106" s="13">
        <v>2.585</v>
      </c>
    </row>
    <row r="107" spans="1:25" x14ac:dyDescent="0.25">
      <c r="A107">
        <f t="shared" si="22"/>
        <v>1.294</v>
      </c>
      <c r="B107" s="13">
        <v>2.5880000000000001</v>
      </c>
    </row>
    <row r="108" spans="1:25" x14ac:dyDescent="0.25">
      <c r="A108">
        <f t="shared" si="22"/>
        <v>1.2745</v>
      </c>
      <c r="B108" s="13">
        <v>2.5489999999999999</v>
      </c>
    </row>
    <row r="109" spans="1:25" x14ac:dyDescent="0.25">
      <c r="A109">
        <f t="shared" si="22"/>
        <v>1.387</v>
      </c>
      <c r="B109" s="13">
        <v>2.774</v>
      </c>
    </row>
    <row r="110" spans="1:25" x14ac:dyDescent="0.25">
      <c r="A110">
        <f t="shared" si="22"/>
        <v>1.2889999999999999</v>
      </c>
      <c r="B110" s="13">
        <v>2.5779999999999998</v>
      </c>
    </row>
    <row r="111" spans="1:25" x14ac:dyDescent="0.25">
      <c r="A111">
        <f t="shared" si="22"/>
        <v>1.2404999999999999</v>
      </c>
      <c r="B111" s="13">
        <v>2.4809999999999999</v>
      </c>
    </row>
    <row r="112" spans="1:25" x14ac:dyDescent="0.25">
      <c r="A112">
        <f t="shared" si="22"/>
        <v>1.3105</v>
      </c>
      <c r="B112" s="13">
        <v>2.621</v>
      </c>
    </row>
    <row r="113" spans="1:2" x14ac:dyDescent="0.25">
      <c r="A113">
        <f t="shared" si="22"/>
        <v>1.2555000000000001</v>
      </c>
      <c r="B113" s="13">
        <v>2.5110000000000001</v>
      </c>
    </row>
    <row r="114" spans="1:2" x14ac:dyDescent="0.25">
      <c r="A114">
        <f t="shared" si="22"/>
        <v>1.2155</v>
      </c>
      <c r="B114" s="13">
        <v>2.431</v>
      </c>
    </row>
    <row r="115" spans="1:2" x14ac:dyDescent="0.25">
      <c r="A115">
        <f t="shared" si="22"/>
        <v>1.373</v>
      </c>
      <c r="B115" s="13">
        <v>2.746</v>
      </c>
    </row>
    <row r="116" spans="1:2" x14ac:dyDescent="0.25">
      <c r="A116">
        <f t="shared" si="22"/>
        <v>1.2475000000000001</v>
      </c>
      <c r="B116" s="13">
        <v>2.4950000000000001</v>
      </c>
    </row>
    <row r="117" spans="1:2" x14ac:dyDescent="0.25">
      <c r="A117">
        <f t="shared" si="22"/>
        <v>1.3560000000000001</v>
      </c>
      <c r="B117" s="13">
        <v>2.7120000000000002</v>
      </c>
    </row>
    <row r="118" spans="1:2" x14ac:dyDescent="0.25">
      <c r="A118">
        <f t="shared" si="22"/>
        <v>1.32</v>
      </c>
      <c r="B118" s="13">
        <v>2.64</v>
      </c>
    </row>
    <row r="119" spans="1:2" x14ac:dyDescent="0.25">
      <c r="A119">
        <f t="shared" si="22"/>
        <v>1.3065</v>
      </c>
      <c r="B119" s="13">
        <v>2.613</v>
      </c>
    </row>
    <row r="120" spans="1:2" x14ac:dyDescent="0.25">
      <c r="A120">
        <f t="shared" si="22"/>
        <v>1.296</v>
      </c>
      <c r="B120" s="13">
        <v>2.5920000000000001</v>
      </c>
    </row>
  </sheetData>
  <sortState xmlns:xlrd2="http://schemas.microsoft.com/office/spreadsheetml/2017/richdata2" ref="AN39:AN45">
    <sortCondition ref="AN3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jkowa</dc:creator>
  <cp:lastModifiedBy>Przemysław Ryś</cp:lastModifiedBy>
  <dcterms:created xsi:type="dcterms:W3CDTF">2021-10-26T22:58:50Z</dcterms:created>
  <dcterms:modified xsi:type="dcterms:W3CDTF">2021-11-23T23:03:54Z</dcterms:modified>
</cp:coreProperties>
</file>