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em\Desktop\SEMESTR_3\Laboratorium fizyczne\sprawka\cw 32\sprawko3\"/>
    </mc:Choice>
  </mc:AlternateContent>
  <xr:revisionPtr revIDLastSave="0" documentId="13_ncr:1_{285A90CC-829A-4242-B053-6874E9D426FB}" xr6:coauthVersionLast="47" xr6:coauthVersionMax="47" xr10:uidLastSave="{00000000-0000-0000-0000-000000000000}"/>
  <bookViews>
    <workbookView xWindow="8610" yWindow="750" windowWidth="17925" windowHeight="14385" xr2:uid="{2B64D45B-3283-4FD9-A5F3-01FD3D6D53E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" i="1" l="1"/>
  <c r="C30" i="1"/>
  <c r="C29" i="1"/>
  <c r="C28" i="1"/>
  <c r="O25" i="1"/>
  <c r="O23" i="1"/>
  <c r="D18" i="1"/>
  <c r="E18" i="1"/>
  <c r="F18" i="1"/>
  <c r="G18" i="1"/>
  <c r="H18" i="1"/>
  <c r="I18" i="1"/>
  <c r="J18" i="1"/>
  <c r="K18" i="1"/>
  <c r="L18" i="1"/>
  <c r="C18" i="1"/>
  <c r="M18" i="1"/>
  <c r="M13" i="1"/>
  <c r="Y19" i="1"/>
  <c r="Y14" i="1"/>
  <c r="Y9" i="1"/>
  <c r="Y5" i="1"/>
  <c r="Y1" i="1"/>
  <c r="P19" i="1"/>
  <c r="Q19" i="1"/>
  <c r="R19" i="1"/>
  <c r="S19" i="1"/>
  <c r="T19" i="1"/>
  <c r="U19" i="1"/>
  <c r="V19" i="1"/>
  <c r="W19" i="1"/>
  <c r="X19" i="1"/>
  <c r="P14" i="1"/>
  <c r="Q14" i="1"/>
  <c r="R14" i="1"/>
  <c r="S14" i="1"/>
  <c r="T14" i="1"/>
  <c r="U14" i="1"/>
  <c r="V14" i="1"/>
  <c r="W14" i="1"/>
  <c r="X14" i="1"/>
  <c r="P9" i="1"/>
  <c r="Q9" i="1"/>
  <c r="R9" i="1"/>
  <c r="S9" i="1"/>
  <c r="T9" i="1"/>
  <c r="U9" i="1"/>
  <c r="V9" i="1"/>
  <c r="W9" i="1"/>
  <c r="X9" i="1"/>
  <c r="P5" i="1"/>
  <c r="Q5" i="1"/>
  <c r="R5" i="1"/>
  <c r="S5" i="1"/>
  <c r="T5" i="1"/>
  <c r="U5" i="1"/>
  <c r="V5" i="1"/>
  <c r="W5" i="1"/>
  <c r="X5" i="1"/>
  <c r="O5" i="1"/>
  <c r="O9" i="1"/>
  <c r="O14" i="1"/>
  <c r="O19" i="1"/>
  <c r="P1" i="1"/>
  <c r="Q1" i="1"/>
  <c r="R1" i="1"/>
  <c r="S1" i="1"/>
  <c r="T1" i="1"/>
  <c r="U1" i="1"/>
  <c r="V1" i="1"/>
  <c r="W1" i="1"/>
  <c r="X1" i="1"/>
  <c r="O1" i="1"/>
  <c r="N8" i="1"/>
  <c r="M22" i="1"/>
  <c r="M17" i="1"/>
  <c r="M12" i="1"/>
  <c r="M8" i="1"/>
  <c r="M4" i="1"/>
  <c r="C21" i="1"/>
  <c r="C22" i="1" s="1"/>
  <c r="D21" i="1"/>
  <c r="D22" i="1" s="1"/>
  <c r="E21" i="1"/>
  <c r="E22" i="1" s="1"/>
  <c r="F21" i="1"/>
  <c r="F22" i="1" s="1"/>
  <c r="H21" i="1"/>
  <c r="H22" i="1" s="1"/>
  <c r="I21" i="1"/>
  <c r="I22" i="1" s="1"/>
  <c r="J21" i="1"/>
  <c r="J22" i="1" s="1"/>
  <c r="K21" i="1"/>
  <c r="K22" i="1" s="1"/>
  <c r="L21" i="1"/>
  <c r="L22" i="1" s="1"/>
  <c r="G21" i="1"/>
  <c r="G22" i="1" s="1"/>
  <c r="C17" i="1"/>
  <c r="D17" i="1"/>
  <c r="C16" i="1"/>
  <c r="D16" i="1"/>
  <c r="E16" i="1"/>
  <c r="E17" i="1" s="1"/>
  <c r="F17" i="1"/>
  <c r="F16" i="1"/>
  <c r="G16" i="1"/>
  <c r="G17" i="1" s="1"/>
  <c r="L17" i="1"/>
  <c r="L16" i="1"/>
  <c r="K16" i="1"/>
  <c r="K17" i="1" s="1"/>
  <c r="H16" i="1"/>
  <c r="H17" i="1" s="1"/>
  <c r="I16" i="1"/>
  <c r="I17" i="1" s="1"/>
  <c r="J16" i="1"/>
  <c r="J17" i="1" s="1"/>
  <c r="C13" i="1"/>
  <c r="D13" i="1"/>
  <c r="E13" i="1"/>
  <c r="F13" i="1"/>
  <c r="G13" i="1"/>
  <c r="H13" i="1"/>
  <c r="I13" i="1"/>
  <c r="J13" i="1"/>
  <c r="K13" i="1"/>
  <c r="L13" i="1"/>
  <c r="G12" i="1"/>
  <c r="H12" i="1"/>
  <c r="I12" i="1"/>
  <c r="J12" i="1"/>
  <c r="K12" i="1"/>
  <c r="L12" i="1"/>
  <c r="C11" i="1"/>
  <c r="C12" i="1" s="1"/>
  <c r="D11" i="1"/>
  <c r="D12" i="1" s="1"/>
  <c r="E11" i="1"/>
  <c r="E12" i="1" s="1"/>
  <c r="F11" i="1"/>
  <c r="F12" i="1" s="1"/>
  <c r="G11" i="1"/>
  <c r="H11" i="1"/>
  <c r="I11" i="1"/>
  <c r="J11" i="1"/>
  <c r="K11" i="1"/>
  <c r="L11" i="1"/>
  <c r="D8" i="1"/>
  <c r="E8" i="1"/>
  <c r="F8" i="1"/>
  <c r="G8" i="1"/>
  <c r="H8" i="1"/>
  <c r="I8" i="1"/>
  <c r="J8" i="1"/>
  <c r="K8" i="1"/>
  <c r="L8" i="1"/>
  <c r="C8" i="1"/>
  <c r="D7" i="1"/>
  <c r="E7" i="1"/>
  <c r="F7" i="1"/>
  <c r="G7" i="1"/>
  <c r="H7" i="1"/>
  <c r="I7" i="1"/>
  <c r="J7" i="1"/>
  <c r="K7" i="1"/>
  <c r="L7" i="1"/>
  <c r="C7" i="1"/>
  <c r="D4" i="1"/>
  <c r="F4" i="1"/>
  <c r="G4" i="1"/>
  <c r="H4" i="1"/>
  <c r="I4" i="1"/>
  <c r="J4" i="1"/>
  <c r="K4" i="1"/>
  <c r="L4" i="1"/>
  <c r="C4" i="1"/>
  <c r="D3" i="1"/>
  <c r="E3" i="1"/>
  <c r="E4" i="1" s="1"/>
  <c r="F3" i="1"/>
  <c r="G3" i="1"/>
  <c r="H3" i="1"/>
  <c r="I3" i="1"/>
  <c r="J3" i="1"/>
  <c r="K3" i="1"/>
  <c r="L3" i="1"/>
  <c r="C3" i="1"/>
</calcChain>
</file>

<file path=xl/sharedStrings.xml><?xml version="1.0" encoding="utf-8"?>
<sst xmlns="http://schemas.openxmlformats.org/spreadsheetml/2006/main" count="37" uniqueCount="18">
  <si>
    <t>R2</t>
  </si>
  <si>
    <t>R [Om]</t>
  </si>
  <si>
    <t>Opór wzorcowy [Om]</t>
  </si>
  <si>
    <t>R1</t>
  </si>
  <si>
    <t>R3</t>
  </si>
  <si>
    <t>a [cm]</t>
  </si>
  <si>
    <t>l - a [cm]</t>
  </si>
  <si>
    <t>oczekiwane</t>
  </si>
  <si>
    <t>R2+R3</t>
  </si>
  <si>
    <t>R2*R3/(R2+R3)</t>
  </si>
  <si>
    <t>A</t>
  </si>
  <si>
    <t>u(a)</t>
  </si>
  <si>
    <t>srednia</t>
  </si>
  <si>
    <t>u_sz</t>
  </si>
  <si>
    <t>u_r</t>
  </si>
  <si>
    <t>szer</t>
  </si>
  <si>
    <t>podejscei 3</t>
  </si>
  <si>
    <t>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</si>
</sst>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2" borderId="1" xfId="0" applyNumberFormat="1" applyFont="1" applyFill="1" applyBorder="1"/>
    <xf numFmtId="0" fontId="0" fillId="0" borderId="1" xfId="0" applyNumberFormat="1" applyBorder="1"/>
    <xf numFmtId="0" fontId="0" fillId="3" borderId="0" xfId="0" applyFill="1"/>
    <xf numFmtId="164" fontId="0" fillId="3" borderId="0" xfId="0" applyNumberFormat="1" applyFill="1"/>
    <xf numFmtId="0" fontId="0" fillId="4" borderId="0" xfId="0" applyFill="1"/>
    <xf numFmtId="165" fontId="0" fillId="0" borderId="0" xfId="0" applyNumberFormat="1"/>
    <xf numFmtId="0" fontId="0" fillId="0" borderId="0" xfId="0" applyAlignment="1"/>
    <xf numFmtId="0" fontId="0" fillId="0" borderId="1" xfId="0" applyNumberFormat="1" applyBorder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7F72D-D077-4492-B638-BEDC5A69F866}">
  <dimension ref="A1:Y31"/>
  <sheetViews>
    <sheetView tabSelected="1" topLeftCell="A16" zoomScale="110" zoomScaleNormal="110" workbookViewId="0">
      <selection activeCell="B32" sqref="B32"/>
    </sheetView>
  </sheetViews>
  <sheetFormatPr defaultRowHeight="15" x14ac:dyDescent="0.25"/>
  <cols>
    <col min="1" max="1" width="17.28515625" bestFit="1" customWidth="1"/>
    <col min="2" max="2" width="20" bestFit="1" customWidth="1"/>
    <col min="3" max="3" width="9.28515625" bestFit="1" customWidth="1"/>
    <col min="13" max="13" width="9.7109375" bestFit="1" customWidth="1"/>
  </cols>
  <sheetData>
    <row r="1" spans="1:25" x14ac:dyDescent="0.25">
      <c r="A1" s="9" t="s">
        <v>3</v>
      </c>
      <c r="B1" t="s">
        <v>2</v>
      </c>
      <c r="C1">
        <v>11.5</v>
      </c>
      <c r="D1">
        <v>11</v>
      </c>
      <c r="E1">
        <v>10.5</v>
      </c>
      <c r="F1">
        <v>10</v>
      </c>
      <c r="G1">
        <v>9.5</v>
      </c>
      <c r="H1">
        <v>9</v>
      </c>
      <c r="I1">
        <v>8.5</v>
      </c>
      <c r="J1">
        <v>8</v>
      </c>
      <c r="K1">
        <v>7.5</v>
      </c>
      <c r="L1">
        <v>7</v>
      </c>
      <c r="M1" t="s">
        <v>11</v>
      </c>
      <c r="N1" t="s">
        <v>10</v>
      </c>
      <c r="O1">
        <f>$M$2*C1*100/(100-C3)^2</f>
        <v>3.8016528925619839E-2</v>
      </c>
      <c r="P1">
        <f t="shared" ref="P1:X1" si="0">$M$2*D1*100/(100-D3)^2</f>
        <v>3.703391970372865E-2</v>
      </c>
      <c r="Q1">
        <f t="shared" si="0"/>
        <v>3.6547672087324568E-2</v>
      </c>
      <c r="R1">
        <f t="shared" si="0"/>
        <v>3.7557839072171147E-2</v>
      </c>
      <c r="S1">
        <f t="shared" si="0"/>
        <v>3.7251249877462991E-2</v>
      </c>
      <c r="T1">
        <f t="shared" si="0"/>
        <v>3.7029570168978274E-2</v>
      </c>
      <c r="U1">
        <f t="shared" si="0"/>
        <v>3.6892361111111119E-2</v>
      </c>
      <c r="V1">
        <f t="shared" si="0"/>
        <v>3.7158145065398336E-2</v>
      </c>
      <c r="W1">
        <f t="shared" si="0"/>
        <v>3.7037037037037035E-2</v>
      </c>
      <c r="X1">
        <f t="shared" si="0"/>
        <v>3.7163668797383677E-2</v>
      </c>
      <c r="Y1" s="7">
        <f>AVERAGE(O1:X1)</f>
        <v>3.7168799184621563E-2</v>
      </c>
    </row>
    <row r="2" spans="1:25" x14ac:dyDescent="0.25">
      <c r="A2" s="9"/>
      <c r="B2" t="s">
        <v>6</v>
      </c>
      <c r="C2" s="1">
        <v>55</v>
      </c>
      <c r="D2" s="1">
        <v>54.5</v>
      </c>
      <c r="E2" s="1">
        <v>53.6</v>
      </c>
      <c r="F2" s="1">
        <v>51.6</v>
      </c>
      <c r="G2" s="1">
        <v>50.5</v>
      </c>
      <c r="H2" s="1">
        <v>49.3</v>
      </c>
      <c r="I2" s="1">
        <v>48</v>
      </c>
      <c r="J2" s="1">
        <v>46.4</v>
      </c>
      <c r="K2" s="1">
        <v>45</v>
      </c>
      <c r="L2" s="1">
        <v>43.4</v>
      </c>
      <c r="M2" s="8">
        <v>0.1</v>
      </c>
      <c r="Y2" s="7" t="s">
        <v>12</v>
      </c>
    </row>
    <row r="3" spans="1:25" x14ac:dyDescent="0.25">
      <c r="A3" s="9"/>
      <c r="B3" t="s">
        <v>5</v>
      </c>
      <c r="C3" s="1">
        <f>100-C2</f>
        <v>45</v>
      </c>
      <c r="D3" s="1">
        <f t="shared" ref="D3:L3" si="1">100-D2</f>
        <v>45.5</v>
      </c>
      <c r="E3" s="1">
        <f t="shared" si="1"/>
        <v>46.4</v>
      </c>
      <c r="F3" s="1">
        <f t="shared" si="1"/>
        <v>48.4</v>
      </c>
      <c r="G3" s="1">
        <f t="shared" si="1"/>
        <v>49.5</v>
      </c>
      <c r="H3" s="1">
        <f t="shared" si="1"/>
        <v>50.7</v>
      </c>
      <c r="I3" s="1">
        <f t="shared" si="1"/>
        <v>52</v>
      </c>
      <c r="J3" s="1">
        <f t="shared" si="1"/>
        <v>53.6</v>
      </c>
      <c r="K3" s="1">
        <f t="shared" si="1"/>
        <v>55</v>
      </c>
      <c r="L3" s="1">
        <f t="shared" si="1"/>
        <v>56.6</v>
      </c>
      <c r="M3" s="8"/>
      <c r="Y3" s="7"/>
    </row>
    <row r="4" spans="1:25" x14ac:dyDescent="0.25">
      <c r="A4" s="9"/>
      <c r="B4" t="s">
        <v>1</v>
      </c>
      <c r="C4" s="1">
        <f>C1*C3/(100-C3)</f>
        <v>9.4090909090909083</v>
      </c>
      <c r="D4" s="1">
        <f t="shared" ref="D4:L4" si="2">D1*D3/(100-D3)</f>
        <v>9.1834862385321099</v>
      </c>
      <c r="E4" s="1">
        <f>E1*E3/(100-E3)</f>
        <v>9.08955223880597</v>
      </c>
      <c r="F4" s="1">
        <f t="shared" si="2"/>
        <v>9.379844961240309</v>
      </c>
      <c r="G4" s="1">
        <f t="shared" si="2"/>
        <v>9.3118811881188126</v>
      </c>
      <c r="H4" s="1">
        <f t="shared" si="2"/>
        <v>9.2555780933062888</v>
      </c>
      <c r="I4" s="1">
        <f t="shared" si="2"/>
        <v>9.2083333333333339</v>
      </c>
      <c r="J4" s="1">
        <f t="shared" si="2"/>
        <v>9.2413793103448274</v>
      </c>
      <c r="K4" s="1">
        <f t="shared" si="2"/>
        <v>9.1666666666666661</v>
      </c>
      <c r="L4" s="1">
        <f t="shared" si="2"/>
        <v>9.129032258064516</v>
      </c>
      <c r="M4" s="8">
        <f>AVERAGE(C4:L4)</f>
        <v>9.2374845197503745</v>
      </c>
      <c r="N4" s="1"/>
      <c r="Y4" s="7"/>
    </row>
    <row r="5" spans="1:25" x14ac:dyDescent="0.25">
      <c r="A5" s="9" t="s">
        <v>0</v>
      </c>
      <c r="B5" t="s">
        <v>2</v>
      </c>
      <c r="C5">
        <v>24</v>
      </c>
      <c r="D5">
        <v>23</v>
      </c>
      <c r="E5">
        <v>22</v>
      </c>
      <c r="F5">
        <v>21</v>
      </c>
      <c r="G5">
        <v>20</v>
      </c>
      <c r="H5">
        <v>19</v>
      </c>
      <c r="I5">
        <v>18</v>
      </c>
      <c r="J5">
        <v>17</v>
      </c>
      <c r="K5">
        <v>16</v>
      </c>
      <c r="L5">
        <v>15</v>
      </c>
      <c r="M5" s="8"/>
      <c r="O5">
        <f>$M$2*C5*100/(100-C7)^2</f>
        <v>7.491665522106658E-2</v>
      </c>
      <c r="P5">
        <f t="shared" ref="P5:X5" si="3">$M$2*D5*100/(100-D7)^2</f>
        <v>7.4400910925935523E-2</v>
      </c>
      <c r="Q5">
        <f t="shared" si="3"/>
        <v>7.40678394074573E-2</v>
      </c>
      <c r="R5">
        <f t="shared" si="3"/>
        <v>7.3643900180953584E-2</v>
      </c>
      <c r="S5">
        <f t="shared" si="3"/>
        <v>7.2839578113163578E-2</v>
      </c>
      <c r="T5">
        <f t="shared" si="3"/>
        <v>7.3048827374086883E-2</v>
      </c>
      <c r="U5">
        <f t="shared" si="3"/>
        <v>7.2579474524604462E-2</v>
      </c>
      <c r="V5">
        <f t="shared" si="3"/>
        <v>7.2271229673716672E-2</v>
      </c>
      <c r="W5">
        <f t="shared" si="3"/>
        <v>7.2430964237211404E-2</v>
      </c>
      <c r="X5">
        <f t="shared" si="3"/>
        <v>7.2774554134565003E-2</v>
      </c>
      <c r="Y5" s="7">
        <f>AVERAGE(O5:X5)</f>
        <v>7.3297393379276099E-2</v>
      </c>
    </row>
    <row r="6" spans="1:25" x14ac:dyDescent="0.25">
      <c r="A6" s="9"/>
      <c r="B6" t="s">
        <v>6</v>
      </c>
      <c r="C6" s="1">
        <v>56.6</v>
      </c>
      <c r="D6" s="1">
        <v>55.6</v>
      </c>
      <c r="E6" s="1">
        <v>54.5</v>
      </c>
      <c r="F6" s="1">
        <v>53.4</v>
      </c>
      <c r="G6" s="1">
        <v>52.4</v>
      </c>
      <c r="H6" s="1">
        <v>51</v>
      </c>
      <c r="I6" s="1">
        <v>49.8</v>
      </c>
      <c r="J6" s="1">
        <v>48.5</v>
      </c>
      <c r="K6" s="1">
        <v>47</v>
      </c>
      <c r="L6" s="1">
        <v>45.4</v>
      </c>
      <c r="M6" s="8"/>
      <c r="Y6" s="7"/>
    </row>
    <row r="7" spans="1:25" x14ac:dyDescent="0.25">
      <c r="A7" s="9"/>
      <c r="B7" t="s">
        <v>5</v>
      </c>
      <c r="C7" s="1">
        <f>100-C6</f>
        <v>43.4</v>
      </c>
      <c r="D7" s="1">
        <f t="shared" ref="D7:L7" si="4">100-D6</f>
        <v>44.4</v>
      </c>
      <c r="E7" s="1">
        <f t="shared" si="4"/>
        <v>45.5</v>
      </c>
      <c r="F7" s="1">
        <f t="shared" si="4"/>
        <v>46.6</v>
      </c>
      <c r="G7" s="1">
        <f t="shared" si="4"/>
        <v>47.6</v>
      </c>
      <c r="H7" s="1">
        <f t="shared" si="4"/>
        <v>49</v>
      </c>
      <c r="I7" s="1">
        <f t="shared" si="4"/>
        <v>50.2</v>
      </c>
      <c r="J7" s="1">
        <f t="shared" si="4"/>
        <v>51.5</v>
      </c>
      <c r="K7" s="1">
        <f t="shared" si="4"/>
        <v>53</v>
      </c>
      <c r="L7" s="1">
        <f t="shared" si="4"/>
        <v>54.6</v>
      </c>
      <c r="M7" s="8"/>
      <c r="Y7" s="7"/>
    </row>
    <row r="8" spans="1:25" x14ac:dyDescent="0.25">
      <c r="A8" s="9"/>
      <c r="B8" t="s">
        <v>1</v>
      </c>
      <c r="C8" s="1">
        <f>C5*C7/(100-C7)</f>
        <v>18.402826855123674</v>
      </c>
      <c r="D8" s="1">
        <f t="shared" ref="D8:L8" si="5">D5*D7/(100-D7)</f>
        <v>18.366906474820141</v>
      </c>
      <c r="E8" s="1">
        <f t="shared" si="5"/>
        <v>18.36697247706422</v>
      </c>
      <c r="F8" s="1">
        <f t="shared" si="5"/>
        <v>18.325842696629213</v>
      </c>
      <c r="G8" s="1">
        <f t="shared" si="5"/>
        <v>18.167938931297709</v>
      </c>
      <c r="H8" s="1">
        <f t="shared" si="5"/>
        <v>18.254901960784313</v>
      </c>
      <c r="I8" s="1">
        <f t="shared" si="5"/>
        <v>18.144578313253014</v>
      </c>
      <c r="J8" s="1">
        <f t="shared" si="5"/>
        <v>18.051546391752577</v>
      </c>
      <c r="K8" s="1">
        <f t="shared" si="5"/>
        <v>18.042553191489361</v>
      </c>
      <c r="L8" s="1">
        <f t="shared" si="5"/>
        <v>18.039647577092513</v>
      </c>
      <c r="M8" s="8">
        <f>AVERAGE(C8:L8)</f>
        <v>18.216371486930676</v>
      </c>
      <c r="N8" s="1">
        <f>_xlfn.STDEV.S(C8:L8)</f>
        <v>0.14517690843138417</v>
      </c>
      <c r="Y8" s="7"/>
    </row>
    <row r="9" spans="1:25" x14ac:dyDescent="0.25">
      <c r="A9" s="9" t="s">
        <v>4</v>
      </c>
      <c r="B9" t="s">
        <v>2</v>
      </c>
      <c r="C9" s="2">
        <v>52</v>
      </c>
      <c r="D9" s="2">
        <v>49</v>
      </c>
      <c r="E9" s="2">
        <v>46</v>
      </c>
      <c r="F9" s="2">
        <v>43</v>
      </c>
      <c r="G9" s="2">
        <v>40</v>
      </c>
      <c r="H9" s="2">
        <v>37</v>
      </c>
      <c r="I9" s="2">
        <v>34</v>
      </c>
      <c r="J9" s="2">
        <v>31</v>
      </c>
      <c r="K9" s="2">
        <v>28</v>
      </c>
      <c r="L9" s="2">
        <v>25</v>
      </c>
      <c r="M9" s="8"/>
      <c r="O9">
        <f t="shared" ref="O9:O19" si="6">$M$2*C9*100/(100-C11)^2</f>
        <v>0.14396416399733111</v>
      </c>
      <c r="P9">
        <f t="shared" ref="P9" si="7">$M$2*D9*100/(100-D11)^2</f>
        <v>0.14220664075990586</v>
      </c>
      <c r="Q9">
        <f t="shared" ref="Q9" si="8">$M$2*E9*100/(100-E11)^2</f>
        <v>0.14108655046451213</v>
      </c>
      <c r="R9">
        <f t="shared" ref="R9" si="9">$M$2*F9*100/(100-F11)^2</f>
        <v>0.14010348108277185</v>
      </c>
      <c r="S9">
        <f t="shared" ref="S9" si="10">$M$2*G9*100/(100-G11)^2</f>
        <v>0.13871116520846552</v>
      </c>
      <c r="T9">
        <f t="shared" ref="T9" si="11">$M$2*H9*100/(100-H11)^2</f>
        <v>0.13736212740522943</v>
      </c>
      <c r="U9">
        <f t="shared" ref="U9" si="12">$M$2*I9*100/(100-I11)^2</f>
        <v>0.13764680639166996</v>
      </c>
      <c r="V9">
        <f t="shared" ref="V9" si="13">$M$2*J9*100/(100-J11)^2</f>
        <v>0.13739612188365652</v>
      </c>
      <c r="W9">
        <f t="shared" ref="W9" si="14">$M$2*K9*100/(100-K11)^2</f>
        <v>0.1395089285714286</v>
      </c>
      <c r="X9">
        <f t="shared" ref="X9" si="15">$M$2*L9*100/(100-L11)^2</f>
        <v>0.14105088551745928</v>
      </c>
      <c r="Y9" s="7">
        <f>AVERAGE(O9:X9)</f>
        <v>0.13990368712824303</v>
      </c>
    </row>
    <row r="10" spans="1:25" x14ac:dyDescent="0.25">
      <c r="A10" s="9"/>
      <c r="B10" t="s">
        <v>6</v>
      </c>
      <c r="C10" s="1">
        <v>60.1</v>
      </c>
      <c r="D10" s="1">
        <v>58.7</v>
      </c>
      <c r="E10" s="1">
        <v>57.1</v>
      </c>
      <c r="F10" s="1">
        <v>55.4</v>
      </c>
      <c r="G10" s="1">
        <v>53.7</v>
      </c>
      <c r="H10" s="1">
        <v>51.9</v>
      </c>
      <c r="I10" s="1">
        <v>49.7</v>
      </c>
      <c r="J10" s="1">
        <v>47.5</v>
      </c>
      <c r="K10" s="1">
        <v>44.8</v>
      </c>
      <c r="L10" s="1">
        <v>42.1</v>
      </c>
      <c r="M10" s="8"/>
      <c r="Y10" s="7"/>
    </row>
    <row r="11" spans="1:25" x14ac:dyDescent="0.25">
      <c r="A11" s="9"/>
      <c r="B11" t="s">
        <v>5</v>
      </c>
      <c r="C11" s="1">
        <f t="shared" ref="C11:K11" si="16">100-C10</f>
        <v>39.9</v>
      </c>
      <c r="D11" s="1">
        <f t="shared" si="16"/>
        <v>41.3</v>
      </c>
      <c r="E11" s="1">
        <f t="shared" si="16"/>
        <v>42.9</v>
      </c>
      <c r="F11" s="1">
        <f t="shared" si="16"/>
        <v>44.6</v>
      </c>
      <c r="G11" s="1">
        <f t="shared" si="16"/>
        <v>46.3</v>
      </c>
      <c r="H11" s="1">
        <f t="shared" si="16"/>
        <v>48.1</v>
      </c>
      <c r="I11" s="1">
        <f t="shared" si="16"/>
        <v>50.3</v>
      </c>
      <c r="J11" s="1">
        <f t="shared" si="16"/>
        <v>52.5</v>
      </c>
      <c r="K11" s="1">
        <f t="shared" si="16"/>
        <v>55.2</v>
      </c>
      <c r="L11" s="1">
        <f>100-L10</f>
        <v>57.9</v>
      </c>
      <c r="M11" s="8"/>
      <c r="Y11" s="7"/>
    </row>
    <row r="12" spans="1:25" x14ac:dyDescent="0.25">
      <c r="A12" s="9"/>
      <c r="B12" t="s">
        <v>1</v>
      </c>
      <c r="C12" s="1">
        <f t="shared" ref="C12:K12" si="17">C9*C11/(100-C11)</f>
        <v>34.522462562396001</v>
      </c>
      <c r="D12" s="1">
        <f t="shared" si="17"/>
        <v>34.475298126064729</v>
      </c>
      <c r="E12" s="1">
        <f t="shared" si="17"/>
        <v>34.560420315236421</v>
      </c>
      <c r="F12" s="1">
        <f t="shared" si="17"/>
        <v>34.617328519855597</v>
      </c>
      <c r="G12" s="1">
        <f t="shared" si="17"/>
        <v>34.487895716945992</v>
      </c>
      <c r="H12" s="1">
        <f t="shared" si="17"/>
        <v>34.29094412331407</v>
      </c>
      <c r="I12" s="1">
        <f t="shared" si="17"/>
        <v>34.410462776659955</v>
      </c>
      <c r="J12" s="1">
        <f t="shared" si="17"/>
        <v>34.263157894736842</v>
      </c>
      <c r="K12" s="1">
        <f t="shared" si="17"/>
        <v>34.500000000000007</v>
      </c>
      <c r="L12" s="1">
        <f>L9*L11/(100-L11)</f>
        <v>34.382422802850357</v>
      </c>
      <c r="M12" s="8">
        <f>AVERAGE(C12:L12)</f>
        <v>34.451039283805997</v>
      </c>
      <c r="Y12" s="7"/>
    </row>
    <row r="13" spans="1:25" x14ac:dyDescent="0.25">
      <c r="A13" s="5" t="s">
        <v>8</v>
      </c>
      <c r="B13" s="5" t="s">
        <v>7</v>
      </c>
      <c r="C13" s="6">
        <f>C8+C12</f>
        <v>52.925289417519679</v>
      </c>
      <c r="D13" s="6">
        <f t="shared" ref="D13:L13" si="18">D8+D12</f>
        <v>52.84220460088487</v>
      </c>
      <c r="E13" s="6">
        <f t="shared" si="18"/>
        <v>52.927392792300637</v>
      </c>
      <c r="F13" s="6">
        <f t="shared" si="18"/>
        <v>52.943171216484814</v>
      </c>
      <c r="G13" s="6">
        <f t="shared" si="18"/>
        <v>52.655834648243697</v>
      </c>
      <c r="H13" s="6">
        <f t="shared" si="18"/>
        <v>52.545846084098386</v>
      </c>
      <c r="I13" s="6">
        <f t="shared" si="18"/>
        <v>52.555041089912969</v>
      </c>
      <c r="J13" s="6">
        <f t="shared" si="18"/>
        <v>52.314704286489416</v>
      </c>
      <c r="K13" s="6">
        <f t="shared" si="18"/>
        <v>52.542553191489368</v>
      </c>
      <c r="L13" s="6">
        <f t="shared" si="18"/>
        <v>52.422070379942866</v>
      </c>
      <c r="M13" s="8">
        <f>AVERAGE(C13:L13)</f>
        <v>52.667410770736673</v>
      </c>
      <c r="Y13" s="7"/>
    </row>
    <row r="14" spans="1:25" x14ac:dyDescent="0.25">
      <c r="A14" s="9" t="s">
        <v>8</v>
      </c>
      <c r="B14" t="s">
        <v>2</v>
      </c>
      <c r="C14" s="2">
        <v>67</v>
      </c>
      <c r="D14" s="2">
        <v>64</v>
      </c>
      <c r="E14" s="2">
        <v>61</v>
      </c>
      <c r="F14" s="2">
        <v>58</v>
      </c>
      <c r="G14" s="2">
        <v>55</v>
      </c>
      <c r="H14" s="2">
        <v>52</v>
      </c>
      <c r="I14" s="2">
        <v>49</v>
      </c>
      <c r="J14" s="2">
        <v>46</v>
      </c>
      <c r="K14" s="2">
        <v>43</v>
      </c>
      <c r="L14" s="2">
        <v>40</v>
      </c>
      <c r="M14" s="8"/>
      <c r="O14">
        <f t="shared" si="6"/>
        <v>0.21595557117025355</v>
      </c>
      <c r="P14">
        <f t="shared" ref="P14" si="19">$M$2*D14*100/(100-D16)^2</f>
        <v>0.21547007827623937</v>
      </c>
      <c r="Q14">
        <f t="shared" ref="Q14" si="20">$M$2*E14*100/(100-E16)^2</f>
        <v>0.21472144292809647</v>
      </c>
      <c r="R14">
        <f t="shared" ref="R14" si="21">$M$2*F14*100/(100-F16)^2</f>
        <v>0.21367442648678719</v>
      </c>
      <c r="S14">
        <f t="shared" ref="S14" si="22">$M$2*G14*100/(100-G16)^2</f>
        <v>0.21228882087069295</v>
      </c>
      <c r="T14">
        <f t="shared" ref="T14" si="23">$M$2*H14*100/(100-H16)^2</f>
        <v>0.2130833155763904</v>
      </c>
      <c r="U14">
        <f t="shared" ref="U14" si="24">$M$2*I14*100/(100-I16)^2</f>
        <v>0.21445702981390388</v>
      </c>
      <c r="V14">
        <f t="shared" ref="V14" si="25">$M$2*J14*100/(100-J16)^2</f>
        <v>0.21833957499727077</v>
      </c>
      <c r="W14">
        <f t="shared" ref="W14" si="26">$M$2*K14*100/(100-K16)^2</f>
        <v>0.21140505700561943</v>
      </c>
      <c r="X14">
        <f t="shared" ref="X14" si="27">$M$2*L14*100/(100-L16)^2</f>
        <v>0.21334584962317793</v>
      </c>
      <c r="Y14" s="7">
        <f>AVERAGE(O14:X14)</f>
        <v>0.2142741166748432</v>
      </c>
    </row>
    <row r="15" spans="1:25" x14ac:dyDescent="0.25">
      <c r="A15" s="9"/>
      <c r="B15" t="s">
        <v>6</v>
      </c>
      <c r="C15">
        <v>55.7</v>
      </c>
      <c r="D15">
        <v>54.5</v>
      </c>
      <c r="E15">
        <v>53.3</v>
      </c>
      <c r="F15">
        <v>52.1</v>
      </c>
      <c r="G15">
        <v>50.9</v>
      </c>
      <c r="H15" s="1">
        <v>49.4</v>
      </c>
      <c r="I15" s="1">
        <v>47.8</v>
      </c>
      <c r="J15" s="1">
        <v>45.9</v>
      </c>
      <c r="K15" s="1">
        <v>45.1</v>
      </c>
      <c r="L15" s="1">
        <v>43.3</v>
      </c>
      <c r="M15" s="8"/>
      <c r="Y15" s="7"/>
    </row>
    <row r="16" spans="1:25" x14ac:dyDescent="0.25">
      <c r="A16" s="9"/>
      <c r="B16" t="s">
        <v>5</v>
      </c>
      <c r="C16" s="1">
        <f t="shared" ref="C16:L16" si="28">100-C15</f>
        <v>44.3</v>
      </c>
      <c r="D16" s="1">
        <f t="shared" si="28"/>
        <v>45.5</v>
      </c>
      <c r="E16" s="1">
        <f t="shared" si="28"/>
        <v>46.7</v>
      </c>
      <c r="F16" s="1">
        <f t="shared" si="28"/>
        <v>47.9</v>
      </c>
      <c r="G16" s="1">
        <f t="shared" si="28"/>
        <v>49.1</v>
      </c>
      <c r="H16" s="1">
        <f t="shared" si="28"/>
        <v>50.6</v>
      </c>
      <c r="I16" s="1">
        <f t="shared" si="28"/>
        <v>52.2</v>
      </c>
      <c r="J16" s="1">
        <f t="shared" si="28"/>
        <v>54.1</v>
      </c>
      <c r="K16" s="1">
        <f t="shared" si="28"/>
        <v>54.9</v>
      </c>
      <c r="L16" s="1">
        <f t="shared" si="28"/>
        <v>56.7</v>
      </c>
      <c r="M16" s="8"/>
      <c r="Y16" s="7"/>
    </row>
    <row r="17" spans="1:25" x14ac:dyDescent="0.25">
      <c r="A17" s="9"/>
      <c r="B17" t="s">
        <v>1</v>
      </c>
      <c r="C17" s="1">
        <f t="shared" ref="C17" si="29">C14*C16/(100-C16)</f>
        <v>53.287253141831236</v>
      </c>
      <c r="D17" s="1">
        <f t="shared" ref="D17" si="30">D14*D16/(100-D16)</f>
        <v>53.431192660550458</v>
      </c>
      <c r="E17" s="1">
        <f t="shared" ref="E17:F17" si="31">E14*E16/(100-E16)</f>
        <v>53.446529080675433</v>
      </c>
      <c r="F17" s="1">
        <f t="shared" si="31"/>
        <v>53.324376199616118</v>
      </c>
      <c r="G17" s="1">
        <f t="shared" ref="G17:L17" si="32">G14*G16/(100-G16)</f>
        <v>53.055009823182715</v>
      </c>
      <c r="H17" s="1">
        <f t="shared" si="32"/>
        <v>53.26315789473685</v>
      </c>
      <c r="I17" s="1">
        <f t="shared" si="32"/>
        <v>53.510460251046034</v>
      </c>
      <c r="J17" s="1">
        <f t="shared" si="32"/>
        <v>54.217864923747278</v>
      </c>
      <c r="K17" s="1">
        <f t="shared" si="32"/>
        <v>52.343680709534361</v>
      </c>
      <c r="L17" s="1">
        <f t="shared" si="32"/>
        <v>52.378752886836033</v>
      </c>
      <c r="M17" s="8">
        <f>AVERAGE(C17:L17)</f>
        <v>53.225827757175651</v>
      </c>
      <c r="Y17" s="7"/>
    </row>
    <row r="18" spans="1:25" x14ac:dyDescent="0.25">
      <c r="A18" s="5" t="s">
        <v>9</v>
      </c>
      <c r="B18" s="5" t="s">
        <v>7</v>
      </c>
      <c r="C18" s="6">
        <f>C8*C12/(C8+C12)</f>
        <v>12.003919263178521</v>
      </c>
      <c r="D18" s="6">
        <f t="shared" ref="D18:L18" si="33">D8*D12/(D8+D12)</f>
        <v>11.982932603882496</v>
      </c>
      <c r="E18" s="6">
        <f t="shared" si="33"/>
        <v>11.993227990970656</v>
      </c>
      <c r="F18" s="6">
        <f t="shared" si="33"/>
        <v>11.982503171908231</v>
      </c>
      <c r="G18" s="6">
        <f t="shared" si="33"/>
        <v>11.899421734364962</v>
      </c>
      <c r="H18" s="6">
        <f t="shared" si="33"/>
        <v>11.912983989485459</v>
      </c>
      <c r="I18" s="6">
        <f t="shared" si="33"/>
        <v>11.880179782909922</v>
      </c>
      <c r="J18" s="6">
        <f t="shared" si="33"/>
        <v>11.822736890142716</v>
      </c>
      <c r="K18" s="6">
        <f t="shared" si="33"/>
        <v>11.846932577444829</v>
      </c>
      <c r="L18" s="6">
        <f t="shared" si="33"/>
        <v>11.831787369606097</v>
      </c>
      <c r="M18" s="8">
        <f>AVERAGE(C18:L18)</f>
        <v>11.915662537389389</v>
      </c>
      <c r="Y18" s="7"/>
    </row>
    <row r="19" spans="1:25" x14ac:dyDescent="0.25">
      <c r="A19" s="9" t="s">
        <v>9</v>
      </c>
      <c r="B19" t="s">
        <v>2</v>
      </c>
      <c r="C19">
        <v>20</v>
      </c>
      <c r="D19">
        <v>22</v>
      </c>
      <c r="E19">
        <v>24</v>
      </c>
      <c r="F19">
        <v>26</v>
      </c>
      <c r="G19">
        <v>28</v>
      </c>
      <c r="H19">
        <v>30</v>
      </c>
      <c r="I19">
        <v>32</v>
      </c>
      <c r="J19">
        <v>34</v>
      </c>
      <c r="K19">
        <v>36</v>
      </c>
      <c r="L19">
        <v>38</v>
      </c>
      <c r="M19" s="8"/>
      <c r="O19">
        <f t="shared" si="6"/>
        <v>4.6759999625919993E-2</v>
      </c>
      <c r="P19">
        <f t="shared" ref="P19" si="34">$M$2*D19*100/(100-D21)^2</f>
        <v>0.11363636363636365</v>
      </c>
      <c r="Q19">
        <f t="shared" ref="Q19" si="35">$M$2*E19*100/(100-E21)^2</f>
        <v>0.11491556100340437</v>
      </c>
      <c r="R19">
        <f t="shared" ref="R19" si="36">$M$2*F19*100/(100-F21)^2</f>
        <v>0.11670496983625395</v>
      </c>
      <c r="S19">
        <f t="shared" ref="S19" si="37">$M$2*G19*100/(100-G21)^2</f>
        <v>0.12254687417937363</v>
      </c>
      <c r="T19">
        <f t="shared" ref="T19" si="38">$M$2*H19*100/(100-H21)^2</f>
        <v>0.11717102282491525</v>
      </c>
      <c r="U19">
        <f t="shared" ref="U19" si="39">$M$2*I19*100/(100-I21)^2</f>
        <v>0.11925880651749379</v>
      </c>
      <c r="V19">
        <f t="shared" ref="V19" si="40">$M$2*J19*100/(100-J21)^2</f>
        <v>0.12058405240441056</v>
      </c>
      <c r="W19">
        <f t="shared" ref="W19" si="41">$M$2*K19*100/(100-K21)^2</f>
        <v>0.12209639510393457</v>
      </c>
      <c r="X19">
        <f t="shared" ref="X19" si="42">$M$2*L19*100/(100-L21)^2</f>
        <v>0.12336660985309635</v>
      </c>
      <c r="Y19" s="7">
        <f>AVERAGE(O19:X19)</f>
        <v>0.11170406549851661</v>
      </c>
    </row>
    <row r="20" spans="1:25" x14ac:dyDescent="0.25">
      <c r="A20" s="9"/>
      <c r="B20" t="s">
        <v>6</v>
      </c>
      <c r="C20">
        <v>65.400000000000006</v>
      </c>
      <c r="D20" s="1">
        <v>44</v>
      </c>
      <c r="E20" s="1">
        <v>45.7</v>
      </c>
      <c r="F20" s="1">
        <v>47.2</v>
      </c>
      <c r="G20" s="1">
        <v>47.8</v>
      </c>
      <c r="H20" s="1">
        <v>50.6</v>
      </c>
      <c r="I20" s="1">
        <v>51.8</v>
      </c>
      <c r="J20" s="1">
        <v>53.1</v>
      </c>
      <c r="K20" s="1">
        <v>54.3</v>
      </c>
      <c r="L20" s="1">
        <v>55.5</v>
      </c>
      <c r="M20" s="8"/>
    </row>
    <row r="21" spans="1:25" x14ac:dyDescent="0.25">
      <c r="A21" s="9"/>
      <c r="B21" t="s">
        <v>5</v>
      </c>
      <c r="C21" s="1">
        <f>100-C20</f>
        <v>34.599999999999994</v>
      </c>
      <c r="D21" s="1">
        <f>100-D20</f>
        <v>56</v>
      </c>
      <c r="E21" s="1">
        <f>100-E20</f>
        <v>54.3</v>
      </c>
      <c r="F21" s="1">
        <f>100-F20</f>
        <v>52.8</v>
      </c>
      <c r="G21" s="1">
        <f>100-G20</f>
        <v>52.2</v>
      </c>
      <c r="H21" s="1">
        <f t="shared" ref="H21:L21" si="43">100-H20</f>
        <v>49.4</v>
      </c>
      <c r="I21" s="1">
        <f t="shared" si="43"/>
        <v>48.2</v>
      </c>
      <c r="J21" s="1">
        <f t="shared" si="43"/>
        <v>46.9</v>
      </c>
      <c r="K21" s="1">
        <f t="shared" si="43"/>
        <v>45.7</v>
      </c>
      <c r="L21" s="1">
        <f t="shared" si="43"/>
        <v>44.5</v>
      </c>
      <c r="M21" s="8"/>
    </row>
    <row r="22" spans="1:25" x14ac:dyDescent="0.25">
      <c r="A22" s="9"/>
      <c r="B22" t="s">
        <v>1</v>
      </c>
      <c r="C22" s="1">
        <f>C19*C21/(100-C21)</f>
        <v>10.581039755351679</v>
      </c>
      <c r="D22" s="1">
        <f>D19*D21/(100-D21)</f>
        <v>28</v>
      </c>
      <c r="E22" s="1">
        <f>E19*E21/(100-E21)</f>
        <v>28.516411378555794</v>
      </c>
      <c r="F22" s="1">
        <f>F19*F21/(100-F21)</f>
        <v>29.084745762711862</v>
      </c>
      <c r="G22" s="1">
        <f>G19*G21/(100-G21)</f>
        <v>30.57740585774059</v>
      </c>
      <c r="H22" s="1">
        <f t="shared" ref="H22:L22" si="44">H19*H21/(100-H21)</f>
        <v>29.288537549407113</v>
      </c>
      <c r="I22" s="1">
        <f t="shared" si="44"/>
        <v>29.776061776061781</v>
      </c>
      <c r="J22" s="1">
        <f t="shared" si="44"/>
        <v>30.030131826741993</v>
      </c>
      <c r="K22" s="1">
        <f t="shared" si="44"/>
        <v>30.298342541436465</v>
      </c>
      <c r="L22" s="1">
        <f t="shared" si="44"/>
        <v>30.468468468468469</v>
      </c>
      <c r="M22" s="8">
        <f>AVERAGE(C22:L22,C22)</f>
        <v>26.109289515620674</v>
      </c>
      <c r="O22">
        <v>0.14000000000000001</v>
      </c>
      <c r="P22">
        <v>7.2999999999999995E-2</v>
      </c>
    </row>
    <row r="23" spans="1:2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O23">
        <f>SQRT(O22^2+P22^2)</f>
        <v>0.15788920165736478</v>
      </c>
    </row>
    <row r="24" spans="1:25" x14ac:dyDescent="0.25">
      <c r="A24" s="10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1:25" x14ac:dyDescent="0.25">
      <c r="A25" s="10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O25">
        <f>(SQRT((18.2*0.14)^2+(34.5*0.073)^2)/(18.2+34.5))</f>
        <v>6.7981351701108819E-2</v>
      </c>
    </row>
    <row r="26" spans="1:25" x14ac:dyDescent="0.25">
      <c r="A26" s="10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25" x14ac:dyDescent="0.25">
      <c r="A27" s="10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25" x14ac:dyDescent="0.25">
      <c r="B28" t="s">
        <v>13</v>
      </c>
      <c r="C28">
        <f>SQRT((0.051)^2+(0.034)^2)</f>
        <v>6.1294371682887816E-2</v>
      </c>
    </row>
    <row r="29" spans="1:25" x14ac:dyDescent="0.25">
      <c r="A29" t="s">
        <v>16</v>
      </c>
      <c r="B29" t="s">
        <v>14</v>
      </c>
      <c r="C29">
        <f>SQRT(((18.212/(18.212+34.451))^4)*(0.034)^2+((34.451/(18.212+34.451))^4)*(0.051)^2)</f>
        <v>2.2200959286529532E-2</v>
      </c>
    </row>
    <row r="30" spans="1:25" x14ac:dyDescent="0.25">
      <c r="B30" t="s">
        <v>15</v>
      </c>
      <c r="C30">
        <f>SQRT((0.17)^2+(0.35)^2)</f>
        <v>0.38910152916687435</v>
      </c>
    </row>
    <row r="31" spans="1:25" x14ac:dyDescent="0.25">
      <c r="B31" t="s">
        <v>17</v>
      </c>
      <c r="C31">
        <f>SQRT((0.303)^2+(0.022)^2)</f>
        <v>0.30379763001050553</v>
      </c>
    </row>
  </sheetData>
  <mergeCells count="6">
    <mergeCell ref="A14:A17"/>
    <mergeCell ref="A19:A22"/>
    <mergeCell ref="A24:A27"/>
    <mergeCell ref="A1:A4"/>
    <mergeCell ref="A5:A8"/>
    <mergeCell ref="A9:A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Ryś</dc:creator>
  <cp:lastModifiedBy>Przemysław Ryś</cp:lastModifiedBy>
  <dcterms:created xsi:type="dcterms:W3CDTF">2021-10-27T06:55:03Z</dcterms:created>
  <dcterms:modified xsi:type="dcterms:W3CDTF">2021-11-29T20:12:39Z</dcterms:modified>
</cp:coreProperties>
</file>