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Semestr 4\Laboratorium Fizyczne 2\cw 125\"/>
    </mc:Choice>
  </mc:AlternateContent>
  <xr:revisionPtr revIDLastSave="0" documentId="13_ncr:1_{6C92C234-97AF-42C7-AA51-9C4A424060EF}" xr6:coauthVersionLast="47" xr6:coauthVersionMax="47" xr10:uidLastSave="{00000000-0000-0000-0000-000000000000}"/>
  <bookViews>
    <workbookView xWindow="-120" yWindow="-120" windowWidth="29040" windowHeight="15720" xr2:uid="{091ED2E2-0AB2-473A-BE31-60F2E7D831D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4" i="1" l="1"/>
  <c r="M21" i="1"/>
  <c r="I20" i="1"/>
  <c r="F20" i="1"/>
  <c r="F31" i="1" s="1"/>
  <c r="C20" i="1"/>
  <c r="J20" i="1" a="1"/>
  <c r="J20" i="1" s="1"/>
  <c r="J31" i="1" s="1"/>
  <c r="G20" i="1" a="1"/>
  <c r="G20" i="1" s="1"/>
  <c r="G31" i="1" s="1"/>
  <c r="D20" i="1" a="1"/>
  <c r="D20" i="1" s="1"/>
  <c r="D31" i="1" s="1"/>
  <c r="O3" i="1" a="1"/>
  <c r="O3" i="1" s="1"/>
  <c r="E31" i="1"/>
  <c r="H31" i="1"/>
  <c r="I31" i="1"/>
  <c r="K31" i="1"/>
  <c r="L31" i="1"/>
  <c r="D32" i="1"/>
  <c r="D17" i="1"/>
  <c r="E17" i="1"/>
  <c r="F17" i="1"/>
  <c r="G17" i="1"/>
  <c r="H17" i="1"/>
  <c r="I17" i="1"/>
  <c r="C17" i="1"/>
  <c r="D16" i="1"/>
  <c r="E16" i="1"/>
  <c r="F16" i="1"/>
  <c r="G16" i="1"/>
  <c r="H16" i="1"/>
  <c r="I16" i="1"/>
  <c r="C16" i="1"/>
  <c r="D11" i="1"/>
  <c r="E11" i="1"/>
  <c r="F11" i="1"/>
  <c r="G11" i="1"/>
  <c r="H11" i="1"/>
  <c r="I11" i="1"/>
  <c r="J11" i="1"/>
  <c r="K11" i="1"/>
  <c r="L11" i="1"/>
  <c r="M11" i="1"/>
  <c r="N11" i="1"/>
  <c r="C11" i="1"/>
  <c r="D10" i="1"/>
  <c r="E10" i="1"/>
  <c r="F10" i="1"/>
  <c r="G10" i="1"/>
  <c r="H10" i="1"/>
  <c r="I10" i="1"/>
  <c r="J10" i="1"/>
  <c r="K10" i="1"/>
  <c r="L10" i="1"/>
  <c r="M10" i="1"/>
  <c r="N10" i="1"/>
  <c r="C10" i="1"/>
  <c r="D5" i="1"/>
  <c r="E5" i="1"/>
  <c r="F5" i="1"/>
  <c r="G5" i="1"/>
  <c r="H5" i="1"/>
  <c r="I5" i="1"/>
  <c r="J5" i="1"/>
  <c r="K5" i="1"/>
  <c r="L5" i="1"/>
  <c r="C5" i="1"/>
  <c r="D4" i="1"/>
  <c r="E4" i="1"/>
  <c r="F4" i="1"/>
  <c r="G4" i="1"/>
  <c r="H4" i="1"/>
  <c r="I4" i="1"/>
  <c r="J4" i="1"/>
  <c r="K4" i="1"/>
  <c r="L4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<sst xmlns="http://schemas.openxmlformats.org/spreadsheetml/2006/main" count="28" uniqueCount="18">
  <si>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pokojowa</t>
  </si>
  <si>
    <t>U [V]</t>
  </si>
  <si>
    <t>I [mikro A] #1</t>
  </si>
  <si>
    <t>I [mikro A] #2</t>
  </si>
  <si>
    <t>I [mikro A] - średnia</t>
  </si>
  <si>
    <t xml:space="preserve"> </t>
  </si>
  <si>
    <t>ln(I)</t>
  </si>
  <si>
    <t>zimna</t>
  </si>
  <si>
    <t>ciepla</t>
  </si>
  <si>
    <t>REGLIMP</t>
  </si>
  <si>
    <t>POKOJOWA</t>
  </si>
  <si>
    <t>Zimna</t>
  </si>
  <si>
    <t>Ciepla</t>
  </si>
  <si>
    <t>nachylenie a</t>
  </si>
  <si>
    <t>niepewność u(a)</t>
  </si>
  <si>
    <t>e/k</t>
  </si>
  <si>
    <t>SREDNIE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</si>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</sst>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2" fontId="0" fillId="0" borderId="0" xfId="0" applyNumberFormat="1"/>
    <xf numFmtId="0" fontId="0" fillId="7" borderId="0" xfId="0" applyFill="1"/>
    <xf numFmtId="2" fontId="0" fillId="7" borderId="0" xfId="0" applyNumberFormat="1" applyFill="1"/>
    <xf numFmtId="0" fontId="0" fillId="6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8" borderId="1" xfId="0" applyFill="1" applyBorder="1"/>
    <xf numFmtId="2" fontId="0" fillId="8" borderId="0" xfId="0" applyNumberFormat="1" applyFill="1"/>
    <xf numFmtId="0" fontId="0" fillId="8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ln(I_k) =  e/(kT)*U +ln(I_0) - 23</a:t>
            </a:r>
            <a:r>
              <a:rPr lang="pl-PL" sz="1400" b="0" i="0" u="none" strike="noStrike" baseline="0">
                <a:effectLst/>
              </a:rPr>
              <a:t>°C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Arkusz1!$C$1:$L$1</c:f>
              <c:numCache>
                <c:formatCode>General</c:formatCode>
                <c:ptCount val="10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</c:numCache>
            </c:numRef>
          </c:xVal>
          <c:yVal>
            <c:numRef>
              <c:f>Arkusz1!$C$5:$L$5</c:f>
              <c:numCache>
                <c:formatCode>0.00</c:formatCode>
                <c:ptCount val="10"/>
                <c:pt idx="0">
                  <c:v>0.40212620684264982</c:v>
                </c:pt>
                <c:pt idx="1">
                  <c:v>1.1832597627283943</c:v>
                </c:pt>
                <c:pt idx="2">
                  <c:v>1.9878743481543455</c:v>
                </c:pt>
                <c:pt idx="3">
                  <c:v>2.7741500028067336</c:v>
                </c:pt>
                <c:pt idx="4">
                  <c:v>3.5263605246161616</c:v>
                </c:pt>
                <c:pt idx="5">
                  <c:v>4.3174881135363101</c:v>
                </c:pt>
                <c:pt idx="6">
                  <c:v>5.1059454739005803</c:v>
                </c:pt>
                <c:pt idx="7">
                  <c:v>5.8930244742947293</c:v>
                </c:pt>
                <c:pt idx="8">
                  <c:v>6.6631326959908028</c:v>
                </c:pt>
                <c:pt idx="9">
                  <c:v>7.4395593091333199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F7-4283-AED7-13B6A9E7F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346080"/>
        <c:axId val="1503349408"/>
      </c:scatterChart>
      <c:valAx>
        <c:axId val="15033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349408"/>
        <c:crosses val="autoZero"/>
        <c:crossBetween val="midCat"/>
      </c:valAx>
      <c:valAx>
        <c:axId val="15033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 b="0" i="0" baseline="0">
                    <a:effectLst/>
                  </a:rPr>
                  <a:t>Ln(I_k) [A]</a:t>
                </a:r>
                <a:endParaRPr lang="pl-PL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34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ln(I_k) =  e/(kT)*U +ln(I_0) - 3°</a:t>
            </a:r>
            <a:r>
              <a:rPr lang="pl-PL" sz="1400" b="0" i="0" u="none" strike="noStrike" baseline="0">
                <a:effectLst/>
              </a:rPr>
              <a:t>C</a:t>
            </a:r>
            <a:endParaRPr lang="pl-P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Arkusz1!$C$7:$N$7</c:f>
              <c:numCache>
                <c:formatCode>General</c:formatCode>
                <c:ptCount val="12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</c:numCache>
            </c:numRef>
          </c:xVal>
          <c:yVal>
            <c:numRef>
              <c:f>Arkusz1!$C$11:$N$11</c:f>
              <c:numCache>
                <c:formatCode>0.00</c:formatCode>
                <c:ptCount val="12"/>
                <c:pt idx="0">
                  <c:v>-2.4079456086518722</c:v>
                </c:pt>
                <c:pt idx="1">
                  <c:v>-1.5606477482646683</c:v>
                </c:pt>
                <c:pt idx="2">
                  <c:v>-0.69314718055994529</c:v>
                </c:pt>
                <c:pt idx="3">
                  <c:v>0.16551443847757333</c:v>
                </c:pt>
                <c:pt idx="4">
                  <c:v>0.99879195338589866</c:v>
                </c:pt>
                <c:pt idx="5">
                  <c:v>1.8570789353486976</c:v>
                </c:pt>
                <c:pt idx="6">
                  <c:v>2.6875072998708807</c:v>
                </c:pt>
                <c:pt idx="7">
                  <c:v>3.5115454388310208</c:v>
                </c:pt>
                <c:pt idx="8">
                  <c:v>4.3567088266895917</c:v>
                </c:pt>
                <c:pt idx="9">
                  <c:v>5.2122146674946253</c:v>
                </c:pt>
                <c:pt idx="10">
                  <c:v>6.03667688992953</c:v>
                </c:pt>
                <c:pt idx="11">
                  <c:v>6.8772960714974287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8-4787-A207-808088F35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622416"/>
        <c:axId val="1509622832"/>
      </c:scatterChart>
      <c:valAx>
        <c:axId val="15096224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 [V]</a:t>
                </a:r>
              </a:p>
            </c:rich>
          </c:tx>
          <c:layout>
            <c:manualLayout>
              <c:xMode val="edge"/>
              <c:yMode val="edge"/>
              <c:x val="0.521589925800289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9622832"/>
        <c:crosses val="autoZero"/>
        <c:crossBetween val="midCat"/>
      </c:valAx>
      <c:valAx>
        <c:axId val="15096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Ln(I_k)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962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ln(I_k) =  e/(kT)*U +ln(I_0) - 42</a:t>
            </a:r>
            <a:r>
              <a:rPr lang="pl-PL" sz="1400" b="0" i="0" u="none" strike="noStrike" baseline="0">
                <a:effectLst/>
              </a:rPr>
              <a:t>°C</a:t>
            </a:r>
            <a:endParaRPr lang="pl-PL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Arkusz1!$C$13:$I$13</c:f>
              <c:numCache>
                <c:formatCode>General</c:formatCode>
                <c:ptCount val="7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</c:numCache>
            </c:numRef>
          </c:xVal>
          <c:yVal>
            <c:numRef>
              <c:f>Arkusz1!$C$17:$I$17</c:f>
              <c:numCache>
                <c:formatCode>0.00</c:formatCode>
                <c:ptCount val="7"/>
                <c:pt idx="0">
                  <c:v>2.4349282799817589</c:v>
                </c:pt>
                <c:pt idx="1">
                  <c:v>3.1780538303479458</c:v>
                </c:pt>
                <c:pt idx="2">
                  <c:v>3.9219733362813143</c:v>
                </c:pt>
                <c:pt idx="3">
                  <c:v>4.677490847567717</c:v>
                </c:pt>
                <c:pt idx="4">
                  <c:v>5.4183201589427332</c:v>
                </c:pt>
                <c:pt idx="5">
                  <c:v>6.1675164908883415</c:v>
                </c:pt>
                <c:pt idx="6">
                  <c:v>6.8997231072848724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D-4E3F-B8EA-80562A23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624912"/>
        <c:axId val="1509625328"/>
      </c:scatterChart>
      <c:valAx>
        <c:axId val="150962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9625328"/>
        <c:crosses val="autoZero"/>
        <c:crossBetween val="midCat"/>
      </c:valAx>
      <c:valAx>
        <c:axId val="15096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 b="0" i="0" baseline="0">
                    <a:effectLst/>
                  </a:rPr>
                  <a:t>Ln(I_k) [A]</a:t>
                </a:r>
                <a:endParaRPr lang="pl-PL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962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522287</xdr:colOff>
      <xdr:row>0</xdr:row>
      <xdr:rowOff>100011</xdr:rowOff>
    </xdr:from>
    <xdr:to>
      <xdr:col>20</xdr:col>
      <xdr:colOff>377825</xdr:colOff>
      <xdr:row>12</xdr:row>
      <xdr:rowOff>104774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4F2C667-5702-4C0D-A228-3FCC313C2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600075</xdr:colOff>
      <xdr:row>12</xdr:row>
      <xdr:rowOff>166687</xdr:rowOff>
    </xdr:from>
    <xdr:to>
      <xdr:col>22</xdr:col>
      <xdr:colOff>76200</xdr:colOff>
      <xdr:row>27</xdr:row>
      <xdr:rowOff>52387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E4594A3-5D36-4F03-A55B-66B0C9242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619125</xdr:colOff>
      <xdr:row>28</xdr:row>
      <xdr:rowOff>117474</xdr:rowOff>
    </xdr:from>
    <xdr:to>
      <xdr:col>22</xdr:col>
      <xdr:colOff>95250</xdr:colOff>
      <xdr:row>43</xdr:row>
      <xdr:rowOff>3174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2365CD4-E201-4986-8101-766529F9A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33B7-0F2D-4579-9DA2-0F3E9686F4F3}">
  <dimension ref="A1:P32"/>
  <sheetViews>
    <sheetView tabSelected="1" topLeftCell="E1" zoomScale="120" zoomScaleNormal="120" workbookViewId="0">
      <selection activeCell="X29" sqref="X29"/>
    </sheetView>
  </sheetViews>
  <sheetFormatPr defaultRowHeight="15" x14ac:dyDescent="0.25"/>
  <cols>
    <col min="1" max="1" width="15.85546875" bestFit="1" customWidth="1"/>
    <col min="2" max="2" width="18.7109375" bestFit="1" customWidth="1"/>
    <col min="3" max="3" width="13.85546875" customWidth="1"/>
    <col min="4" max="4" width="12" bestFit="1" customWidth="1"/>
    <col min="6" max="6" width="12.42578125" customWidth="1"/>
    <col min="9" max="9" width="12" customWidth="1"/>
    <col min="13" max="13" width="14.140625" customWidth="1"/>
    <col min="14" max="14" width="11.42578125" bestFit="1" customWidth="1"/>
    <col min="15" max="15" width="12.42578125" customWidth="1"/>
  </cols>
  <sheetData>
    <row r="1" spans="1:16" x14ac:dyDescent="0.25">
      <c r="A1" t="s">
        <v>0</v>
      </c>
      <c r="B1" s="5" t="s">
        <v>1</v>
      </c>
      <c r="C1" s="5">
        <v>0.3</v>
      </c>
      <c r="D1" s="5">
        <v>0.32</v>
      </c>
      <c r="E1" s="5">
        <v>0.34</v>
      </c>
      <c r="F1" s="5">
        <v>0.36</v>
      </c>
      <c r="G1" s="5">
        <v>0.38</v>
      </c>
      <c r="H1" s="5">
        <v>0.4</v>
      </c>
      <c r="I1" s="5">
        <v>0.42</v>
      </c>
      <c r="J1" s="5">
        <v>0.44</v>
      </c>
      <c r="K1" s="5">
        <v>0.46</v>
      </c>
      <c r="L1" s="5">
        <v>0.48</v>
      </c>
      <c r="N1" t="s">
        <v>5</v>
      </c>
    </row>
    <row r="2" spans="1:16" x14ac:dyDescent="0.25">
      <c r="A2">
        <v>23</v>
      </c>
      <c r="B2" s="2" t="s">
        <v>2</v>
      </c>
      <c r="C2" s="2">
        <v>1.48</v>
      </c>
      <c r="D2" s="2">
        <v>3.27</v>
      </c>
      <c r="E2" s="2">
        <v>7.36</v>
      </c>
      <c r="F2" s="2">
        <v>16.05</v>
      </c>
      <c r="G2" s="2">
        <v>34</v>
      </c>
      <c r="H2" s="2">
        <v>75</v>
      </c>
      <c r="I2" s="2">
        <v>165</v>
      </c>
      <c r="J2" s="2">
        <v>362</v>
      </c>
      <c r="K2" s="2">
        <v>776</v>
      </c>
      <c r="L2" s="2">
        <v>1700</v>
      </c>
    </row>
    <row r="3" spans="1:16" x14ac:dyDescent="0.25">
      <c r="B3" s="3" t="s">
        <v>3</v>
      </c>
      <c r="C3" s="3">
        <v>1.51</v>
      </c>
      <c r="D3" s="3">
        <v>3.26</v>
      </c>
      <c r="E3" s="3">
        <v>7.24</v>
      </c>
      <c r="F3" s="3">
        <v>16</v>
      </c>
      <c r="G3" s="3">
        <v>34</v>
      </c>
      <c r="H3" s="3">
        <v>75</v>
      </c>
      <c r="I3" s="3">
        <v>165</v>
      </c>
      <c r="J3" s="3">
        <v>363</v>
      </c>
      <c r="K3" s="3">
        <v>790</v>
      </c>
      <c r="L3" s="3">
        <v>1704</v>
      </c>
      <c r="O3" cm="1">
        <f t="array" ref="O3:P7">LINEST(C5:L5,C1:L1,1,1)</f>
        <v>39.093416086774695</v>
      </c>
      <c r="P3">
        <v>-11.317140182641726</v>
      </c>
    </row>
    <row r="4" spans="1:16" x14ac:dyDescent="0.25">
      <c r="B4" s="4" t="s">
        <v>4</v>
      </c>
      <c r="C4" s="4">
        <f>AVERAGE(C2:C3)</f>
        <v>1.4950000000000001</v>
      </c>
      <c r="D4" s="4">
        <f t="shared" ref="D4:L4" si="0">AVERAGE(D2:D3)</f>
        <v>3.2649999999999997</v>
      </c>
      <c r="E4" s="4">
        <f t="shared" si="0"/>
        <v>7.3000000000000007</v>
      </c>
      <c r="F4" s="4">
        <f t="shared" si="0"/>
        <v>16.024999999999999</v>
      </c>
      <c r="G4" s="4">
        <f t="shared" si="0"/>
        <v>34</v>
      </c>
      <c r="H4" s="4">
        <f t="shared" si="0"/>
        <v>75</v>
      </c>
      <c r="I4" s="4">
        <f t="shared" si="0"/>
        <v>165</v>
      </c>
      <c r="J4" s="4">
        <f t="shared" si="0"/>
        <v>362.5</v>
      </c>
      <c r="K4" s="4">
        <f t="shared" si="0"/>
        <v>783</v>
      </c>
      <c r="L4" s="4">
        <f t="shared" si="0"/>
        <v>1702</v>
      </c>
      <c r="O4">
        <v>6.0811631880769601E-2</v>
      </c>
      <c r="P4">
        <v>2.397243584805572E-2</v>
      </c>
    </row>
    <row r="5" spans="1:16" x14ac:dyDescent="0.25">
      <c r="B5" s="7" t="s">
        <v>6</v>
      </c>
      <c r="C5" s="8">
        <f>LN(C4)</f>
        <v>0.40212620684264982</v>
      </c>
      <c r="D5" s="8">
        <f t="shared" ref="D5:L5" si="1">LN(D4)</f>
        <v>1.1832597627283943</v>
      </c>
      <c r="E5" s="8">
        <f t="shared" si="1"/>
        <v>1.9878743481543455</v>
      </c>
      <c r="F5" s="8">
        <f t="shared" si="1"/>
        <v>2.7741500028067336</v>
      </c>
      <c r="G5" s="8">
        <f t="shared" si="1"/>
        <v>3.5263605246161616</v>
      </c>
      <c r="H5" s="8">
        <f t="shared" si="1"/>
        <v>4.3174881135363101</v>
      </c>
      <c r="I5" s="8">
        <f t="shared" si="1"/>
        <v>5.1059454739005803</v>
      </c>
      <c r="J5" s="8">
        <f t="shared" si="1"/>
        <v>5.8930244742947293</v>
      </c>
      <c r="K5" s="8">
        <f t="shared" si="1"/>
        <v>6.6631326959908028</v>
      </c>
      <c r="L5" s="8">
        <f t="shared" si="1"/>
        <v>7.4395593091333199</v>
      </c>
      <c r="M5" s="6"/>
      <c r="O5">
        <v>0.99998064257202479</v>
      </c>
      <c r="P5">
        <v>1.1046981527823505E-2</v>
      </c>
    </row>
    <row r="6" spans="1:16" x14ac:dyDescent="0.25">
      <c r="O6">
        <v>413270.04552727053</v>
      </c>
      <c r="P6">
        <v>8</v>
      </c>
    </row>
    <row r="7" spans="1:16" x14ac:dyDescent="0.25">
      <c r="A7" t="s">
        <v>7</v>
      </c>
      <c r="B7" s="5" t="s">
        <v>1</v>
      </c>
      <c r="C7" s="5">
        <v>0.3</v>
      </c>
      <c r="D7" s="5">
        <v>0.32</v>
      </c>
      <c r="E7" s="5">
        <v>0.34</v>
      </c>
      <c r="F7" s="5">
        <v>0.36</v>
      </c>
      <c r="G7" s="9">
        <v>0.38</v>
      </c>
      <c r="H7" s="5">
        <v>0.4</v>
      </c>
      <c r="I7" s="5">
        <v>0.42</v>
      </c>
      <c r="J7" s="5">
        <v>0.44</v>
      </c>
      <c r="K7" s="5">
        <v>0.46</v>
      </c>
      <c r="L7" s="5">
        <v>0.48</v>
      </c>
      <c r="M7" s="5">
        <v>0.5</v>
      </c>
      <c r="N7" s="5">
        <v>0.52</v>
      </c>
      <c r="O7">
        <v>50.433740984011919</v>
      </c>
      <c r="P7">
        <v>9.7628640700858995E-4</v>
      </c>
    </row>
    <row r="8" spans="1:16" x14ac:dyDescent="0.25">
      <c r="A8">
        <v>3</v>
      </c>
      <c r="B8" s="2" t="s">
        <v>2</v>
      </c>
      <c r="C8" s="2">
        <v>0.09</v>
      </c>
      <c r="D8" s="2">
        <v>0.21</v>
      </c>
      <c r="E8" s="2">
        <v>0.51</v>
      </c>
      <c r="F8" s="2">
        <v>1.2</v>
      </c>
      <c r="G8" s="10">
        <v>2.76</v>
      </c>
      <c r="H8" s="2">
        <v>6.49</v>
      </c>
      <c r="I8" s="2">
        <v>14.84</v>
      </c>
      <c r="J8" s="2">
        <v>34</v>
      </c>
      <c r="K8" s="2">
        <v>79</v>
      </c>
      <c r="L8" s="2">
        <v>185</v>
      </c>
      <c r="M8" s="2">
        <v>417</v>
      </c>
      <c r="N8" s="2">
        <v>975</v>
      </c>
    </row>
    <row r="9" spans="1:16" x14ac:dyDescent="0.25">
      <c r="B9" s="3" t="s">
        <v>3</v>
      </c>
      <c r="C9" s="3">
        <v>0.09</v>
      </c>
      <c r="D9" s="3">
        <v>0.21</v>
      </c>
      <c r="E9" s="3">
        <v>0.49</v>
      </c>
      <c r="F9" s="3">
        <v>1.1599999999999999</v>
      </c>
      <c r="G9" s="11">
        <v>2.67</v>
      </c>
      <c r="H9" s="3">
        <v>6.32</v>
      </c>
      <c r="I9" s="3">
        <v>14.55</v>
      </c>
      <c r="J9" s="3">
        <v>33</v>
      </c>
      <c r="K9" s="3">
        <v>77</v>
      </c>
      <c r="L9" s="3">
        <v>182</v>
      </c>
      <c r="M9" s="3">
        <v>420</v>
      </c>
      <c r="N9" s="3">
        <v>965</v>
      </c>
    </row>
    <row r="10" spans="1:16" x14ac:dyDescent="0.25">
      <c r="B10" s="4" t="s">
        <v>4</v>
      </c>
      <c r="C10" s="4">
        <f>AVERAGE(C8:C9)</f>
        <v>0.09</v>
      </c>
      <c r="D10" s="4">
        <f t="shared" ref="D10:N10" si="2">AVERAGE(D8:D9)</f>
        <v>0.21</v>
      </c>
      <c r="E10" s="4">
        <f t="shared" si="2"/>
        <v>0.5</v>
      </c>
      <c r="F10" s="4">
        <f t="shared" si="2"/>
        <v>1.18</v>
      </c>
      <c r="G10" s="4">
        <f t="shared" si="2"/>
        <v>2.7149999999999999</v>
      </c>
      <c r="H10" s="4">
        <f t="shared" si="2"/>
        <v>6.4050000000000002</v>
      </c>
      <c r="I10" s="4">
        <f t="shared" si="2"/>
        <v>14.695</v>
      </c>
      <c r="J10" s="4">
        <f t="shared" si="2"/>
        <v>33.5</v>
      </c>
      <c r="K10" s="4">
        <f t="shared" si="2"/>
        <v>78</v>
      </c>
      <c r="L10" s="4">
        <f t="shared" si="2"/>
        <v>183.5</v>
      </c>
      <c r="M10" s="4">
        <f t="shared" si="2"/>
        <v>418.5</v>
      </c>
      <c r="N10" s="4">
        <f t="shared" si="2"/>
        <v>970</v>
      </c>
    </row>
    <row r="11" spans="1:16" x14ac:dyDescent="0.25">
      <c r="B11" s="7" t="s">
        <v>6</v>
      </c>
      <c r="C11" s="8">
        <f>LN(C10)</f>
        <v>-2.4079456086518722</v>
      </c>
      <c r="D11" s="8">
        <f t="shared" ref="D11:N11" si="3">LN(D10)</f>
        <v>-1.5606477482646683</v>
      </c>
      <c r="E11" s="8">
        <f t="shared" si="3"/>
        <v>-0.69314718055994529</v>
      </c>
      <c r="F11" s="8">
        <f t="shared" si="3"/>
        <v>0.16551443847757333</v>
      </c>
      <c r="G11" s="8">
        <f t="shared" si="3"/>
        <v>0.99879195338589866</v>
      </c>
      <c r="H11" s="8">
        <f t="shared" si="3"/>
        <v>1.8570789353486976</v>
      </c>
      <c r="I11" s="8">
        <f t="shared" si="3"/>
        <v>2.6875072998708807</v>
      </c>
      <c r="J11" s="8">
        <f t="shared" si="3"/>
        <v>3.5115454388310208</v>
      </c>
      <c r="K11" s="8">
        <f t="shared" si="3"/>
        <v>4.3567088266895917</v>
      </c>
      <c r="L11" s="8">
        <f t="shared" si="3"/>
        <v>5.2122146674946253</v>
      </c>
      <c r="M11" s="8">
        <f t="shared" si="3"/>
        <v>6.03667688992953</v>
      </c>
      <c r="N11" s="8">
        <f t="shared" si="3"/>
        <v>6.8772960714974287</v>
      </c>
    </row>
    <row r="13" spans="1:16" x14ac:dyDescent="0.25">
      <c r="A13" t="s">
        <v>8</v>
      </c>
      <c r="B13" s="5" t="s">
        <v>1</v>
      </c>
      <c r="C13" s="5">
        <v>0.3</v>
      </c>
      <c r="D13" s="5">
        <v>0.32</v>
      </c>
      <c r="E13" s="5">
        <v>0.34</v>
      </c>
      <c r="F13" s="5">
        <v>0.36</v>
      </c>
      <c r="G13" s="9">
        <v>0.38</v>
      </c>
      <c r="H13" s="5">
        <v>0.4</v>
      </c>
      <c r="I13" s="5">
        <v>0.42</v>
      </c>
      <c r="J13" s="12"/>
      <c r="K13" s="12"/>
      <c r="L13" s="12"/>
      <c r="M13" s="12"/>
      <c r="N13" s="12"/>
    </row>
    <row r="14" spans="1:16" x14ac:dyDescent="0.25">
      <c r="A14">
        <v>42</v>
      </c>
      <c r="B14" s="2" t="s">
        <v>2</v>
      </c>
      <c r="C14" s="2">
        <v>11.58</v>
      </c>
      <c r="D14" s="2">
        <v>24</v>
      </c>
      <c r="E14" s="2">
        <v>51</v>
      </c>
      <c r="F14" s="2">
        <v>107</v>
      </c>
      <c r="G14" s="2">
        <v>226</v>
      </c>
      <c r="H14" s="2">
        <v>473</v>
      </c>
      <c r="I14" s="2">
        <v>991</v>
      </c>
      <c r="J14" s="12"/>
      <c r="K14" s="12"/>
      <c r="L14" s="12"/>
      <c r="M14" s="12"/>
      <c r="N14" s="12"/>
    </row>
    <row r="15" spans="1:16" x14ac:dyDescent="0.25">
      <c r="B15" s="3" t="s">
        <v>3</v>
      </c>
      <c r="C15" s="3">
        <v>11.25</v>
      </c>
      <c r="D15" s="3">
        <v>24</v>
      </c>
      <c r="E15" s="3">
        <v>50</v>
      </c>
      <c r="F15" s="3">
        <v>108</v>
      </c>
      <c r="G15" s="3">
        <v>225</v>
      </c>
      <c r="H15" s="3">
        <v>481</v>
      </c>
      <c r="I15" s="3">
        <v>993</v>
      </c>
      <c r="J15" s="12"/>
      <c r="K15" s="12"/>
      <c r="L15" s="12"/>
      <c r="M15" s="12"/>
      <c r="N15" s="12"/>
    </row>
    <row r="16" spans="1:16" x14ac:dyDescent="0.25">
      <c r="B16" s="4" t="s">
        <v>4</v>
      </c>
      <c r="C16" s="4">
        <f>AVERAGE(C14:C15)</f>
        <v>11.414999999999999</v>
      </c>
      <c r="D16" s="4">
        <f t="shared" ref="D16:I16" si="4">AVERAGE(D14:D15)</f>
        <v>24</v>
      </c>
      <c r="E16" s="4">
        <f t="shared" si="4"/>
        <v>50.5</v>
      </c>
      <c r="F16" s="4">
        <f t="shared" si="4"/>
        <v>107.5</v>
      </c>
      <c r="G16" s="4">
        <f t="shared" si="4"/>
        <v>225.5</v>
      </c>
      <c r="H16" s="4">
        <f t="shared" si="4"/>
        <v>477</v>
      </c>
      <c r="I16" s="4">
        <f t="shared" si="4"/>
        <v>992</v>
      </c>
      <c r="J16" s="12"/>
      <c r="K16" s="12"/>
      <c r="L16" s="12"/>
      <c r="M16" s="12"/>
      <c r="N16" s="12"/>
    </row>
    <row r="17" spans="1:14" x14ac:dyDescent="0.25">
      <c r="B17" s="7" t="s">
        <v>6</v>
      </c>
      <c r="C17" s="8">
        <f>LN(C16)</f>
        <v>2.4349282799817589</v>
      </c>
      <c r="D17" s="8">
        <f t="shared" ref="D17:I17" si="5">LN(D16)</f>
        <v>3.1780538303479458</v>
      </c>
      <c r="E17" s="8">
        <f t="shared" si="5"/>
        <v>3.9219733362813143</v>
      </c>
      <c r="F17" s="8">
        <f t="shared" si="5"/>
        <v>4.677490847567717</v>
      </c>
      <c r="G17" s="8">
        <f t="shared" si="5"/>
        <v>5.4183201589427332</v>
      </c>
      <c r="H17" s="8">
        <f t="shared" si="5"/>
        <v>6.1675164908883415</v>
      </c>
      <c r="I17" s="8">
        <f t="shared" si="5"/>
        <v>6.8997231072848724</v>
      </c>
      <c r="J17" s="13"/>
      <c r="K17" s="13"/>
      <c r="L17" s="13"/>
      <c r="M17" s="13"/>
      <c r="N17" s="13"/>
    </row>
    <row r="18" spans="1:14" x14ac:dyDescent="0.25">
      <c r="J18" s="14"/>
      <c r="K18" s="14"/>
      <c r="L18" s="14"/>
      <c r="M18" s="14"/>
      <c r="N18" s="14"/>
    </row>
    <row r="19" spans="1:14" x14ac:dyDescent="0.25">
      <c r="A19" s="15" t="s">
        <v>13</v>
      </c>
      <c r="D19" t="s">
        <v>9</v>
      </c>
      <c r="E19" t="s">
        <v>10</v>
      </c>
      <c r="H19" t="s">
        <v>11</v>
      </c>
      <c r="J19" s="14"/>
      <c r="K19" s="14" t="s">
        <v>12</v>
      </c>
      <c r="L19" s="14"/>
      <c r="M19" s="14"/>
      <c r="N19" s="14"/>
    </row>
    <row r="20" spans="1:14" x14ac:dyDescent="0.25">
      <c r="A20" s="1" t="s">
        <v>14</v>
      </c>
      <c r="C20">
        <f>296.15*D20</f>
        <v>11577.515174098326</v>
      </c>
      <c r="D20" s="15" cm="1">
        <f t="array" ref="D20:E24">LINEST(C5:L5,C1:L1,1,1)</f>
        <v>39.093416086774695</v>
      </c>
      <c r="E20">
        <v>-11.317140182641726</v>
      </c>
      <c r="F20">
        <f>G20*276.15</f>
        <v>11643.477267312393</v>
      </c>
      <c r="G20" s="15" cm="1">
        <f t="array" ref="G20:H24">LINEST(C11:N11,C7:N7,1,1)</f>
        <v>42.163596839805884</v>
      </c>
      <c r="H20">
        <v>-15.033608538983014</v>
      </c>
      <c r="I20">
        <f>J20*315.15</f>
        <v>11744.771938525151</v>
      </c>
      <c r="J20" s="15" cm="1">
        <f t="array" ref="J20:K24">LINEST(C17:I17,C13:I13,1,1)</f>
        <v>37.267243974377763</v>
      </c>
      <c r="K20">
        <v>-8.7450641091624668</v>
      </c>
      <c r="M20" t="s">
        <v>16</v>
      </c>
    </row>
    <row r="21" spans="1:14" x14ac:dyDescent="0.25">
      <c r="D21" s="1">
        <v>6.0811631880769601E-2</v>
      </c>
      <c r="E21">
        <v>2.397243584805572E-2</v>
      </c>
      <c r="G21" s="1">
        <v>6.8837277513271691E-2</v>
      </c>
      <c r="H21">
        <v>2.8620638265319187E-2</v>
      </c>
      <c r="J21" s="1">
        <v>5.2089523216546939E-2</v>
      </c>
      <c r="K21">
        <v>1.886762777551132E-2</v>
      </c>
      <c r="M21">
        <f>(C20+F20+I20)/3</f>
        <v>11655.254793311957</v>
      </c>
    </row>
    <row r="22" spans="1:14" x14ac:dyDescent="0.25">
      <c r="D22">
        <v>0.99998064257202479</v>
      </c>
      <c r="E22">
        <v>1.1046981527823505E-2</v>
      </c>
      <c r="G22">
        <v>0.9999733461167073</v>
      </c>
      <c r="H22">
        <v>1.6463482266978673E-2</v>
      </c>
      <c r="J22">
        <v>0.99999023185779312</v>
      </c>
      <c r="K22">
        <v>5.5126369737163398E-3</v>
      </c>
    </row>
    <row r="23" spans="1:14" x14ac:dyDescent="0.25">
      <c r="D23">
        <v>413270.04552727053</v>
      </c>
      <c r="E23">
        <v>8</v>
      </c>
      <c r="G23">
        <v>375169.85241291928</v>
      </c>
      <c r="H23">
        <v>10</v>
      </c>
      <c r="J23">
        <v>511863.05987496336</v>
      </c>
      <c r="K23">
        <v>5</v>
      </c>
      <c r="M23" t="s">
        <v>17</v>
      </c>
    </row>
    <row r="24" spans="1:14" x14ac:dyDescent="0.25">
      <c r="D24">
        <v>50.433740984011919</v>
      </c>
      <c r="E24">
        <v>9.7628640700858995E-4</v>
      </c>
      <c r="G24">
        <v>101.68838099246628</v>
      </c>
      <c r="H24">
        <v>2.7104624835512119E-3</v>
      </c>
      <c r="J24">
        <v>15.555091702592916</v>
      </c>
      <c r="K24">
        <v>1.5194583201992223E-4</v>
      </c>
      <c r="M24">
        <f>STDEVPA(C20,F20,I20)/SQRT(2)</f>
        <v>48.64065138213595</v>
      </c>
    </row>
    <row r="31" spans="1:14" x14ac:dyDescent="0.25">
      <c r="C31" t="s">
        <v>15</v>
      </c>
      <c r="D31">
        <f>D20*(273.15+A2)</f>
        <v>11577.515174098326</v>
      </c>
      <c r="E31">
        <f t="shared" ref="E31:L31" si="6">E20*(273.15+23)</f>
        <v>-3351.571065089347</v>
      </c>
      <c r="F31">
        <f t="shared" si="6"/>
        <v>3448215.7927145651</v>
      </c>
      <c r="G31">
        <f>G20*(273.15+A8)</f>
        <v>11643.477267312393</v>
      </c>
      <c r="H31">
        <f t="shared" si="6"/>
        <v>-4452.2031688198194</v>
      </c>
      <c r="I31">
        <f t="shared" si="6"/>
        <v>3478214.2095942232</v>
      </c>
      <c r="J31">
        <f>J20*(273.15+A14)</f>
        <v>11744.771938525151</v>
      </c>
      <c r="K31">
        <f t="shared" si="6"/>
        <v>-2589.8507359284645</v>
      </c>
      <c r="L31">
        <f t="shared" si="6"/>
        <v>0</v>
      </c>
    </row>
    <row r="32" spans="1:14" x14ac:dyDescent="0.25">
      <c r="D32">
        <f>1.602*10^(-19)/(1.38*10^(-23))</f>
        <v>11608.695652173912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11" ma:contentTypeDescription="Utwórz nowy dokument." ma:contentTypeScope="" ma:versionID="ff6bfe42127c3dfb154a2a4f75a3958f">
  <xsd:schema xmlns:xsd="http://www.w3.org/2001/XMLSchema" xmlns:xs="http://www.w3.org/2001/XMLSchema" xmlns:p="http://schemas.microsoft.com/office/2006/metadata/properties" xmlns:ns3="84bae827-43eb-4799-b986-0b4b10c2bedf" xmlns:ns4="c8f656d6-3613-40d7-a283-9b9e2fc0b499" targetNamespace="http://schemas.microsoft.com/office/2006/metadata/properties" ma:root="true" ma:fieldsID="1ae6c598d3828ce38684fd8d4932bd0f" ns3:_="" ns4:_="">
    <xsd:import namespace="84bae827-43eb-4799-b986-0b4b10c2bedf"/>
    <xsd:import namespace="c8f656d6-3613-40d7-a283-9b9e2fc0b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8C3CE4-BDDA-4919-9B3F-6CF4F05403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5A9478-95A5-4194-8377-C71A1564B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bae827-43eb-4799-b986-0b4b10c2bedf"/>
    <ds:schemaRef ds:uri="c8f656d6-3613-40d7-a283-9b9e2fc0b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61CBF5-8225-485A-8A59-90A64ADC9F0C}">
  <ds:schemaRefs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84bae827-43eb-4799-b986-0b4b10c2bedf"/>
    <ds:schemaRef ds:uri="http://schemas.microsoft.com/office/infopath/2007/PartnerControls"/>
    <ds:schemaRef ds:uri="c8f656d6-3613-40d7-a283-9b9e2fc0b49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2022-03-16T13:48:30Z</dcterms:created>
  <dcterms:modified xsi:type="dcterms:W3CDTF">2022-04-04T20:39:36Z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