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przem\Desktop\Semestr 4\Laboratorium Fizyczne 2\cw 74\"/>
    </mc:Choice>
  </mc:AlternateContent>
  <xr:revisionPtr revIDLastSave="0" documentId="13_ncr:1_{8C772E7C-B666-4F6D-98C3-3083571BDC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1" i="1" l="1"/>
  <c r="J23" i="1"/>
  <c r="B21" i="1" a="1"/>
  <c r="B21" i="1" s="1"/>
  <c r="C19" i="1"/>
  <c r="D19" i="1"/>
  <c r="E19" i="1"/>
  <c r="F19" i="1"/>
  <c r="G19" i="1"/>
  <c r="H19" i="1"/>
  <c r="B19" i="1"/>
  <c r="C18" i="1"/>
  <c r="D18" i="1"/>
  <c r="E18" i="1"/>
  <c r="F18" i="1"/>
  <c r="G18" i="1"/>
  <c r="H18" i="1"/>
  <c r="B18" i="1"/>
  <c r="I18" i="1"/>
  <c r="C17" i="1"/>
  <c r="D17" i="1"/>
  <c r="E17" i="1"/>
  <c r="B17" i="1"/>
  <c r="H4" i="1"/>
  <c r="G4" i="1"/>
  <c r="F4" i="1"/>
  <c r="E4" i="1"/>
  <c r="D4" i="1"/>
  <c r="C16" i="1"/>
  <c r="D16" i="1"/>
  <c r="E16" i="1"/>
  <c r="F16" i="1"/>
  <c r="F17" i="1" s="1"/>
  <c r="G16" i="1"/>
  <c r="G17" i="1" s="1"/>
  <c r="H16" i="1"/>
  <c r="H17" i="1" s="1"/>
  <c r="B1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<sst xmlns="http://schemas.openxmlformats.org/spreadsheetml/2006/main" count="32" uniqueCount="32">
  <si>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masa cukru</t>
  </si>
  <si>
    <t>objętość roztworu</t>
  </si>
  <si>
    <t>długość kuwety</t>
  </si>
  <si>
    <t>stężenie roztworu</t>
  </si>
  <si>
    <t>Położenie zerowe polarymetru</t>
  </si>
  <si>
    <t>i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</si>
  <si>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</si>
  <si>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</si>
  <si>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</si>
  <si>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</si>
  <si>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</si>
  <si>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</si>
  <si>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</si>
  <si>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</si>
  <si>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</si>
  <si>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</si>
  <si>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α(Średnie) [deg]</t>
  </si>
  <si>
    <t>α_1</t>
  </si>
  <si>
    <t>α_2</t>
  </si>
  <si>
    <t>α_3</t>
  </si>
  <si>
    <t>α_4</t>
  </si>
  <si>
    <t>α_5</t>
  </si>
  <si>
    <t>α_6</t>
  </si>
  <si>
    <t>α_0</t>
  </si>
  <si>
    <t>bo odlewamy do 75 ml i potem wodę dolewamy do 100</t>
  </si>
  <si>
    <t>α(0;90)</t>
  </si>
  <si>
    <t>23,5 stopnia</t>
  </si>
  <si>
    <t>temp roztworu</t>
  </si>
  <si>
    <t>niepewnosc</t>
  </si>
  <si>
    <t>dt</t>
  </si>
  <si>
    <t>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</si>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</sst>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/>
    <xf numFmtId="0" fontId="0" fillId="0" borderId="7" xfId="0" applyBorder="1"/>
    <xf numFmtId="0" fontId="0" fillId="2" borderId="7" xfId="0" applyFill="1" applyBorder="1"/>
    <xf numFmtId="0" fontId="0" fillId="0" borderId="11" xfId="0" applyFill="1" applyBorder="1" applyAlignment="1">
      <alignment horizontal="center" vertical="center"/>
    </xf>
    <xf numFmtId="0" fontId="0" fillId="0" borderId="1" xfId="0" applyBorder="1" applyAlignment="1">
      <alignment textRotation="90" wrapText="1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/>
    <xf numFmtId="2" fontId="0" fillId="0" borderId="13" xfId="0" applyNumberFormat="1" applyBorder="1"/>
    <xf numFmtId="2" fontId="0" fillId="0" borderId="0" xfId="0" applyNumberFormat="1"/>
    <xf numFmtId="164" fontId="0" fillId="0" borderId="0" xfId="0" applyNumberFormat="1"/>
    <xf numFmtId="0" fontId="0" fillId="0" borderId="0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cust"/>
            <c:noEndCap val="0"/>
            <c:plus>
              <c:numRef>
                <c:f>Arkusz1!$B$20:$H$20</c:f>
                <c:numCache>
                  <c:formatCode>General</c:formatCode>
                  <c:ptCount val="7"/>
                </c:numCache>
              </c:numRef>
            </c:plus>
            <c:minus>
              <c:numRef>
                <c:f>Arkusz1!$B$20:$H$20</c:f>
                <c:numCache>
                  <c:formatCode>General</c:formatCode>
                  <c:ptCount val="7"/>
                </c:numCache>
              </c:numRef>
            </c:minus>
            <c:spPr>
              <a:noFill/>
              <a:ln w="9525">
                <a:solidFill>
                  <a:schemeClr val="tx2">
                    <a:lumMod val="7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Arkusz1!$B$19:$H$19</c:f>
                <c:numCache>
                  <c:formatCode>General</c:formatCode>
                  <c:ptCount val="7"/>
                  <c:pt idx="0">
                    <c:v>5.0665217711111731E-2</c:v>
                  </c:pt>
                  <c:pt idx="1">
                    <c:v>6.8790572443779271E-2</c:v>
                  </c:pt>
                  <c:pt idx="2">
                    <c:v>4.1119924784533697E-2</c:v>
                  </c:pt>
                  <c:pt idx="3">
                    <c:v>5.8056315025031585E-2</c:v>
                  </c:pt>
                  <c:pt idx="4">
                    <c:v>6.7974522538122528E-2</c:v>
                  </c:pt>
                  <c:pt idx="5">
                    <c:v>6.9275588361681489E-2</c:v>
                  </c:pt>
                  <c:pt idx="6">
                    <c:v>2.5769410160110379E-2</c:v>
                  </c:pt>
                </c:numCache>
              </c:numRef>
            </c:plus>
            <c:minus>
              <c:numRef>
                <c:f>Arkusz1!$B$19:$H$19</c:f>
                <c:numCache>
                  <c:formatCode>General</c:formatCode>
                  <c:ptCount val="7"/>
                  <c:pt idx="0">
                    <c:v>5.0665217711111731E-2</c:v>
                  </c:pt>
                  <c:pt idx="1">
                    <c:v>6.8790572443779271E-2</c:v>
                  </c:pt>
                  <c:pt idx="2">
                    <c:v>4.1119924784533697E-2</c:v>
                  </c:pt>
                  <c:pt idx="3">
                    <c:v>5.8056315025031585E-2</c:v>
                  </c:pt>
                  <c:pt idx="4">
                    <c:v>6.7974522538122528E-2</c:v>
                  </c:pt>
                  <c:pt idx="5">
                    <c:v>6.9275588361681489E-2</c:v>
                  </c:pt>
                  <c:pt idx="6">
                    <c:v>2.5769410160110379E-2</c:v>
                  </c:pt>
                </c:numCache>
              </c:numRef>
            </c:minus>
            <c:spPr>
              <a:noFill/>
              <a:ln w="9525">
                <a:solidFill>
                  <a:schemeClr val="tx2">
                    <a:lumMod val="75000"/>
                  </a:schemeClr>
                </a:solidFill>
                <a:round/>
              </a:ln>
              <a:effectLst/>
            </c:spPr>
          </c:errBars>
          <c:xVal>
            <c:numRef>
              <c:f>Arkusz1!$B$4:$H$4</c:f>
              <c:numCache>
                <c:formatCode>General</c:formatCode>
                <c:ptCount val="7"/>
                <c:pt idx="0">
                  <c:v>0</c:v>
                </c:pt>
                <c:pt idx="1">
                  <c:v>0.15</c:v>
                </c:pt>
                <c:pt idx="2">
                  <c:v>0.11249999999999999</c:v>
                </c:pt>
                <c:pt idx="3">
                  <c:v>8.4374999999999992E-2</c:v>
                </c:pt>
                <c:pt idx="4">
                  <c:v>6.3281249999999997E-2</c:v>
                </c:pt>
                <c:pt idx="5">
                  <c:v>4.7460937499999994E-2</c:v>
                </c:pt>
                <c:pt idx="6" formatCode="0.00000">
                  <c:v>3.5595703124999996E-2</c:v>
                </c:pt>
              </c:numCache>
            </c:numRef>
          </c:xVal>
          <c:yVal>
            <c:numRef>
              <c:f>Arkusz1!$B$18:$H$18</c:f>
              <c:numCache>
                <c:formatCode>0.00</c:formatCode>
                <c:ptCount val="7"/>
                <c:pt idx="0">
                  <c:v>0</c:v>
                </c:pt>
                <c:pt idx="1">
                  <c:v>19.537500000000005</c:v>
                </c:pt>
                <c:pt idx="2">
                  <c:v>14.856250000000006</c:v>
                </c:pt>
                <c:pt idx="3">
                  <c:v>11.325000000000006</c:v>
                </c:pt>
                <c:pt idx="4">
                  <c:v>8.2750000000000057</c:v>
                </c:pt>
                <c:pt idx="5">
                  <c:v>6.175000000000006</c:v>
                </c:pt>
                <c:pt idx="6">
                  <c:v>4.5937500000000053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B6-452E-A9D0-01705C97F3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966160"/>
        <c:axId val="124958672"/>
      </c:scatterChart>
      <c:valAx>
        <c:axId val="124966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Stężenie roztworu C [g/cm^3]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4958672"/>
        <c:crosses val="autoZero"/>
        <c:crossBetween val="midCat"/>
      </c:valAx>
      <c:valAx>
        <c:axId val="12495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Średni kąt skręcenia [deg]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4966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647700</xdr:colOff>
      <xdr:row>4</xdr:row>
      <xdr:rowOff>80962</xdr:rowOff>
    </xdr:from>
    <xdr:to>
      <xdr:col>16</xdr:col>
      <xdr:colOff>447675</xdr:colOff>
      <xdr:row>18</xdr:row>
      <xdr:rowOff>138112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9DC11410-FD65-420F-967C-0278D7B007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topLeftCell="G5" zoomScale="140" zoomScaleNormal="140" workbookViewId="0">
      <selection activeCell="L22" sqref="L22"/>
    </sheetView>
  </sheetViews>
  <sheetFormatPr defaultRowHeight="15" x14ac:dyDescent="0.25"/>
  <cols>
    <col min="1" max="1" width="17" bestFit="1" customWidth="1"/>
    <col min="10" max="10" width="14.28515625" bestFit="1" customWidth="1"/>
    <col min="11" max="11" width="11.5703125" bestFit="1" customWidth="1"/>
  </cols>
  <sheetData>
    <row r="1" spans="1:12" ht="21.75" customHeight="1" x14ac:dyDescent="0.25">
      <c r="A1" s="1" t="s">
        <v>0</v>
      </c>
      <c r="B1" s="15" t="s">
        <v>4</v>
      </c>
      <c r="J1" t="s">
        <v>27</v>
      </c>
      <c r="K1" t="s">
        <v>26</v>
      </c>
    </row>
    <row r="2" spans="1:12" ht="24" customHeight="1" x14ac:dyDescent="0.25">
      <c r="A2" s="1" t="s">
        <v>1</v>
      </c>
      <c r="B2" s="15"/>
      <c r="I2" s="2"/>
    </row>
    <row r="3" spans="1:12" ht="24.75" customHeight="1" x14ac:dyDescent="0.25">
      <c r="A3" s="1" t="s">
        <v>2</v>
      </c>
      <c r="B3" s="15"/>
      <c r="I3" s="2"/>
      <c r="K3">
        <v>0.75</v>
      </c>
      <c r="L3" t="s">
        <v>24</v>
      </c>
    </row>
    <row r="4" spans="1:12" ht="15.75" thickBot="1" x14ac:dyDescent="0.3">
      <c r="A4" s="4" t="s">
        <v>3</v>
      </c>
      <c r="B4" s="11">
        <v>0</v>
      </c>
      <c r="C4">
        <v>0.15</v>
      </c>
      <c r="D4">
        <f>C4*$K$3</f>
        <v>0.11249999999999999</v>
      </c>
      <c r="E4">
        <f>D4*K3</f>
        <v>8.4374999999999992E-2</v>
      </c>
      <c r="F4">
        <f>E4*K3</f>
        <v>6.3281249999999997E-2</v>
      </c>
      <c r="G4">
        <f>F4*K3</f>
        <v>4.7460937499999994E-2</v>
      </c>
      <c r="H4" s="21">
        <f>G4*K3</f>
        <v>3.5595703124999996E-2</v>
      </c>
      <c r="I4" s="2"/>
    </row>
    <row r="5" spans="1:12" x14ac:dyDescent="0.25">
      <c r="A5" s="5" t="s">
        <v>5</v>
      </c>
      <c r="B5" s="6" t="s">
        <v>23</v>
      </c>
      <c r="C5" s="6" t="s">
        <v>17</v>
      </c>
      <c r="D5" s="6" t="s">
        <v>18</v>
      </c>
      <c r="E5" s="6" t="s">
        <v>19</v>
      </c>
      <c r="F5" s="6" t="s">
        <v>20</v>
      </c>
      <c r="G5" s="6" t="s">
        <v>21</v>
      </c>
      <c r="H5" s="7" t="s">
        <v>22</v>
      </c>
      <c r="I5" s="2"/>
      <c r="J5" s="2"/>
    </row>
    <row r="6" spans="1:12" x14ac:dyDescent="0.25">
      <c r="A6" s="8" t="s">
        <v>6</v>
      </c>
      <c r="B6" s="3">
        <v>179.7</v>
      </c>
      <c r="C6" s="3">
        <v>19.45</v>
      </c>
      <c r="D6" s="3">
        <v>14.95</v>
      </c>
      <c r="E6" s="3">
        <v>11.75</v>
      </c>
      <c r="F6" s="3">
        <v>8.6999999999999993</v>
      </c>
      <c r="G6" s="3">
        <v>6</v>
      </c>
      <c r="H6" s="12">
        <v>4.8</v>
      </c>
      <c r="I6" s="2"/>
      <c r="J6" s="2"/>
    </row>
    <row r="7" spans="1:12" x14ac:dyDescent="0.25">
      <c r="A7" s="8" t="s">
        <v>7</v>
      </c>
      <c r="B7" s="3">
        <v>179.85</v>
      </c>
      <c r="C7" s="3">
        <v>19.899999999999999</v>
      </c>
      <c r="D7" s="3">
        <v>15</v>
      </c>
      <c r="E7" s="3">
        <v>11.25</v>
      </c>
      <c r="F7" s="3">
        <v>8.65</v>
      </c>
      <c r="G7" s="3">
        <v>6.55</v>
      </c>
      <c r="H7" s="12">
        <v>4.5999999999999996</v>
      </c>
      <c r="I7" s="2"/>
      <c r="J7" s="2"/>
    </row>
    <row r="8" spans="1:12" x14ac:dyDescent="0.25">
      <c r="A8" s="8" t="s">
        <v>8</v>
      </c>
      <c r="B8" s="3">
        <v>179.7</v>
      </c>
      <c r="C8" s="3">
        <v>19.850000000000001</v>
      </c>
      <c r="D8" s="3">
        <v>14.95</v>
      </c>
      <c r="E8" s="3">
        <v>11.4</v>
      </c>
      <c r="F8" s="3">
        <v>8.1999999999999993</v>
      </c>
      <c r="G8" s="3">
        <v>6.5</v>
      </c>
      <c r="H8" s="12">
        <v>4.8</v>
      </c>
      <c r="I8" s="2"/>
      <c r="J8" s="2"/>
    </row>
    <row r="9" spans="1:12" x14ac:dyDescent="0.25">
      <c r="A9" s="8" t="s">
        <v>9</v>
      </c>
      <c r="B9" s="3">
        <v>180.1</v>
      </c>
      <c r="C9" s="3">
        <v>19.8</v>
      </c>
      <c r="D9" s="3">
        <v>14.95</v>
      </c>
      <c r="E9" s="3">
        <v>11.4</v>
      </c>
      <c r="F9" s="3">
        <v>8.35</v>
      </c>
      <c r="G9" s="3">
        <v>6.15</v>
      </c>
      <c r="H9" s="12">
        <v>4.8</v>
      </c>
      <c r="I9" s="2"/>
      <c r="J9" s="2"/>
    </row>
    <row r="10" spans="1:12" x14ac:dyDescent="0.25">
      <c r="A10" s="8" t="s">
        <v>10</v>
      </c>
      <c r="B10" s="3">
        <v>179.95</v>
      </c>
      <c r="C10" s="3">
        <v>19.55</v>
      </c>
      <c r="D10" s="3">
        <v>14.9</v>
      </c>
      <c r="E10" s="3">
        <v>11.45</v>
      </c>
      <c r="F10" s="3">
        <v>8.1999999999999993</v>
      </c>
      <c r="G10" s="3">
        <v>6.45</v>
      </c>
      <c r="H10" s="12">
        <v>4.8</v>
      </c>
      <c r="I10" s="2"/>
      <c r="J10" s="2"/>
    </row>
    <row r="11" spans="1:12" x14ac:dyDescent="0.25">
      <c r="A11" s="8" t="s">
        <v>11</v>
      </c>
      <c r="B11" s="3">
        <v>179.7</v>
      </c>
      <c r="C11" s="3">
        <v>19.55</v>
      </c>
      <c r="D11" s="3">
        <v>15</v>
      </c>
      <c r="E11" s="3">
        <v>11.45</v>
      </c>
      <c r="F11" s="3">
        <v>8.5</v>
      </c>
      <c r="G11" s="3">
        <v>6.45</v>
      </c>
      <c r="H11" s="12">
        <v>4.7</v>
      </c>
      <c r="I11" s="2"/>
      <c r="J11" s="2"/>
    </row>
    <row r="12" spans="1:12" x14ac:dyDescent="0.25">
      <c r="A12" s="8" t="s">
        <v>12</v>
      </c>
      <c r="B12" s="3">
        <v>179.8</v>
      </c>
      <c r="C12" s="3">
        <v>19.95</v>
      </c>
      <c r="D12" s="3">
        <v>15.2</v>
      </c>
      <c r="E12" s="3">
        <v>11.5</v>
      </c>
      <c r="F12" s="3">
        <v>8.35</v>
      </c>
      <c r="G12" s="3">
        <v>6.4</v>
      </c>
      <c r="H12" s="12">
        <v>4.75</v>
      </c>
      <c r="I12" s="2"/>
      <c r="J12" s="2"/>
    </row>
    <row r="13" spans="1:12" x14ac:dyDescent="0.25">
      <c r="A13" s="8" t="s">
        <v>13</v>
      </c>
      <c r="B13" s="3">
        <v>179.9</v>
      </c>
      <c r="C13" s="3">
        <v>19.55</v>
      </c>
      <c r="D13" s="3">
        <v>15.2</v>
      </c>
      <c r="E13" s="3">
        <v>11.7</v>
      </c>
      <c r="F13" s="3">
        <v>8.5500000000000007</v>
      </c>
      <c r="G13" s="3">
        <v>6.2</v>
      </c>
      <c r="H13" s="12">
        <v>4.8</v>
      </c>
      <c r="I13" s="2"/>
      <c r="J13" s="2"/>
    </row>
    <row r="14" spans="1:12" x14ac:dyDescent="0.25">
      <c r="A14" s="8" t="s">
        <v>14</v>
      </c>
      <c r="B14" s="10"/>
      <c r="C14" s="10"/>
      <c r="D14" s="10"/>
      <c r="E14" s="10"/>
      <c r="F14" s="10"/>
      <c r="G14" s="10"/>
      <c r="H14" s="13"/>
      <c r="I14" s="2"/>
      <c r="J14" s="2"/>
    </row>
    <row r="15" spans="1:12" x14ac:dyDescent="0.25">
      <c r="A15" s="8" t="s">
        <v>15</v>
      </c>
      <c r="B15" s="10"/>
      <c r="C15" s="10"/>
      <c r="D15" s="10"/>
      <c r="E15" s="10"/>
      <c r="F15" s="10"/>
      <c r="G15" s="10"/>
      <c r="H15" s="13"/>
      <c r="I15" s="2"/>
      <c r="J15" s="2"/>
    </row>
    <row r="16" spans="1:12" ht="15.75" thickBot="1" x14ac:dyDescent="0.3">
      <c r="A16" s="9" t="s">
        <v>16</v>
      </c>
      <c r="B16" s="16">
        <f>AVERAGE(B6:B13)</f>
        <v>179.83750000000001</v>
      </c>
      <c r="C16" s="16">
        <f t="shared" ref="C16:H16" si="0">AVERAGE(C6:C13)</f>
        <v>19.7</v>
      </c>
      <c r="D16" s="16">
        <f t="shared" si="0"/>
        <v>15.018750000000001</v>
      </c>
      <c r="E16" s="16">
        <f t="shared" si="0"/>
        <v>11.487500000000001</v>
      </c>
      <c r="F16" s="16">
        <f t="shared" si="0"/>
        <v>8.4375</v>
      </c>
      <c r="G16" s="16">
        <f t="shared" si="0"/>
        <v>6.3375000000000004</v>
      </c>
      <c r="H16" s="17">
        <f t="shared" si="0"/>
        <v>4.7562499999999996</v>
      </c>
      <c r="I16" s="2"/>
      <c r="J16" s="2"/>
    </row>
    <row r="17" spans="1:12" ht="15.75" thickBot="1" x14ac:dyDescent="0.3">
      <c r="A17" s="14" t="s">
        <v>25</v>
      </c>
      <c r="B17" s="18">
        <f>IF(B16&lt;90,B16,180-B16)</f>
        <v>0.16249999999999432</v>
      </c>
      <c r="C17" s="18">
        <f t="shared" ref="C17:H17" si="1">IF(C16&lt;90,C16,180-C16)</f>
        <v>19.7</v>
      </c>
      <c r="D17" s="18">
        <f t="shared" si="1"/>
        <v>15.018750000000001</v>
      </c>
      <c r="E17" s="18">
        <f t="shared" si="1"/>
        <v>11.487500000000001</v>
      </c>
      <c r="F17" s="18">
        <f t="shared" si="1"/>
        <v>8.4375</v>
      </c>
      <c r="G17" s="18">
        <f t="shared" si="1"/>
        <v>6.3375000000000004</v>
      </c>
      <c r="H17" s="19">
        <f t="shared" si="1"/>
        <v>4.7562499999999996</v>
      </c>
      <c r="I17" s="2"/>
    </row>
    <row r="18" spans="1:12" x14ac:dyDescent="0.25">
      <c r="B18" s="20">
        <f>B17-$I$18</f>
        <v>0</v>
      </c>
      <c r="C18" s="20">
        <f t="shared" ref="C18:H18" si="2">C17-$I$18</f>
        <v>19.537500000000005</v>
      </c>
      <c r="D18" s="20">
        <f t="shared" si="2"/>
        <v>14.856250000000006</v>
      </c>
      <c r="E18" s="20">
        <f t="shared" si="2"/>
        <v>11.325000000000006</v>
      </c>
      <c r="F18" s="20">
        <f t="shared" si="2"/>
        <v>8.2750000000000057</v>
      </c>
      <c r="G18" s="20">
        <f t="shared" si="2"/>
        <v>6.175000000000006</v>
      </c>
      <c r="H18" s="20">
        <f t="shared" si="2"/>
        <v>4.5937500000000053</v>
      </c>
      <c r="I18">
        <f>B17</f>
        <v>0.16249999999999432</v>
      </c>
    </row>
    <row r="19" spans="1:12" x14ac:dyDescent="0.25">
      <c r="A19" s="22" t="s">
        <v>28</v>
      </c>
      <c r="B19" s="20">
        <f>_xlfn.STDEV.S(B6:B13)/SQRT(8)</f>
        <v>5.0665217711111731E-2</v>
      </c>
      <c r="C19" s="20">
        <f t="shared" ref="C19:H19" si="3">_xlfn.STDEV.S(C6:C13)/SQRT(8)</f>
        <v>6.8790572443779271E-2</v>
      </c>
      <c r="D19" s="20">
        <f t="shared" si="3"/>
        <v>4.1119924784533697E-2</v>
      </c>
      <c r="E19" s="20">
        <f t="shared" si="3"/>
        <v>5.8056315025031585E-2</v>
      </c>
      <c r="F19" s="20">
        <f t="shared" si="3"/>
        <v>6.7974522538122528E-2</v>
      </c>
      <c r="G19" s="20">
        <f t="shared" si="3"/>
        <v>6.9275588361681489E-2</v>
      </c>
      <c r="H19" s="20">
        <f t="shared" si="3"/>
        <v>2.5769410160110379E-2</v>
      </c>
    </row>
    <row r="20" spans="1:12" x14ac:dyDescent="0.25">
      <c r="A20" s="22"/>
    </row>
    <row r="21" spans="1:12" x14ac:dyDescent="0.25">
      <c r="B21" cm="1">
        <f t="array" ref="B21:C25">LINEST(B18:H18,B4:H4,0,1)</f>
        <v>131.2812607585665</v>
      </c>
      <c r="C21">
        <v>0</v>
      </c>
      <c r="I21" t="s">
        <v>29</v>
      </c>
      <c r="J21">
        <v>3.5</v>
      </c>
      <c r="L21">
        <f>ABS(69.18-66.5)/69.18</f>
        <v>3.8739520092512379E-2</v>
      </c>
    </row>
    <row r="22" spans="1:12" x14ac:dyDescent="0.25">
      <c r="B22">
        <v>0.58869505847200154</v>
      </c>
      <c r="C22" t="e">
        <v>#N/A</v>
      </c>
      <c r="I22" t="s">
        <v>30</v>
      </c>
      <c r="J22">
        <v>69.09</v>
      </c>
    </row>
    <row r="23" spans="1:12" x14ac:dyDescent="0.25">
      <c r="B23">
        <v>0.99987936476930128</v>
      </c>
      <c r="C23">
        <v>0.13137202363976166</v>
      </c>
      <c r="I23" t="s">
        <v>31</v>
      </c>
      <c r="J23">
        <f>J22/(1-0.00037*J21)</f>
        <v>69.179587565897847</v>
      </c>
    </row>
    <row r="24" spans="1:12" x14ac:dyDescent="0.25">
      <c r="B24">
        <v>49730.714268694515</v>
      </c>
      <c r="C24">
        <v>6</v>
      </c>
    </row>
    <row r="25" spans="1:12" x14ac:dyDescent="0.25">
      <c r="B25">
        <v>858.28293272342955</v>
      </c>
      <c r="C25">
        <v>0.10355165157123657</v>
      </c>
    </row>
  </sheetData>
  <mergeCells count="1">
    <mergeCell ref="B1:B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Ryś</dc:creator>
  <cp:lastModifiedBy>Przemysław Ryś</cp:lastModifiedBy>
  <dcterms:created xsi:type="dcterms:W3CDTF">2015-06-05T18:19:34Z</dcterms:created>
  <dcterms:modified xsi:type="dcterms:W3CDTF">2022-04-13T11:43:04Z</dcterms:modified>
</cp:coreProperties>
</file>