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przem\Desktop\"/>
    </mc:Choice>
  </mc:AlternateContent>
  <xr:revisionPtr revIDLastSave="0" documentId="8_{3371B38E-A415-48F9-B4AB-D4E9D98321A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J41" i="1"/>
  <c r="I41" i="1"/>
  <c r="H41" i="1"/>
  <c r="H42" i="1" s="1"/>
  <c r="G41" i="1"/>
  <c r="G42" i="1" s="1"/>
  <c r="F41" i="1"/>
  <c r="F42" i="1" s="1"/>
  <c r="E41" i="1"/>
  <c r="E42" i="1" s="1"/>
  <c r="D41" i="1"/>
  <c r="C41" i="1"/>
  <c r="C42" i="1" s="1"/>
  <c r="B41" i="1"/>
  <c r="B42" i="1" s="1"/>
  <c r="G40" i="1"/>
  <c r="D42" i="1"/>
  <c r="I42" i="1"/>
  <c r="J42" i="1"/>
  <c r="R7" i="1"/>
  <c r="R8" i="1"/>
  <c r="R10" i="1"/>
  <c r="Q8" i="1"/>
  <c r="Q9" i="1"/>
  <c r="Q2" i="1"/>
  <c r="N10" i="1"/>
  <c r="Q10" i="1" s="1"/>
  <c r="N9" i="1"/>
  <c r="R9" i="1" s="1"/>
  <c r="N8" i="1"/>
  <c r="N7" i="1"/>
  <c r="Q7" i="1" s="1"/>
  <c r="N6" i="1"/>
  <c r="Q6" i="1" s="1"/>
  <c r="N5" i="1"/>
  <c r="R5" i="1" s="1"/>
  <c r="N4" i="1"/>
  <c r="R4" i="1" s="1"/>
  <c r="N3" i="1"/>
  <c r="R3" i="1" s="1"/>
  <c r="N2" i="1"/>
  <c r="R2" i="1" s="1"/>
  <c r="J7" i="1"/>
  <c r="J8" i="1" s="1"/>
  <c r="J45" i="1" s="1"/>
  <c r="I7" i="1"/>
  <c r="I8" i="1" s="1"/>
  <c r="I45" i="1" s="1"/>
  <c r="H7" i="1"/>
  <c r="H8" i="1" s="1"/>
  <c r="H45" i="1" s="1"/>
  <c r="F7" i="1"/>
  <c r="F8" i="1" s="1"/>
  <c r="F45" i="1" s="1"/>
  <c r="C6" i="1"/>
  <c r="C7" i="1" s="1"/>
  <c r="C8" i="1" s="1"/>
  <c r="C45" i="1" s="1"/>
  <c r="D6" i="1"/>
  <c r="D7" i="1" s="1"/>
  <c r="D8" i="1" s="1"/>
  <c r="D45" i="1" s="1"/>
  <c r="E6" i="1"/>
  <c r="E7" i="1" s="1"/>
  <c r="E8" i="1" s="1"/>
  <c r="E45" i="1" s="1"/>
  <c r="F6" i="1"/>
  <c r="G6" i="1"/>
  <c r="G7" i="1" s="1"/>
  <c r="G8" i="1" s="1"/>
  <c r="G45" i="1" s="1"/>
  <c r="H6" i="1"/>
  <c r="I6" i="1"/>
  <c r="J6" i="1"/>
  <c r="B6" i="1"/>
  <c r="B7" i="1" s="1"/>
  <c r="B8" i="1" s="1"/>
  <c r="G5" i="1"/>
  <c r="H9" i="1" l="1"/>
  <c r="H46" i="1" s="1"/>
  <c r="I9" i="1"/>
  <c r="I46" i="1" s="1"/>
  <c r="B45" i="1"/>
  <c r="J9" i="1"/>
  <c r="J46" i="1" s="1"/>
  <c r="C9" i="1"/>
  <c r="C46" i="1" s="1"/>
  <c r="B9" i="1"/>
  <c r="B46" i="1" s="1"/>
  <c r="D9" i="1"/>
  <c r="D46" i="1" s="1"/>
  <c r="E9" i="1"/>
  <c r="E46" i="1" s="1"/>
  <c r="G9" i="1"/>
  <c r="G46" i="1" s="1"/>
  <c r="F9" i="1"/>
  <c r="F46" i="1" s="1"/>
  <c r="R6" i="1"/>
  <c r="Q4" i="1"/>
  <c r="Q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880F4-05E9-4346-B0BB-396FA79B0B45}" keepAlive="1" name="Zapytanie — dd" description="Połączenie z zapytaniem „dd” w skoroszycie." type="5" refreshedVersion="0" background="1">
    <dbPr connection="Provider=Microsoft.Mashup.OleDb.1;Data Source=$Workbook$;Location=dd;Extended Properties=&quot;&quot;" command="SELECT * FROM [dd]"/>
  </connection>
</connections>
</file>

<file path=xl/sharedStrings.xml><?xml version="1.0" encoding="utf-8"?>
<sst xmlns="http://schemas.openxmlformats.org/spreadsheetml/2006/main" count="56" uniqueCount="45">
  <si>
    <t>Cu (miedź)</t>
  </si>
  <si>
    <t>Si (krzem)</t>
  </si>
  <si>
    <t>Al (Aluminium)</t>
  </si>
  <si>
    <t>SiC (węglik krzemu)</t>
  </si>
  <si>
    <t>C (grafit)</t>
  </si>
  <si>
    <t>Pb (ołów)</t>
  </si>
  <si>
    <t>Fe (żelazo)</t>
  </si>
  <si>
    <t>Ge (german)</t>
  </si>
  <si>
    <t>Cd (kadm)</t>
  </si>
  <si>
    <t>Qp [J/g]</t>
  </si>
  <si>
    <t>LICZBA ATOMOWA</t>
  </si>
  <si>
    <t>TEMPERATURA DEBYE'A</t>
  </si>
  <si>
    <t>NISKO</t>
  </si>
  <si>
    <t>WYSOKO</t>
  </si>
  <si>
    <t>sigma-nisko</t>
  </si>
  <si>
    <t>sigma-wysoko</t>
  </si>
  <si>
    <t>PUNKT UROJONY</t>
  </si>
  <si>
    <t>m [g]</t>
  </si>
  <si>
    <t>A</t>
  </si>
  <si>
    <t xml:space="preserve">delta m </t>
  </si>
  <si>
    <t>cp</t>
  </si>
  <si>
    <t>cp_mol</t>
  </si>
  <si>
    <t>cv_mol</t>
  </si>
  <si>
    <t>cv/3R</t>
  </si>
  <si>
    <t>T_D</t>
  </si>
  <si>
    <t>T_D=0</t>
  </si>
  <si>
    <t>brak</t>
  </si>
  <si>
    <t>DOŚWIADCZENIE</t>
  </si>
  <si>
    <t>TEORIA</t>
  </si>
  <si>
    <t>T_D=300</t>
  </si>
  <si>
    <t>masa [g/mol]</t>
  </si>
  <si>
    <t>próbka</t>
  </si>
  <si>
    <t>Cu</t>
  </si>
  <si>
    <t xml:space="preserve">Si </t>
  </si>
  <si>
    <t xml:space="preserve">Al </t>
  </si>
  <si>
    <t xml:space="preserve">SiC </t>
  </si>
  <si>
    <t>C</t>
  </si>
  <si>
    <t>Pb</t>
  </si>
  <si>
    <t>Fe</t>
  </si>
  <si>
    <t xml:space="preserve">Ge </t>
  </si>
  <si>
    <t xml:space="preserve">Cd </t>
  </si>
  <si>
    <t>delta c</t>
  </si>
  <si>
    <t>-</t>
  </si>
  <si>
    <t>Z</t>
  </si>
  <si>
    <t>A = 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</si>
</sst>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2" borderId="6" xfId="0" applyFill="1" applyBorder="1"/>
    <xf numFmtId="0" fontId="0" fillId="0" borderId="4" xfId="0" applyBorder="1"/>
    <xf numFmtId="0" fontId="2" fillId="3" borderId="9" xfId="0" applyFont="1" applyFill="1" applyBorder="1"/>
    <xf numFmtId="0" fontId="0" fillId="3" borderId="9" xfId="0" applyFill="1" applyBorder="1"/>
    <xf numFmtId="0" fontId="0" fillId="4" borderId="9" xfId="0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13083429989694E-2"/>
          <c:y val="2.4287589051368574E-2"/>
          <c:w val="0.7848687679366847"/>
          <c:h val="0.90575700358883704"/>
        </c:manualLayout>
      </c:layout>
      <c:scatterChart>
        <c:scatterStyle val="lineMarker"/>
        <c:varyColors val="0"/>
        <c:ser>
          <c:idx val="3"/>
          <c:order val="3"/>
          <c:tx>
            <c:v>grafit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Arkusz1!$R$6</c:f>
                <c:numCache>
                  <c:formatCode>General</c:formatCode>
                  <c:ptCount val="1"/>
                  <c:pt idx="0">
                    <c:v>208</c:v>
                  </c:pt>
                </c:numCache>
              </c:numRef>
            </c:plus>
            <c:minus>
              <c:numRef>
                <c:f>Arkusz1!$Q$6</c:f>
                <c:numCache>
                  <c:formatCode>General</c:formatCode>
                  <c:ptCount val="1"/>
                  <c:pt idx="0">
                    <c:v>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Arkusz1!$M$6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Arkusz1!$N$6</c:f>
              <c:numCache>
                <c:formatCode>General</c:formatCode>
                <c:ptCount val="1"/>
                <c:pt idx="0">
                  <c:v>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1-4AED-AD1D-42D9AED3A039}"/>
            </c:ext>
          </c:extLst>
        </c:ser>
        <c:ser>
          <c:idx val="4"/>
          <c:order val="4"/>
          <c:tx>
            <c:v>miedz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Arkusz1!$M$2</c:f>
              <c:numCache>
                <c:formatCode>General</c:formatCode>
                <c:ptCount val="1"/>
                <c:pt idx="0">
                  <c:v>29</c:v>
                </c:pt>
              </c:numCache>
            </c:numRef>
          </c:xVal>
          <c:yVal>
            <c:numRef>
              <c:f>Arkusz1!$N$2</c:f>
              <c:numCache>
                <c:formatCode>General</c:formatCode>
                <c:ptCount val="1"/>
                <c:pt idx="0">
                  <c:v>274.39999999999998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1-4AED-AD1D-42D9AED3A039}"/>
            </c:ext>
          </c:extLst>
        </c:ser>
        <c:ser>
          <c:idx val="5"/>
          <c:order val="5"/>
          <c:tx>
            <c:v>krzem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Arkusz1!$M$3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Arkusz1!$N$3</c:f>
              <c:numCache>
                <c:formatCode>General</c:formatCode>
                <c:ptCount val="1"/>
                <c:pt idx="0">
                  <c:v>559.79999999999995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11-4AED-AD1D-42D9AED3A039}"/>
            </c:ext>
          </c:extLst>
        </c:ser>
        <c:ser>
          <c:idx val="6"/>
          <c:order val="6"/>
          <c:tx>
            <c:v>aluminium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Arkusz1!$Q$4</c:f>
                <c:numCache>
                  <c:formatCode>General</c:formatCode>
                  <c:ptCount val="1"/>
                  <c:pt idx="0">
                    <c:v>10.399999999999977</c:v>
                  </c:pt>
                </c:numCache>
              </c:numRef>
            </c:plus>
            <c:minus>
              <c:numRef>
                <c:f>Arkusz1!$R$4</c:f>
                <c:numCache>
                  <c:formatCode>General</c:formatCode>
                  <c:ptCount val="1"/>
                  <c:pt idx="0">
                    <c:v>32.600000000000023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Arkusz1!$M$4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Arkusz1!$N$4</c:f>
              <c:numCache>
                <c:formatCode>General</c:formatCode>
                <c:ptCount val="1"/>
                <c:pt idx="0">
                  <c:v>422.6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11-4AED-AD1D-42D9AED3A039}"/>
            </c:ext>
          </c:extLst>
        </c:ser>
        <c:ser>
          <c:idx val="7"/>
          <c:order val="7"/>
          <c:tx>
            <c:v>weglik krzemu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Arkusz1!$R$5</c:f>
                <c:numCache>
                  <c:formatCode>General</c:formatCode>
                  <c:ptCount val="1"/>
                  <c:pt idx="0">
                    <c:v>176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Arkusz1!$M$5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Arkusz1!$N$5</c:f>
              <c:numCache>
                <c:formatCode>General</c:formatCode>
                <c:ptCount val="1"/>
                <c:pt idx="0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11-4AED-AD1D-42D9AED3A039}"/>
            </c:ext>
          </c:extLst>
        </c:ser>
        <c:ser>
          <c:idx val="8"/>
          <c:order val="8"/>
          <c:tx>
            <c:v>ołów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Arkusz1!$M$7</c:f>
              <c:numCache>
                <c:formatCode>General</c:formatCode>
                <c:ptCount val="1"/>
                <c:pt idx="0">
                  <c:v>82</c:v>
                </c:pt>
              </c:numCache>
            </c:numRef>
          </c:xVal>
          <c:yVal>
            <c:numRef>
              <c:f>Arkusz1!$N$7</c:f>
              <c:numCache>
                <c:formatCode>General</c:formatCode>
                <c:ptCount val="1"/>
                <c:pt idx="0">
                  <c:v>131.69999999999999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11-4AED-AD1D-42D9AED3A039}"/>
            </c:ext>
          </c:extLst>
        </c:ser>
        <c:ser>
          <c:idx val="9"/>
          <c:order val="9"/>
          <c:tx>
            <c:v>żelazo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Arkusz1!$R$8</c:f>
                <c:numCache>
                  <c:formatCode>General</c:formatCode>
                  <c:ptCount val="1"/>
                  <c:pt idx="0">
                    <c:v>33.100000000000023</c:v>
                  </c:pt>
                </c:numCache>
              </c:numRef>
            </c:plus>
            <c:minus>
              <c:numRef>
                <c:f>Arkusz1!$Q$8</c:f>
                <c:numCache>
                  <c:formatCode>General</c:formatCode>
                  <c:ptCount val="1"/>
                  <c:pt idx="0">
                    <c:v>70.899999999999977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Arkusz1!$M$8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Arkusz1!$N$8</c:f>
              <c:numCache>
                <c:formatCode>General</c:formatCode>
                <c:ptCount val="1"/>
                <c:pt idx="0">
                  <c:v>406.1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11-4AED-AD1D-42D9AED3A039}"/>
            </c:ext>
          </c:extLst>
        </c:ser>
        <c:ser>
          <c:idx val="10"/>
          <c:order val="10"/>
          <c:tx>
            <c:v>german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Arkusz1!$R$9</c:f>
                <c:numCache>
                  <c:formatCode>General</c:formatCode>
                  <c:ptCount val="1"/>
                  <c:pt idx="0">
                    <c:v>51.699999999999989</c:v>
                  </c:pt>
                </c:numCache>
              </c:numRef>
            </c:plus>
            <c:minus>
              <c:numRef>
                <c:f>Arkusz1!$Q$9</c:f>
                <c:numCache>
                  <c:formatCode>General</c:formatCode>
                  <c:ptCount val="1"/>
                  <c:pt idx="0">
                    <c:v>21.699999999999989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Arkusz1!$M$9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Arkusz1!$N$9</c:f>
              <c:numCache>
                <c:formatCode>General</c:formatCode>
                <c:ptCount val="1"/>
                <c:pt idx="0">
                  <c:v>351.3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11-4AED-AD1D-42D9AED3A039}"/>
            </c:ext>
          </c:extLst>
        </c:ser>
        <c:ser>
          <c:idx val="11"/>
          <c:order val="11"/>
          <c:tx>
            <c:v>kadm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Arkusz1!$M$10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Arkusz1!$N$10</c:f>
              <c:numCache>
                <c:formatCode>General</c:formatCode>
                <c:ptCount val="1"/>
                <c:pt idx="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11-4AED-AD1D-42D9AED3A039}"/>
            </c:ext>
          </c:extLst>
        </c:ser>
        <c:ser>
          <c:idx val="12"/>
          <c:order val="12"/>
          <c:tx>
            <c:v>29 urojony</c:v>
          </c:tx>
          <c:spPr>
            <a:ln w="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27</c:v>
                </c:pt>
              </c:numLit>
            </c:plus>
            <c:minus>
              <c:numLit>
                <c:formatCode>General</c:formatCode>
                <c:ptCount val="1"/>
                <c:pt idx="0">
                  <c:v>10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Arkusz1!$M$2</c:f>
              <c:numCache>
                <c:formatCode>General</c:formatCode>
                <c:ptCount val="1"/>
                <c:pt idx="0">
                  <c:v>29</c:v>
                </c:pt>
              </c:numCache>
            </c:numRef>
          </c:xVal>
          <c:yVal>
            <c:numRef>
              <c:f>Arkusz1!$T$2</c:f>
              <c:numCache>
                <c:formatCode>General</c:formatCode>
                <c:ptCount val="1"/>
                <c:pt idx="0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A-4266-89BC-A22B973BFF65}"/>
            </c:ext>
          </c:extLst>
        </c:ser>
        <c:ser>
          <c:idx val="13"/>
          <c:order val="13"/>
          <c:tx>
            <c:v>14 urojony</c:v>
          </c:tx>
          <c:spPr>
            <a:ln w="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32</c:v>
                </c:pt>
              </c:numLit>
            </c:plus>
            <c:minus>
              <c:numLit>
                <c:formatCode>General</c:formatCode>
                <c:ptCount val="1"/>
                <c:pt idx="0">
                  <c:v>15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Arkusz1!$M$3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Arkusz1!$T$3</c:f>
              <c:numCache>
                <c:formatCode>General</c:formatCode>
                <c:ptCount val="1"/>
                <c:pt idx="0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A-4266-89BC-A22B973BFF65}"/>
            </c:ext>
          </c:extLst>
        </c:ser>
        <c:ser>
          <c:idx val="14"/>
          <c:order val="14"/>
          <c:tx>
            <c:v>82 urojone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6</c:v>
                </c:pt>
              </c:numLit>
            </c:plus>
            <c:minus>
              <c:numLit>
                <c:formatCode>General</c:formatCode>
                <c:ptCount val="1"/>
                <c:pt idx="0">
                  <c:v>10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Arkusz1!$M$7</c:f>
              <c:numCache>
                <c:formatCode>General</c:formatCode>
                <c:ptCount val="1"/>
                <c:pt idx="0">
                  <c:v>82</c:v>
                </c:pt>
              </c:numCache>
            </c:numRef>
          </c:xVal>
          <c:yVal>
            <c:numRef>
              <c:f>Arkusz1!$T$7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A-4266-89BC-A22B973BFF65}"/>
            </c:ext>
          </c:extLst>
        </c:ser>
        <c:ser>
          <c:idx val="15"/>
          <c:order val="15"/>
          <c:tx>
            <c:v>48 urojone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6</c:v>
                </c:pt>
              </c:numLit>
            </c:plus>
            <c:minus>
              <c:numLit>
                <c:formatCode>General</c:formatCode>
                <c:ptCount val="1"/>
                <c:pt idx="0">
                  <c:v>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Arkusz1!$M$10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Arkusz1!$T$10</c:f>
              <c:numCache>
                <c:formatCode>General</c:formatCode>
                <c:ptCount val="1"/>
                <c:pt idx="0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DA-4266-89BC-A22B973B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3504"/>
        <c:axId val="54502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NASZE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82</c:v>
                      </c:pt>
                      <c:pt idx="6">
                        <c:v>26</c:v>
                      </c:pt>
                      <c:pt idx="7">
                        <c:v>32</c:v>
                      </c:pt>
                      <c:pt idx="8">
                        <c:v>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Arkusz1!$N$2:$N$10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274.39999999999998</c:v>
                      </c:pt>
                      <c:pt idx="1">
                        <c:v>559.79999999999995</c:v>
                      </c:pt>
                      <c:pt idx="2">
                        <c:v>422.6</c:v>
                      </c:pt>
                      <c:pt idx="3">
                        <c:v>1024</c:v>
                      </c:pt>
                      <c:pt idx="4">
                        <c:v>1342</c:v>
                      </c:pt>
                      <c:pt idx="5">
                        <c:v>131.69999999999999</c:v>
                      </c:pt>
                      <c:pt idx="6">
                        <c:v>406.1</c:v>
                      </c:pt>
                      <c:pt idx="7">
                        <c:v>351.3</c:v>
                      </c:pt>
                      <c:pt idx="8">
                        <c:v>107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4B7-4027-BFA5-17B065A1CD4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NISKO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82</c:v>
                      </c:pt>
                      <c:pt idx="6">
                        <c:v>26</c:v>
                      </c:pt>
                      <c:pt idx="7">
                        <c:v>32</c:v>
                      </c:pt>
                      <c:pt idx="8">
                        <c:v>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Arkusz1!$O$2:$O$10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347</c:v>
                      </c:pt>
                      <c:pt idx="1">
                        <c:v>645</c:v>
                      </c:pt>
                      <c:pt idx="2">
                        <c:v>433</c:v>
                      </c:pt>
                      <c:pt idx="4">
                        <c:v>413</c:v>
                      </c:pt>
                      <c:pt idx="5">
                        <c:v>105</c:v>
                      </c:pt>
                      <c:pt idx="6">
                        <c:v>477</c:v>
                      </c:pt>
                      <c:pt idx="7">
                        <c:v>373</c:v>
                      </c:pt>
                      <c:pt idx="8">
                        <c:v>210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97-49D5-813F-63EF1B41F50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WYSOKO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rnd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82</c:v>
                      </c:pt>
                      <c:pt idx="6">
                        <c:v>26</c:v>
                      </c:pt>
                      <c:pt idx="7">
                        <c:v>32</c:v>
                      </c:pt>
                      <c:pt idx="8">
                        <c:v>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Arkusz1!$P$2:$P$10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310</c:v>
                      </c:pt>
                      <c:pt idx="1">
                        <c:v>692</c:v>
                      </c:pt>
                      <c:pt idx="2">
                        <c:v>390</c:v>
                      </c:pt>
                      <c:pt idx="3">
                        <c:v>1200</c:v>
                      </c:pt>
                      <c:pt idx="4">
                        <c:v>1550</c:v>
                      </c:pt>
                      <c:pt idx="5">
                        <c:v>87</c:v>
                      </c:pt>
                      <c:pt idx="6">
                        <c:v>373</c:v>
                      </c:pt>
                      <c:pt idx="7">
                        <c:v>403</c:v>
                      </c:pt>
                      <c:pt idx="8">
                        <c:v>221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97-49D5-813F-63EF1B41F503}"/>
                  </c:ext>
                </c:extLst>
              </c15:ser>
            </c15:filteredScatterSeries>
          </c:ext>
        </c:extLst>
      </c:scatterChart>
      <c:valAx>
        <c:axId val="545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/>
                  <a:t>Liczba</a:t>
                </a:r>
                <a:r>
                  <a:rPr lang="pl-PL" sz="1800" baseline="0"/>
                  <a:t> atomowa Z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02672"/>
        <c:crosses val="autoZero"/>
        <c:crossBetween val="midCat"/>
      </c:valAx>
      <c:valAx>
        <c:axId val="545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/>
                  <a:t>Temperatura</a:t>
                </a:r>
                <a:r>
                  <a:rPr lang="pl-PL" sz="1800" baseline="0"/>
                  <a:t> Debye'a [K]</a:t>
                </a:r>
                <a:endParaRPr lang="pl-PL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1168142502481E-2"/>
          <c:y val="2.4287589051368574E-2"/>
          <c:w val="0.77659187843860034"/>
          <c:h val="0.91426040494938121"/>
        </c:manualLayout>
      </c:layout>
      <c:scatterChart>
        <c:scatterStyle val="lineMarker"/>
        <c:varyColors val="0"/>
        <c:ser>
          <c:idx val="3"/>
          <c:order val="3"/>
          <c:tx>
            <c:v>grafit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Arkusz1!$R$6</c:f>
                <c:numCache>
                  <c:formatCode>General</c:formatCode>
                  <c:ptCount val="1"/>
                  <c:pt idx="0">
                    <c:v>208</c:v>
                  </c:pt>
                </c:numCache>
              </c:numRef>
            </c:plus>
            <c:minus>
              <c:numRef>
                <c:f>Arkusz1!$Q$6</c:f>
                <c:numCache>
                  <c:formatCode>General</c:formatCode>
                  <c:ptCount val="1"/>
                  <c:pt idx="0">
                    <c:v>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Arkusz1!$F$44</c:f>
              <c:numCache>
                <c:formatCode>General</c:formatCode>
                <c:ptCount val="1"/>
                <c:pt idx="0">
                  <c:v>12.01</c:v>
                </c:pt>
              </c:numCache>
            </c:numRef>
          </c:xVal>
          <c:yVal>
            <c:numRef>
              <c:f>Arkusz1!$N$6</c:f>
              <c:numCache>
                <c:formatCode>General</c:formatCode>
                <c:ptCount val="1"/>
                <c:pt idx="0">
                  <c:v>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4-42DC-89FF-05DF912AB40B}"/>
            </c:ext>
          </c:extLst>
        </c:ser>
        <c:ser>
          <c:idx val="4"/>
          <c:order val="4"/>
          <c:tx>
            <c:v>miedz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Arkusz1!$B$44</c:f>
              <c:numCache>
                <c:formatCode>General</c:formatCode>
                <c:ptCount val="1"/>
                <c:pt idx="0">
                  <c:v>63.545999999999999</c:v>
                </c:pt>
              </c:numCache>
            </c:numRef>
          </c:xVal>
          <c:yVal>
            <c:numRef>
              <c:f>Arkusz1!$N$2</c:f>
              <c:numCache>
                <c:formatCode>General</c:formatCode>
                <c:ptCount val="1"/>
                <c:pt idx="0">
                  <c:v>274.39999999999998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4-42DC-89FF-05DF912AB40B}"/>
            </c:ext>
          </c:extLst>
        </c:ser>
        <c:ser>
          <c:idx val="5"/>
          <c:order val="5"/>
          <c:tx>
            <c:v>krzem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Arkusz1!$C$44</c:f>
              <c:numCache>
                <c:formatCode>General</c:formatCode>
                <c:ptCount val="1"/>
                <c:pt idx="0">
                  <c:v>28.085999999999999</c:v>
                </c:pt>
              </c:numCache>
            </c:numRef>
          </c:xVal>
          <c:yVal>
            <c:numRef>
              <c:f>Arkusz1!$N$3</c:f>
              <c:numCache>
                <c:formatCode>General</c:formatCode>
                <c:ptCount val="1"/>
                <c:pt idx="0">
                  <c:v>559.79999999999995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4-42DC-89FF-05DF912AB40B}"/>
            </c:ext>
          </c:extLst>
        </c:ser>
        <c:ser>
          <c:idx val="6"/>
          <c:order val="6"/>
          <c:tx>
            <c:v>aluminium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Arkusz1!$Q$4</c:f>
                <c:numCache>
                  <c:formatCode>General</c:formatCode>
                  <c:ptCount val="1"/>
                  <c:pt idx="0">
                    <c:v>10.399999999999977</c:v>
                  </c:pt>
                </c:numCache>
              </c:numRef>
            </c:plus>
            <c:minus>
              <c:numRef>
                <c:f>Arkusz1!$R$4</c:f>
                <c:numCache>
                  <c:formatCode>General</c:formatCode>
                  <c:ptCount val="1"/>
                  <c:pt idx="0">
                    <c:v>32.600000000000023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Arkusz1!$D$44</c:f>
              <c:numCache>
                <c:formatCode>General</c:formatCode>
                <c:ptCount val="1"/>
                <c:pt idx="0">
                  <c:v>26.986000000000001</c:v>
                </c:pt>
              </c:numCache>
            </c:numRef>
          </c:xVal>
          <c:yVal>
            <c:numRef>
              <c:f>Arkusz1!$N$4</c:f>
              <c:numCache>
                <c:formatCode>General</c:formatCode>
                <c:ptCount val="1"/>
                <c:pt idx="0">
                  <c:v>422.6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94-42DC-89FF-05DF912AB40B}"/>
            </c:ext>
          </c:extLst>
        </c:ser>
        <c:ser>
          <c:idx val="7"/>
          <c:order val="7"/>
          <c:tx>
            <c:v>weglik krzemu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Arkusz1!$R$5</c:f>
                <c:numCache>
                  <c:formatCode>General</c:formatCode>
                  <c:ptCount val="1"/>
                  <c:pt idx="0">
                    <c:v>176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Arkusz1!$E$44</c:f>
              <c:numCache>
                <c:formatCode>General</c:formatCode>
                <c:ptCount val="1"/>
                <c:pt idx="0">
                  <c:v>40.095999999999997</c:v>
                </c:pt>
              </c:numCache>
            </c:numRef>
          </c:xVal>
          <c:yVal>
            <c:numRef>
              <c:f>Arkusz1!$N$5</c:f>
              <c:numCache>
                <c:formatCode>General</c:formatCode>
                <c:ptCount val="1"/>
                <c:pt idx="0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94-42DC-89FF-05DF912AB40B}"/>
            </c:ext>
          </c:extLst>
        </c:ser>
        <c:ser>
          <c:idx val="8"/>
          <c:order val="8"/>
          <c:tx>
            <c:v>ołów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Arkusz1!$G$44</c:f>
              <c:numCache>
                <c:formatCode>General</c:formatCode>
                <c:ptCount val="1"/>
                <c:pt idx="0">
                  <c:v>207</c:v>
                </c:pt>
              </c:numCache>
            </c:numRef>
          </c:xVal>
          <c:yVal>
            <c:numRef>
              <c:f>Arkusz1!$N$7</c:f>
              <c:numCache>
                <c:formatCode>General</c:formatCode>
                <c:ptCount val="1"/>
                <c:pt idx="0">
                  <c:v>131.69999999999999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94-42DC-89FF-05DF912AB40B}"/>
            </c:ext>
          </c:extLst>
        </c:ser>
        <c:ser>
          <c:idx val="9"/>
          <c:order val="9"/>
          <c:tx>
            <c:v>żelazo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Arkusz1!$R$8</c:f>
                <c:numCache>
                  <c:formatCode>General</c:formatCode>
                  <c:ptCount val="1"/>
                  <c:pt idx="0">
                    <c:v>33.100000000000023</c:v>
                  </c:pt>
                </c:numCache>
              </c:numRef>
            </c:plus>
            <c:minus>
              <c:numRef>
                <c:f>Arkusz1!$Q$8</c:f>
                <c:numCache>
                  <c:formatCode>General</c:formatCode>
                  <c:ptCount val="1"/>
                  <c:pt idx="0">
                    <c:v>70.899999999999977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Arkusz1!$H$44</c:f>
              <c:numCache>
                <c:formatCode>General</c:formatCode>
                <c:ptCount val="1"/>
                <c:pt idx="0">
                  <c:v>55.844999999999999</c:v>
                </c:pt>
              </c:numCache>
            </c:numRef>
          </c:xVal>
          <c:yVal>
            <c:numRef>
              <c:f>Arkusz1!$N$8</c:f>
              <c:numCache>
                <c:formatCode>General</c:formatCode>
                <c:ptCount val="1"/>
                <c:pt idx="0">
                  <c:v>406.1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94-42DC-89FF-05DF912AB40B}"/>
            </c:ext>
          </c:extLst>
        </c:ser>
        <c:ser>
          <c:idx val="10"/>
          <c:order val="10"/>
          <c:tx>
            <c:v>german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Arkusz1!$R$9</c:f>
                <c:numCache>
                  <c:formatCode>General</c:formatCode>
                  <c:ptCount val="1"/>
                  <c:pt idx="0">
                    <c:v>51.699999999999989</c:v>
                  </c:pt>
                </c:numCache>
              </c:numRef>
            </c:plus>
            <c:minus>
              <c:numRef>
                <c:f>Arkusz1!$Q$9</c:f>
                <c:numCache>
                  <c:formatCode>General</c:formatCode>
                  <c:ptCount val="1"/>
                  <c:pt idx="0">
                    <c:v>21.699999999999989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Arkusz1!$I$44</c:f>
              <c:numCache>
                <c:formatCode>General</c:formatCode>
                <c:ptCount val="1"/>
                <c:pt idx="0">
                  <c:v>62.64</c:v>
                </c:pt>
              </c:numCache>
            </c:numRef>
          </c:xVal>
          <c:yVal>
            <c:numRef>
              <c:f>Arkusz1!$N$9</c:f>
              <c:numCache>
                <c:formatCode>General</c:formatCode>
                <c:ptCount val="1"/>
                <c:pt idx="0">
                  <c:v>351.3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94-42DC-89FF-05DF912AB40B}"/>
            </c:ext>
          </c:extLst>
        </c:ser>
        <c:ser>
          <c:idx val="11"/>
          <c:order val="11"/>
          <c:tx>
            <c:v>kadm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Arkusz1!$J$44</c:f>
              <c:numCache>
                <c:formatCode>General</c:formatCode>
                <c:ptCount val="1"/>
                <c:pt idx="0">
                  <c:v>122.411</c:v>
                </c:pt>
              </c:numCache>
            </c:numRef>
          </c:xVal>
          <c:yVal>
            <c:numRef>
              <c:f>Arkusz1!$N$10</c:f>
              <c:numCache>
                <c:formatCode>General</c:formatCode>
                <c:ptCount val="1"/>
                <c:pt idx="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94-42DC-89FF-05DF912AB40B}"/>
            </c:ext>
          </c:extLst>
        </c:ser>
        <c:ser>
          <c:idx val="12"/>
          <c:order val="12"/>
          <c:tx>
            <c:v>29 urojony</c:v>
          </c:tx>
          <c:spPr>
            <a:ln w="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27</c:v>
                </c:pt>
              </c:numLit>
            </c:plus>
            <c:minus>
              <c:numLit>
                <c:formatCode>General</c:formatCode>
                <c:ptCount val="1"/>
                <c:pt idx="0">
                  <c:v>10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Arkusz1!$B$44</c:f>
              <c:numCache>
                <c:formatCode>General</c:formatCode>
                <c:ptCount val="1"/>
                <c:pt idx="0">
                  <c:v>63.545999999999999</c:v>
                </c:pt>
              </c:numCache>
            </c:numRef>
          </c:xVal>
          <c:yVal>
            <c:numRef>
              <c:f>Arkusz1!$T$2</c:f>
              <c:numCache>
                <c:formatCode>General</c:formatCode>
                <c:ptCount val="1"/>
                <c:pt idx="0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94-42DC-89FF-05DF912AB40B}"/>
            </c:ext>
          </c:extLst>
        </c:ser>
        <c:ser>
          <c:idx val="13"/>
          <c:order val="13"/>
          <c:tx>
            <c:v>14 urojony</c:v>
          </c:tx>
          <c:spPr>
            <a:ln w="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32</c:v>
                </c:pt>
              </c:numLit>
            </c:plus>
            <c:minus>
              <c:numLit>
                <c:formatCode>General</c:formatCode>
                <c:ptCount val="1"/>
                <c:pt idx="0">
                  <c:v>15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Arkusz1!$C$44</c:f>
              <c:numCache>
                <c:formatCode>General</c:formatCode>
                <c:ptCount val="1"/>
                <c:pt idx="0">
                  <c:v>28.085999999999999</c:v>
                </c:pt>
              </c:numCache>
            </c:numRef>
          </c:xVal>
          <c:yVal>
            <c:numRef>
              <c:f>Arkusz1!$T$3</c:f>
              <c:numCache>
                <c:formatCode>General</c:formatCode>
                <c:ptCount val="1"/>
                <c:pt idx="0">
                  <c:v>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94-42DC-89FF-05DF912AB40B}"/>
            </c:ext>
          </c:extLst>
        </c:ser>
        <c:ser>
          <c:idx val="14"/>
          <c:order val="14"/>
          <c:tx>
            <c:v>82 urojone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6</c:v>
                </c:pt>
              </c:numLit>
            </c:plus>
            <c:minus>
              <c:numLit>
                <c:formatCode>General</c:formatCode>
                <c:ptCount val="1"/>
                <c:pt idx="0">
                  <c:v>10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Arkusz1!$G$44</c:f>
              <c:numCache>
                <c:formatCode>General</c:formatCode>
                <c:ptCount val="1"/>
                <c:pt idx="0">
                  <c:v>207</c:v>
                </c:pt>
              </c:numCache>
            </c:numRef>
          </c:xVal>
          <c:yVal>
            <c:numRef>
              <c:f>Arkusz1!$T$7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94-42DC-89FF-05DF912AB40B}"/>
            </c:ext>
          </c:extLst>
        </c:ser>
        <c:ser>
          <c:idx val="15"/>
          <c:order val="15"/>
          <c:tx>
            <c:v>48 urojone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6</c:v>
                </c:pt>
              </c:numLit>
            </c:plus>
            <c:minus>
              <c:numLit>
                <c:formatCode>General</c:formatCode>
                <c:ptCount val="1"/>
                <c:pt idx="0">
                  <c:v>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Arkusz1!$J$44</c:f>
              <c:numCache>
                <c:formatCode>General</c:formatCode>
                <c:ptCount val="1"/>
                <c:pt idx="0">
                  <c:v>122.411</c:v>
                </c:pt>
              </c:numCache>
            </c:numRef>
          </c:xVal>
          <c:yVal>
            <c:numRef>
              <c:f>Arkusz1!$T$10</c:f>
              <c:numCache>
                <c:formatCode>General</c:formatCode>
                <c:ptCount val="1"/>
                <c:pt idx="0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94-42DC-89FF-05DF912A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3504"/>
        <c:axId val="54502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NASZE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82</c:v>
                      </c:pt>
                      <c:pt idx="6">
                        <c:v>26</c:v>
                      </c:pt>
                      <c:pt idx="7">
                        <c:v>32</c:v>
                      </c:pt>
                      <c:pt idx="8">
                        <c:v>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Arkusz1!$N$2:$N$10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274.39999999999998</c:v>
                      </c:pt>
                      <c:pt idx="1">
                        <c:v>559.79999999999995</c:v>
                      </c:pt>
                      <c:pt idx="2">
                        <c:v>422.6</c:v>
                      </c:pt>
                      <c:pt idx="3">
                        <c:v>1024</c:v>
                      </c:pt>
                      <c:pt idx="4">
                        <c:v>1342</c:v>
                      </c:pt>
                      <c:pt idx="5">
                        <c:v>131.69999999999999</c:v>
                      </c:pt>
                      <c:pt idx="6">
                        <c:v>406.1</c:v>
                      </c:pt>
                      <c:pt idx="7">
                        <c:v>351.3</c:v>
                      </c:pt>
                      <c:pt idx="8">
                        <c:v>107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C994-42DC-89FF-05DF912AB40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NISKO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82</c:v>
                      </c:pt>
                      <c:pt idx="6">
                        <c:v>26</c:v>
                      </c:pt>
                      <c:pt idx="7">
                        <c:v>32</c:v>
                      </c:pt>
                      <c:pt idx="8">
                        <c:v>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Arkusz1!$O$2:$O$10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347</c:v>
                      </c:pt>
                      <c:pt idx="1">
                        <c:v>645</c:v>
                      </c:pt>
                      <c:pt idx="2">
                        <c:v>433</c:v>
                      </c:pt>
                      <c:pt idx="4">
                        <c:v>413</c:v>
                      </c:pt>
                      <c:pt idx="5">
                        <c:v>105</c:v>
                      </c:pt>
                      <c:pt idx="6">
                        <c:v>477</c:v>
                      </c:pt>
                      <c:pt idx="7">
                        <c:v>373</c:v>
                      </c:pt>
                      <c:pt idx="8">
                        <c:v>210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994-42DC-89FF-05DF912AB40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WYSOKO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 cap="rnd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</c:v>
                      </c:pt>
                      <c:pt idx="1">
                        <c:v>14</c:v>
                      </c:pt>
                      <c:pt idx="2">
                        <c:v>13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82</c:v>
                      </c:pt>
                      <c:pt idx="6">
                        <c:v>26</c:v>
                      </c:pt>
                      <c:pt idx="7">
                        <c:v>32</c:v>
                      </c:pt>
                      <c:pt idx="8">
                        <c:v>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Arkusz1!$P$2:$P$10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310</c:v>
                      </c:pt>
                      <c:pt idx="1">
                        <c:v>692</c:v>
                      </c:pt>
                      <c:pt idx="2">
                        <c:v>390</c:v>
                      </c:pt>
                      <c:pt idx="3">
                        <c:v>1200</c:v>
                      </c:pt>
                      <c:pt idx="4">
                        <c:v>1550</c:v>
                      </c:pt>
                      <c:pt idx="5">
                        <c:v>87</c:v>
                      </c:pt>
                      <c:pt idx="6">
                        <c:v>373</c:v>
                      </c:pt>
                      <c:pt idx="7">
                        <c:v>403</c:v>
                      </c:pt>
                      <c:pt idx="8">
                        <c:v>221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994-42DC-89FF-05DF912AB40B}"/>
                  </c:ext>
                </c:extLst>
              </c15:ser>
            </c15:filteredScatterSeries>
          </c:ext>
        </c:extLst>
      </c:scatterChart>
      <c:valAx>
        <c:axId val="545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Liczba masowa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02672"/>
        <c:crosses val="autoZero"/>
        <c:crossBetween val="midCat"/>
      </c:valAx>
      <c:valAx>
        <c:axId val="545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/>
                  <a:t>Temperatura</a:t>
                </a:r>
                <a:r>
                  <a:rPr lang="pl-PL" sz="1800" baseline="0"/>
                  <a:t> Debye'a [K]</a:t>
                </a:r>
                <a:endParaRPr lang="pl-PL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50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166652</xdr:colOff>
      <xdr:row>6</xdr:row>
      <xdr:rowOff>145869</xdr:rowOff>
    </xdr:from>
    <xdr:to>
      <xdr:col>49</xdr:col>
      <xdr:colOff>84638</xdr:colOff>
      <xdr:row>45</xdr:row>
      <xdr:rowOff>170362</xdr:rowOff>
    </xdr:to>
    <xdr:graphicFrame macro="">
      <xdr:nvGraphicFramePr>
        <xdr:cNvPr id="5" name="Wykres 1">
          <a:extLst>
            <a:ext uri="{FF2B5EF4-FFF2-40B4-BE49-F238E27FC236}">
              <a16:creationId xmlns:a16="http://schemas.microsoft.com/office/drawing/2014/main" id="{BA0C1A1D-2BF9-062F-9B16-9068899F3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255270</xdr:colOff>
      <xdr:row>13</xdr:row>
      <xdr:rowOff>81915</xdr:rowOff>
    </xdr:from>
    <xdr:to>
      <xdr:col>11</xdr:col>
      <xdr:colOff>582930</xdr:colOff>
      <xdr:row>18</xdr:row>
      <xdr:rowOff>51435</xdr:rowOff>
    </xdr:to>
    <xdr:pic>
      <xdr:nvPicPr>
        <xdr:cNvPr id="22" name="Grafika 21" descr="Banan kontur">
          <a:extLst>
            <a:ext uri="{FF2B5EF4-FFF2-40B4-BE49-F238E27FC236}">
              <a16:creationId xmlns:a16="http://schemas.microsoft.com/office/drawing/2014/main" id="{595F6CE4-1C8C-5FDF-8CE9-2C8F4668AB63}"/>
            </a:ext>
            <a:ext uri="{147F2762-F138-4A5C-976F-8EAC2B608ADB}">
              <a16:predDERef xmlns:a16="http://schemas.microsoft.com/office/drawing/2014/main" pred="{BA0C1A1D-2BF9-062F-9B16-9068899F3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63050" y="2474595"/>
          <a:ext cx="937260" cy="8839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271920</xdr:colOff>
      <xdr:row>13</xdr:row>
      <xdr:rowOff>77610</xdr:rowOff>
    </xdr:from>
    <xdr:to>
      <xdr:col>11</xdr:col>
      <xdr:colOff>599580</xdr:colOff>
      <xdr:row>18</xdr:row>
      <xdr:rowOff>39510</xdr:rowOff>
    </xdr:to>
    <xdr:pic>
      <xdr:nvPicPr>
        <xdr:cNvPr id="24" name="Grafika 23" descr="Banan z wypełnieniem pełnym">
          <a:extLst>
            <a:ext uri="{FF2B5EF4-FFF2-40B4-BE49-F238E27FC236}">
              <a16:creationId xmlns:a16="http://schemas.microsoft.com/office/drawing/2014/main" id="{30C87313-6E02-46F5-67B9-96A1E71ABBB9}"/>
            </a:ext>
            <a:ext uri="{147F2762-F138-4A5C-976F-8EAC2B608ADB}">
              <a16:predDERef xmlns:a16="http://schemas.microsoft.com/office/drawing/2014/main" pred="{595F6CE4-1C8C-5FDF-8CE9-2C8F4668A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179700" y="2470290"/>
          <a:ext cx="937260" cy="876300"/>
        </a:xfrm>
        <a:prstGeom prst="rect">
          <a:avLst/>
        </a:prstGeom>
      </xdr:spPr>
    </xdr:pic>
    <xdr:clientData/>
  </xdr:twoCellAnchor>
  <xdr:twoCellAnchor>
    <xdr:from>
      <xdr:col>13</xdr:col>
      <xdr:colOff>200705</xdr:colOff>
      <xdr:row>17</xdr:row>
      <xdr:rowOff>105455</xdr:rowOff>
    </xdr:from>
    <xdr:to>
      <xdr:col>28</xdr:col>
      <xdr:colOff>26162</xdr:colOff>
      <xdr:row>56</xdr:row>
      <xdr:rowOff>143555</xdr:rowOff>
    </xdr:to>
    <xdr:graphicFrame macro="">
      <xdr:nvGraphicFramePr>
        <xdr:cNvPr id="4" name="Wykres 5">
          <a:extLst>
            <a:ext uri="{FF2B5EF4-FFF2-40B4-BE49-F238E27FC236}">
              <a16:creationId xmlns:a16="http://schemas.microsoft.com/office/drawing/2014/main" id="{102F3CAF-888A-4739-B0EA-FFD53CEFD6B7}"/>
            </a:ext>
            <a:ext uri="{147F2762-F138-4A5C-976F-8EAC2B608ADB}">
              <a16:predDERef xmlns:a16="http://schemas.microsoft.com/office/drawing/2014/main" pred="{30C87313-6E02-46F5-67B9-96A1E71AB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zoomScale="70" zoomScaleNormal="70" workbookViewId="0">
      <selection activeCell="AA9" sqref="AA9"/>
    </sheetView>
  </sheetViews>
  <sheetFormatPr defaultRowHeight="15" x14ac:dyDescent="0.25"/>
  <cols>
    <col min="1" max="1" width="12.7109375" bestFit="1" customWidth="1"/>
    <col min="2" max="3" width="12" bestFit="1" customWidth="1"/>
    <col min="4" max="4" width="14.7109375" bestFit="1" customWidth="1"/>
    <col min="5" max="5" width="18.5703125" bestFit="1" customWidth="1"/>
    <col min="6" max="10" width="12" bestFit="1" customWidth="1"/>
    <col min="13" max="13" width="17.7109375" bestFit="1" customWidth="1"/>
    <col min="14" max="15" width="22" bestFit="1" customWidth="1"/>
    <col min="17" max="17" width="11.5703125" bestFit="1" customWidth="1"/>
    <col min="18" max="18" width="13.7109375" bestFit="1" customWidth="1"/>
    <col min="20" max="20" width="16" bestFit="1" customWidth="1"/>
  </cols>
  <sheetData>
    <row r="1" spans="1:20" ht="15.75" thickBo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s="7" t="s">
        <v>10</v>
      </c>
      <c r="N1" s="8" t="s">
        <v>11</v>
      </c>
      <c r="O1" s="8" t="s">
        <v>12</v>
      </c>
      <c r="P1" s="8" t="s">
        <v>13</v>
      </c>
      <c r="Q1" s="10" t="s">
        <v>14</v>
      </c>
      <c r="R1" s="10" t="s">
        <v>15</v>
      </c>
      <c r="T1" t="s">
        <v>16</v>
      </c>
    </row>
    <row r="2" spans="1:20" x14ac:dyDescent="0.25">
      <c r="A2" t="s">
        <v>17</v>
      </c>
      <c r="B2">
        <v>23.25</v>
      </c>
      <c r="C2">
        <v>7.6</v>
      </c>
      <c r="D2">
        <v>38.450000000000003</v>
      </c>
      <c r="E2">
        <v>28.65</v>
      </c>
      <c r="F2">
        <v>46.35</v>
      </c>
      <c r="G2">
        <v>52.35</v>
      </c>
      <c r="H2">
        <v>83.15</v>
      </c>
      <c r="I2">
        <v>54.8</v>
      </c>
      <c r="J2">
        <v>41.05</v>
      </c>
      <c r="L2">
        <v>199</v>
      </c>
      <c r="M2" s="3">
        <v>29</v>
      </c>
      <c r="N2" s="5">
        <f>B10</f>
        <v>274.39999999999998</v>
      </c>
      <c r="O2" s="5">
        <v>347</v>
      </c>
      <c r="P2" s="3">
        <v>310</v>
      </c>
      <c r="Q2" s="2">
        <f>ABS(N2-O2)</f>
        <v>72.600000000000023</v>
      </c>
      <c r="R2" s="2">
        <f>ABS(N2-P2)</f>
        <v>35.600000000000023</v>
      </c>
      <c r="S2" s="13"/>
      <c r="T2">
        <v>320</v>
      </c>
    </row>
    <row r="3" spans="1:20" x14ac:dyDescent="0.25">
      <c r="A3" t="s">
        <v>43</v>
      </c>
      <c r="B3">
        <v>29</v>
      </c>
      <c r="C3">
        <v>14</v>
      </c>
      <c r="D3">
        <v>13</v>
      </c>
      <c r="E3">
        <v>10</v>
      </c>
      <c r="F3">
        <v>6</v>
      </c>
      <c r="G3">
        <v>82</v>
      </c>
      <c r="H3">
        <v>26</v>
      </c>
      <c r="I3">
        <v>32</v>
      </c>
      <c r="J3">
        <v>48</v>
      </c>
      <c r="M3" s="3">
        <v>14</v>
      </c>
      <c r="N3" s="5">
        <f>C10</f>
        <v>559.79999999999995</v>
      </c>
      <c r="O3" s="5">
        <v>645</v>
      </c>
      <c r="P3" s="3">
        <v>692</v>
      </c>
      <c r="Q3" s="3">
        <f t="shared" ref="Q3:Q10" si="0">ABS(N3-O3)</f>
        <v>85.200000000000045</v>
      </c>
      <c r="R3" s="3">
        <f t="shared" ref="R3:R10" si="1">ABS(N3-P3)</f>
        <v>132.20000000000005</v>
      </c>
      <c r="S3" s="13"/>
      <c r="T3">
        <v>660</v>
      </c>
    </row>
    <row r="4" spans="1:20" x14ac:dyDescent="0.25">
      <c r="A4" s="1" t="s">
        <v>18</v>
      </c>
      <c r="B4" s="1">
        <v>4</v>
      </c>
      <c r="C4" s="1">
        <v>2</v>
      </c>
      <c r="D4" s="1">
        <v>6</v>
      </c>
      <c r="E4" s="1">
        <v>3</v>
      </c>
      <c r="F4" s="1">
        <v>8</v>
      </c>
      <c r="G4" s="1">
        <v>5</v>
      </c>
      <c r="H4" s="1">
        <v>1</v>
      </c>
      <c r="I4" s="1">
        <v>9</v>
      </c>
      <c r="J4" s="1">
        <v>7</v>
      </c>
      <c r="K4" s="1"/>
      <c r="M4" s="3">
        <v>13</v>
      </c>
      <c r="N4" s="5">
        <f>D10</f>
        <v>422.6</v>
      </c>
      <c r="O4" s="5">
        <v>433</v>
      </c>
      <c r="P4" s="3">
        <v>390</v>
      </c>
      <c r="Q4" s="3">
        <f t="shared" si="0"/>
        <v>10.399999999999977</v>
      </c>
      <c r="R4" s="3">
        <f t="shared" si="1"/>
        <v>32.600000000000023</v>
      </c>
      <c r="S4" s="11"/>
    </row>
    <row r="5" spans="1:20" x14ac:dyDescent="0.25">
      <c r="A5" t="s">
        <v>19</v>
      </c>
      <c r="B5">
        <v>8.89255</v>
      </c>
      <c r="C5">
        <v>4.5074500000000004</v>
      </c>
      <c r="D5">
        <v>29.603200000000001</v>
      </c>
      <c r="E5">
        <v>12.3287</v>
      </c>
      <c r="F5">
        <v>20.796600000000002</v>
      </c>
      <c r="G5">
        <f>499.75-492.65</f>
        <v>7.1000000000000227</v>
      </c>
      <c r="H5">
        <v>32.4193</v>
      </c>
      <c r="I5">
        <v>16.444199999999999</v>
      </c>
      <c r="J5">
        <v>10.1434</v>
      </c>
      <c r="M5" s="3">
        <v>10</v>
      </c>
      <c r="N5" s="5">
        <f>E10</f>
        <v>1024</v>
      </c>
      <c r="O5" s="9"/>
      <c r="P5" s="3">
        <v>1200</v>
      </c>
      <c r="Q5" s="3"/>
      <c r="R5" s="3">
        <f t="shared" si="1"/>
        <v>176</v>
      </c>
      <c r="S5" s="12"/>
    </row>
    <row r="6" spans="1:20" x14ac:dyDescent="0.25">
      <c r="A6" t="s">
        <v>20</v>
      </c>
      <c r="B6">
        <f>$L$2*B5/(B2*(295-77))</f>
        <v>0.34914026832396172</v>
      </c>
      <c r="C6">
        <f t="shared" ref="C6:J6" si="2">$L$2*C5/(C2*(295-77))</f>
        <v>0.54139458594881706</v>
      </c>
      <c r="D6">
        <f t="shared" si="2"/>
        <v>0.70281156273487544</v>
      </c>
      <c r="E6">
        <f t="shared" si="2"/>
        <v>0.39281606545303166</v>
      </c>
      <c r="F6">
        <f t="shared" si="2"/>
        <v>0.40958041625842462</v>
      </c>
      <c r="G6">
        <f t="shared" si="2"/>
        <v>0.1238050173935144</v>
      </c>
      <c r="H6">
        <f t="shared" si="2"/>
        <v>0.35590817412987469</v>
      </c>
      <c r="I6">
        <f t="shared" si="2"/>
        <v>0.27392317350833723</v>
      </c>
      <c r="J6">
        <f t="shared" si="2"/>
        <v>0.22556253841254231</v>
      </c>
      <c r="M6" s="3">
        <v>6</v>
      </c>
      <c r="N6" s="5">
        <f>F10</f>
        <v>1342</v>
      </c>
      <c r="O6" s="9">
        <v>413</v>
      </c>
      <c r="P6" s="3">
        <v>1550</v>
      </c>
      <c r="Q6" s="3">
        <f t="shared" si="0"/>
        <v>929</v>
      </c>
      <c r="R6" s="3">
        <f t="shared" si="1"/>
        <v>208</v>
      </c>
      <c r="S6" s="12"/>
    </row>
    <row r="7" spans="1:20" x14ac:dyDescent="0.25">
      <c r="A7" t="s">
        <v>21</v>
      </c>
      <c r="B7">
        <f>63.546*B6</f>
        <v>22.18646749091447</v>
      </c>
      <c r="C7">
        <f>28.0855*C6</f>
        <v>15.205337643665501</v>
      </c>
      <c r="D7">
        <f>26.9815*D6</f>
        <v>18.962910179931043</v>
      </c>
      <c r="E7">
        <f>(28.0855+12)/2*E6</f>
        <v>7.8731141958587498</v>
      </c>
      <c r="F7">
        <f>12*F6</f>
        <v>4.9149649951010952</v>
      </c>
      <c r="G7">
        <f>207*G6</f>
        <v>25.62763860045748</v>
      </c>
      <c r="H7">
        <f>55.845*H6</f>
        <v>19.875691984282852</v>
      </c>
      <c r="I7">
        <f>72.64*I6</f>
        <v>19.897779323645615</v>
      </c>
      <c r="J7">
        <f>112.411*J6</f>
        <v>25.355710505492294</v>
      </c>
      <c r="M7" s="3">
        <v>82</v>
      </c>
      <c r="N7" s="5">
        <f>G10</f>
        <v>131.69999999999999</v>
      </c>
      <c r="O7" s="5">
        <v>105</v>
      </c>
      <c r="P7" s="3">
        <v>87</v>
      </c>
      <c r="Q7" s="3">
        <f t="shared" si="0"/>
        <v>26.699999999999989</v>
      </c>
      <c r="R7" s="3">
        <f t="shared" si="1"/>
        <v>44.699999999999989</v>
      </c>
      <c r="S7" s="13"/>
      <c r="T7">
        <v>115</v>
      </c>
    </row>
    <row r="8" spans="1:20" x14ac:dyDescent="0.25">
      <c r="A8" t="s">
        <v>22</v>
      </c>
      <c r="B8">
        <f>B7-0.579</f>
        <v>21.60746749091447</v>
      </c>
      <c r="C8">
        <f>C7-0.017</f>
        <v>15.188337643665502</v>
      </c>
      <c r="D8">
        <f>D7-0.848</f>
        <v>18.114910179931044</v>
      </c>
      <c r="E8">
        <f>E7-0</f>
        <v>7.8731141958587498</v>
      </c>
      <c r="F8">
        <f>F7-0.025</f>
        <v>4.8899649951010948</v>
      </c>
      <c r="G8">
        <f>G7-1.585</f>
        <v>24.042638600457479</v>
      </c>
      <c r="H8">
        <f>H7-1.214</f>
        <v>18.661691984282854</v>
      </c>
      <c r="I8">
        <f>I7</f>
        <v>19.897779323645615</v>
      </c>
      <c r="J8">
        <f>J7-0.969</f>
        <v>24.386710505492292</v>
      </c>
      <c r="M8" s="3">
        <v>26</v>
      </c>
      <c r="N8" s="5">
        <f>H10</f>
        <v>406.1</v>
      </c>
      <c r="O8" s="5">
        <v>477</v>
      </c>
      <c r="P8" s="3">
        <v>373</v>
      </c>
      <c r="Q8" s="3">
        <f t="shared" si="0"/>
        <v>70.899999999999977</v>
      </c>
      <c r="R8" s="3">
        <f t="shared" si="1"/>
        <v>33.100000000000023</v>
      </c>
      <c r="S8" s="12"/>
    </row>
    <row r="9" spans="1:20" x14ac:dyDescent="0.25">
      <c r="A9" t="s">
        <v>23</v>
      </c>
      <c r="B9">
        <f>$B$8/(3*8.31)</f>
        <v>0.86672553112372519</v>
      </c>
      <c r="C9">
        <f t="shared" ref="C9:J9" si="3">$B$8/(3*8.31)</f>
        <v>0.86672553112372519</v>
      </c>
      <c r="D9">
        <f t="shared" si="3"/>
        <v>0.86672553112372519</v>
      </c>
      <c r="E9">
        <f t="shared" si="3"/>
        <v>0.86672553112372519</v>
      </c>
      <c r="F9">
        <f t="shared" si="3"/>
        <v>0.86672553112372519</v>
      </c>
      <c r="G9">
        <f t="shared" si="3"/>
        <v>0.86672553112372519</v>
      </c>
      <c r="H9">
        <f t="shared" si="3"/>
        <v>0.86672553112372519</v>
      </c>
      <c r="I9">
        <f t="shared" si="3"/>
        <v>0.86672553112372519</v>
      </c>
      <c r="J9">
        <f t="shared" si="3"/>
        <v>0.86672553112372519</v>
      </c>
      <c r="M9" s="3">
        <v>32</v>
      </c>
      <c r="N9" s="5">
        <f>I10</f>
        <v>351.3</v>
      </c>
      <c r="O9" s="5">
        <v>373</v>
      </c>
      <c r="P9" s="3">
        <v>403</v>
      </c>
      <c r="Q9" s="3">
        <f t="shared" si="0"/>
        <v>21.699999999999989</v>
      </c>
      <c r="R9" s="3">
        <f t="shared" si="1"/>
        <v>51.699999999999989</v>
      </c>
      <c r="S9" s="12"/>
    </row>
    <row r="10" spans="1:20" ht="15.75" thickBot="1" x14ac:dyDescent="0.3">
      <c r="A10" t="s">
        <v>24</v>
      </c>
      <c r="B10">
        <v>274.39999999999998</v>
      </c>
      <c r="C10">
        <v>559.79999999999995</v>
      </c>
      <c r="D10">
        <v>422.6</v>
      </c>
      <c r="E10">
        <v>1024</v>
      </c>
      <c r="F10">
        <v>1342</v>
      </c>
      <c r="G10">
        <v>131.69999999999999</v>
      </c>
      <c r="H10">
        <v>406.1</v>
      </c>
      <c r="I10">
        <v>351.3</v>
      </c>
      <c r="J10">
        <v>107</v>
      </c>
      <c r="M10" s="4">
        <v>48</v>
      </c>
      <c r="N10" s="6">
        <f>J10</f>
        <v>107</v>
      </c>
      <c r="O10" s="6">
        <v>210</v>
      </c>
      <c r="P10" s="4">
        <v>221</v>
      </c>
      <c r="Q10" s="4">
        <f t="shared" si="0"/>
        <v>103</v>
      </c>
      <c r="R10" s="4">
        <f t="shared" si="1"/>
        <v>114</v>
      </c>
      <c r="S10" s="13"/>
      <c r="T10">
        <v>215</v>
      </c>
    </row>
    <row r="11" spans="1:20" x14ac:dyDescent="0.25">
      <c r="A11" t="s">
        <v>25</v>
      </c>
      <c r="B11">
        <v>347</v>
      </c>
      <c r="C11">
        <v>645</v>
      </c>
      <c r="D11">
        <v>433</v>
      </c>
      <c r="E11" t="s">
        <v>26</v>
      </c>
      <c r="F11">
        <v>413</v>
      </c>
      <c r="G11">
        <v>105</v>
      </c>
      <c r="H11">
        <v>477</v>
      </c>
      <c r="I11">
        <v>373</v>
      </c>
      <c r="J11">
        <v>210</v>
      </c>
      <c r="N11" t="s">
        <v>27</v>
      </c>
      <c r="O11" t="s">
        <v>28</v>
      </c>
    </row>
    <row r="12" spans="1:20" x14ac:dyDescent="0.25">
      <c r="A12" t="s">
        <v>29</v>
      </c>
      <c r="B12">
        <v>310</v>
      </c>
      <c r="C12">
        <v>692</v>
      </c>
      <c r="D12">
        <v>390</v>
      </c>
      <c r="E12">
        <v>1200</v>
      </c>
      <c r="F12">
        <v>1550</v>
      </c>
      <c r="G12">
        <v>87</v>
      </c>
      <c r="H12">
        <v>373</v>
      </c>
      <c r="I12">
        <v>403</v>
      </c>
      <c r="J12">
        <v>221</v>
      </c>
    </row>
    <row r="13" spans="1:20" x14ac:dyDescent="0.25">
      <c r="A13" t="s">
        <v>30</v>
      </c>
      <c r="B13">
        <v>63.545999999999999</v>
      </c>
      <c r="C13">
        <v>28.085999999999999</v>
      </c>
      <c r="D13">
        <v>26.986000000000001</v>
      </c>
      <c r="E13">
        <v>40.095999999999997</v>
      </c>
      <c r="F13">
        <v>12.01</v>
      </c>
      <c r="G13">
        <v>207</v>
      </c>
      <c r="H13">
        <v>55.844999999999999</v>
      </c>
      <c r="I13">
        <v>62.64</v>
      </c>
      <c r="J13">
        <v>122.411</v>
      </c>
    </row>
    <row r="30" spans="1:10" x14ac:dyDescent="0.25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7" spans="1:10" x14ac:dyDescent="0.25">
      <c r="A37" s="16" t="s">
        <v>31</v>
      </c>
      <c r="B37" s="16" t="s">
        <v>32</v>
      </c>
      <c r="C37" s="16" t="s">
        <v>33</v>
      </c>
      <c r="D37" s="16" t="s">
        <v>34</v>
      </c>
      <c r="E37" s="16" t="s">
        <v>35</v>
      </c>
      <c r="F37" s="16" t="s">
        <v>36</v>
      </c>
      <c r="G37" s="16" t="s">
        <v>37</v>
      </c>
      <c r="H37" s="16" t="s">
        <v>38</v>
      </c>
      <c r="I37" s="16" t="s">
        <v>39</v>
      </c>
      <c r="J37" s="16" t="s">
        <v>40</v>
      </c>
    </row>
    <row r="38" spans="1:10" x14ac:dyDescent="0.25">
      <c r="A38" s="16" t="s">
        <v>17</v>
      </c>
      <c r="B38" s="16">
        <v>23.25</v>
      </c>
      <c r="C38" s="16">
        <v>7.6</v>
      </c>
      <c r="D38" s="16">
        <v>38.450000000000003</v>
      </c>
      <c r="E38" s="16">
        <v>28.65</v>
      </c>
      <c r="F38" s="16">
        <v>46.35</v>
      </c>
      <c r="G38" s="16">
        <v>52.35</v>
      </c>
      <c r="H38" s="16">
        <v>83.15</v>
      </c>
      <c r="I38" s="16">
        <v>54.8</v>
      </c>
      <c r="J38" s="16">
        <v>41.05</v>
      </c>
    </row>
    <row r="39" spans="1:10" x14ac:dyDescent="0.25">
      <c r="A39" s="16" t="s">
        <v>43</v>
      </c>
      <c r="B39" s="16">
        <v>29</v>
      </c>
      <c r="C39" s="16">
        <v>14</v>
      </c>
      <c r="D39" s="16">
        <v>13</v>
      </c>
      <c r="E39" s="16">
        <v>10</v>
      </c>
      <c r="F39" s="16">
        <v>6</v>
      </c>
      <c r="G39" s="16">
        <v>82</v>
      </c>
      <c r="H39" s="16">
        <v>26</v>
      </c>
      <c r="I39" s="16">
        <v>32</v>
      </c>
      <c r="J39" s="16">
        <v>48</v>
      </c>
    </row>
    <row r="40" spans="1:10" x14ac:dyDescent="0.25">
      <c r="A40" s="16" t="s">
        <v>19</v>
      </c>
      <c r="B40" s="17">
        <v>8.89255</v>
      </c>
      <c r="C40" s="17">
        <v>4.5074500000000004</v>
      </c>
      <c r="D40" s="17">
        <v>29.603200000000001</v>
      </c>
      <c r="E40" s="17">
        <v>12.3287</v>
      </c>
      <c r="F40" s="17">
        <v>20.796600000000002</v>
      </c>
      <c r="G40" s="17">
        <f>499.75-492.65</f>
        <v>7.1000000000000227</v>
      </c>
      <c r="H40" s="17">
        <v>32.4193</v>
      </c>
      <c r="I40" s="17">
        <v>16.444199999999999</v>
      </c>
      <c r="J40" s="17">
        <v>10.1434</v>
      </c>
    </row>
    <row r="41" spans="1:10" x14ac:dyDescent="0.25">
      <c r="A41" s="16" t="s">
        <v>20</v>
      </c>
      <c r="B41" s="17">
        <f t="shared" ref="B41:J41" si="4">$L$2*B40/(B38*(295-77))</f>
        <v>0.34914026832396172</v>
      </c>
      <c r="C41" s="17">
        <f t="shared" si="4"/>
        <v>0.54139458594881706</v>
      </c>
      <c r="D41" s="17">
        <f t="shared" si="4"/>
        <v>0.70281156273487544</v>
      </c>
      <c r="E41" s="17">
        <f t="shared" si="4"/>
        <v>0.39281606545303166</v>
      </c>
      <c r="F41" s="17">
        <f t="shared" si="4"/>
        <v>0.40958041625842462</v>
      </c>
      <c r="G41" s="17">
        <f t="shared" si="4"/>
        <v>0.1238050173935144</v>
      </c>
      <c r="H41" s="17">
        <f t="shared" si="4"/>
        <v>0.35590817412987469</v>
      </c>
      <c r="I41" s="17">
        <f t="shared" si="4"/>
        <v>0.27392317350833723</v>
      </c>
      <c r="J41" s="17">
        <f t="shared" si="4"/>
        <v>0.22556253841254231</v>
      </c>
    </row>
    <row r="42" spans="1:10" x14ac:dyDescent="0.25">
      <c r="A42" s="16" t="s">
        <v>21</v>
      </c>
      <c r="B42" s="17">
        <f>63.546*B41</f>
        <v>22.18646749091447</v>
      </c>
      <c r="C42" s="17">
        <f>28.0855*C41</f>
        <v>15.205337643665501</v>
      </c>
      <c r="D42" s="17">
        <f>26.9815*D41</f>
        <v>18.962910179931043</v>
      </c>
      <c r="E42" s="17">
        <f>(28.0855+12)/2*E41</f>
        <v>7.8731141958587498</v>
      </c>
      <c r="F42" s="17">
        <f>12*F41</f>
        <v>4.9149649951010952</v>
      </c>
      <c r="G42" s="17">
        <f>207*G41</f>
        <v>25.62763860045748</v>
      </c>
      <c r="H42" s="17">
        <f>55.845*H41</f>
        <v>19.875691984282852</v>
      </c>
      <c r="I42" s="17">
        <f>72.64*I41</f>
        <v>19.897779323645615</v>
      </c>
      <c r="J42" s="17">
        <f>112.411*J41</f>
        <v>25.355710505492294</v>
      </c>
    </row>
    <row r="43" spans="1:10" x14ac:dyDescent="0.25">
      <c r="A43" s="16" t="s">
        <v>41</v>
      </c>
      <c r="B43" s="16">
        <v>0.57899999999999996</v>
      </c>
      <c r="C43" s="16">
        <v>1.7000000000000001E-2</v>
      </c>
      <c r="D43" s="16">
        <v>0.84799999999999998</v>
      </c>
      <c r="E43" s="16" t="s">
        <v>42</v>
      </c>
      <c r="F43" s="16">
        <v>2.5000000000000001E-2</v>
      </c>
      <c r="G43" s="16">
        <v>1.585</v>
      </c>
      <c r="H43" s="16">
        <v>1.214</v>
      </c>
      <c r="I43" s="16" t="s">
        <v>42</v>
      </c>
      <c r="J43" s="16">
        <v>0.96899999999999997</v>
      </c>
    </row>
    <row r="44" spans="1:10" x14ac:dyDescent="0.25">
      <c r="A44" s="16" t="s">
        <v>44</v>
      </c>
      <c r="B44" s="16">
        <v>63.545999999999999</v>
      </c>
      <c r="C44" s="16">
        <v>28.085999999999999</v>
      </c>
      <c r="D44" s="16">
        <v>26.986000000000001</v>
      </c>
      <c r="E44" s="16">
        <v>40.095999999999997</v>
      </c>
      <c r="F44" s="16">
        <v>12.01</v>
      </c>
      <c r="G44" s="16">
        <v>207</v>
      </c>
      <c r="H44" s="16">
        <v>55.844999999999999</v>
      </c>
      <c r="I44" s="16">
        <v>62.64</v>
      </c>
      <c r="J44" s="16">
        <v>122.411</v>
      </c>
    </row>
    <row r="45" spans="1:10" x14ac:dyDescent="0.25">
      <c r="A45" s="16" t="s">
        <v>22</v>
      </c>
      <c r="B45" s="17">
        <f>B8</f>
        <v>21.60746749091447</v>
      </c>
      <c r="C45" s="17">
        <f t="shared" ref="C45:J45" si="5">C8</f>
        <v>15.188337643665502</v>
      </c>
      <c r="D45" s="17">
        <f t="shared" si="5"/>
        <v>18.114910179931044</v>
      </c>
      <c r="E45" s="17">
        <f t="shared" si="5"/>
        <v>7.8731141958587498</v>
      </c>
      <c r="F45" s="17">
        <f t="shared" si="5"/>
        <v>4.8899649951010948</v>
      </c>
      <c r="G45" s="17">
        <f t="shared" si="5"/>
        <v>24.042638600457479</v>
      </c>
      <c r="H45" s="17">
        <f t="shared" si="5"/>
        <v>18.661691984282854</v>
      </c>
      <c r="I45" s="17">
        <f t="shared" si="5"/>
        <v>19.897779323645615</v>
      </c>
      <c r="J45" s="17">
        <f t="shared" si="5"/>
        <v>24.386710505492292</v>
      </c>
    </row>
    <row r="46" spans="1:10" x14ac:dyDescent="0.25">
      <c r="A46" s="16" t="str">
        <f>A9</f>
        <v>cv/3R</v>
      </c>
      <c r="B46" s="17">
        <f>B9</f>
        <v>0.86672553112372519</v>
      </c>
      <c r="C46" s="17">
        <f t="shared" ref="C46:J46" si="6">C9</f>
        <v>0.86672553112372519</v>
      </c>
      <c r="D46" s="17">
        <f t="shared" si="6"/>
        <v>0.86672553112372519</v>
      </c>
      <c r="E46" s="17">
        <f t="shared" si="6"/>
        <v>0.86672553112372519</v>
      </c>
      <c r="F46" s="17">
        <f t="shared" si="6"/>
        <v>0.86672553112372519</v>
      </c>
      <c r="G46" s="17">
        <f t="shared" si="6"/>
        <v>0.86672553112372519</v>
      </c>
      <c r="H46" s="17">
        <f t="shared" si="6"/>
        <v>0.86672553112372519</v>
      </c>
      <c r="I46" s="17">
        <f t="shared" si="6"/>
        <v>0.86672553112372519</v>
      </c>
      <c r="J46" s="17">
        <f t="shared" si="6"/>
        <v>0.86672553112372519</v>
      </c>
    </row>
    <row r="47" spans="1:10" x14ac:dyDescent="0.25">
      <c r="A47" s="16" t="s">
        <v>24</v>
      </c>
      <c r="B47" s="16">
        <v>274.39999999999998</v>
      </c>
      <c r="C47" s="16">
        <v>559.79999999999995</v>
      </c>
      <c r="D47" s="16">
        <v>422.6</v>
      </c>
      <c r="E47" s="16">
        <v>1024</v>
      </c>
      <c r="F47" s="16">
        <v>1342</v>
      </c>
      <c r="G47" s="16">
        <v>131.69999999999999</v>
      </c>
      <c r="H47" s="16">
        <v>406.1</v>
      </c>
      <c r="I47" s="16">
        <v>351.3</v>
      </c>
      <c r="J47" s="16">
        <v>107</v>
      </c>
    </row>
    <row r="48" spans="1:10" x14ac:dyDescent="0.25">
      <c r="A48" s="16" t="s">
        <v>25</v>
      </c>
      <c r="B48" s="16">
        <v>347</v>
      </c>
      <c r="C48" s="16">
        <v>645</v>
      </c>
      <c r="D48" s="16">
        <v>433</v>
      </c>
      <c r="E48" s="16" t="s">
        <v>42</v>
      </c>
      <c r="F48" s="16">
        <v>413</v>
      </c>
      <c r="G48" s="16">
        <v>105</v>
      </c>
      <c r="H48" s="16">
        <v>477</v>
      </c>
      <c r="I48" s="16">
        <v>373</v>
      </c>
      <c r="J48" s="16">
        <v>210</v>
      </c>
    </row>
    <row r="49" spans="1:10" x14ac:dyDescent="0.25">
      <c r="A49" s="16" t="s">
        <v>29</v>
      </c>
      <c r="B49" s="16">
        <v>310</v>
      </c>
      <c r="C49" s="16">
        <v>692</v>
      </c>
      <c r="D49" s="16">
        <v>390</v>
      </c>
      <c r="E49" s="16">
        <v>1200</v>
      </c>
      <c r="F49" s="16">
        <v>1550</v>
      </c>
      <c r="G49" s="16">
        <v>87</v>
      </c>
      <c r="H49" s="16">
        <v>373</v>
      </c>
      <c r="I49" s="16">
        <v>403</v>
      </c>
      <c r="J49" s="16">
        <v>221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ae827-43eb-4799-b986-0b4b10c2bedf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D k E A A B Q S w M E F A A C A A g A h H o z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h H o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6 M 1 b z G 3 V Y M w E A A N E B A A A T A B w A R m 9 y b X V s Y X M v U 2 V j d G l v b j E u b S C i G A A o o B Q A A A A A A A A A A A A A A A A A A A A A A A A A A A C N k M 9 L w z A U x + + F / g 8 h X j o I x f n r 4 O h B O k U v Y 7 L t 4 i r S N c 8 Z l u S V J H X r x i 7 7 l 3 Y S v I 3 + X 0 Y m T t C D u S T v G / L J 5 z 0 L h R O o y W C / t z t h E A b 2 J T f A C e c k I R J c G B C / m j e z 2 / J m g z 5 M 7 W v c x a J S o F 1 0 I y T E K W r n C x v R 9 D I b W T A 2 K 8 0 S V N Y F O 3 N Y Z p z H b u F o i 4 2 7 I I U S D k x C G W U k R V k p b Z N T R q 5 1 g V z o a d I + O T 9 m 5 L 5 C B w N X S 0 g O x 7 i H G h 5 b b C 9 1 R H v 5 t N n s t v O Z I E h K 5 P O 6 e b d L 1 L X y 1 V K g E k C 9 8 T C f + L d 9 g 8 q D b i H n 3 j D 6 b o m R 8 d f V l Z S D I p e 5 s Y k z 1 c + P H j x J + x E h c X V 5 Q A 5 N r u 0 z G r X v Y 1 i X Y K P / a b H V i v Y n f g Q e C M T B w q 0 Z W d F f w V P b R 3 f a X Z z F n / j 1 u h U G Q v / t 1 f k A U E s B A i 0 A F A A C A A g A h H o z V h v D E L u k A A A A 9 g A A A B I A A A A A A A A A A A A A A A A A A A A A A E N v b m Z p Z y 9 Q Y W N r Y W d l L n h t b F B L A Q I t A B Q A A g A I A I R 6 M 1 Y P y u m r p A A A A O k A A A A T A A A A A A A A A A A A A A A A A P A A A A B b Q 2 9 u d G V u d F 9 U e X B l c 1 0 u e G 1 s U E s B A i 0 A F A A C A A g A h H o z V v M b d V g z A Q A A 0 Q E A A B M A A A A A A A A A A A A A A A A A 4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k A A A A A A A D +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l U M T Q 6 M T k 6 N D A u O D E y M D c 0 M 1 o i I C 8 + P E V u d H J 5 I F R 5 c G U 9 I k Z p b G x D b 2 x 1 b W 5 U e X B l c y I g V m F s d W U 9 I n N C Z 1 l E I i A v P j x F b n R y e S B U e X B l P S J G a W x s Q 2 9 s d W 1 u T m F t Z X M i I F Z h b H V l P S J z W y Z x d W 9 0 O 1 B i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C 9 B d X R v U m V t b 3 Z l Z E N v b H V t b n M x L n t Q Y i w w f S Z x d W 9 0 O y w m c X V v d D t T Z W N 0 a W 9 u M S 9 k Z C 9 B d X R v U m V t b 3 Z l Z E N v b H V t b n M x L n t D b 2 x 1 b W 4 x L D F 9 J n F 1 b 3 Q 7 L C Z x d W 9 0 O 1 N l Y 3 R p b 2 4 x L 2 R k L 0 F 1 d G 9 S Z W 1 v d m V k Q 2 9 s d W 1 u c z E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k L 0 F 1 d G 9 S Z W 1 v d m V k Q 2 9 s d W 1 u c z E u e 1 B i L D B 9 J n F 1 b 3 Q 7 L C Z x d W 9 0 O 1 N l Y 3 R p b 2 4 x L 2 R k L 0 F 1 d G 9 S Z W 1 v d m V k Q 2 9 s d W 1 u c z E u e 0 N v b H V t b j E s M X 0 m c X V v d D s s J n F 1 b 3 Q 7 U 2 V j d G l v b j E v Z G Q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a p n z P M o h E l B / w a B s D 6 R U A A A A A A g A A A A A A E G Y A A A A B A A A g A A A A y N t 9 E o 3 A 7 I + n m a E G D F n T k u V B U d Z y P 8 6 p h 3 3 z R o z t q 7 E A A A A A D o A A A A A C A A A g A A A A r f F H d d Z A F r k k R q 8 a 3 O U Q + n P y S y x 3 Y D R L v 0 A o X y M W v w Z Q A A A A z E 3 t R F 7 3 J Z Z Y 4 8 4 A X g H b U 9 g z W + i R m / 4 F 3 v m 9 S s 9 Q A v U F J P a q C a B H G x 9 m o F Z 4 o + Y 1 d 6 l W T f x u I 7 U 9 4 Q V 9 j B / R h L o K K 6 G 9 j S f g K P m D Z m 7 k k c t A A A A A w V 2 k D s w V Y 0 k r n O a 9 0 w o a V 1 8 Y i g N V v D b o 6 J A g j 8 y J s f r E Y z u M z e L 3 0 K M o S A D b o e f P a u + 0 2 T 3 y U + b E c 7 M J 3 r m Y R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2" ma:contentTypeDescription="Utwórz nowy dokument." ma:contentTypeScope="" ma:versionID="cb9e66541c0d5061c61978d8618165a7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aba51c435736052b0277ec830f25d8fd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536125-9491-47FC-82D4-84AB4D2EAB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2C6C9B-6281-484D-916D-741221B7F390}">
  <ds:schemaRefs>
    <ds:schemaRef ds:uri="84bae827-43eb-4799-b986-0b4b10c2bedf"/>
    <ds:schemaRef ds:uri="c8f656d6-3613-40d7-a283-9b9e2fc0b499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12904E-7B33-49AA-A21F-6D8DF583F15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D0B7F5-4EEC-4D31-8035-52E5FA4939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Przemysław Ryś</dc:creator>
  <cp:keywords/>
  <dc:description/>
  <cp:lastModifiedBy>Przemysław Ryś</cp:lastModifiedBy>
  <cp:revision/>
  <dcterms:created xsi:type="dcterms:W3CDTF">2015-06-05T18:19:34Z</dcterms:created>
  <dcterms:modified xsi:type="dcterms:W3CDTF">2023-01-24T23:30:43Z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