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2B41D15F-D785-4BC3-8C31-C66B8B670F45}" xr6:coauthVersionLast="47" xr6:coauthVersionMax="47" xr10:uidLastSave="{00000000-0000-0000-0000-000000000000}"/>
  <bookViews>
    <workbookView xWindow="810" yWindow="-120" windowWidth="28110" windowHeight="16440" activeTab="1" xr2:uid="{861D133C-550C-4250-A90A-00793B56607E}"/>
  </bookViews>
  <sheets>
    <sheet name="z5-1" sheetId="2" r:id="rId1"/>
    <sheet name="z5-2" sheetId="1" r:id="rId2"/>
    <sheet name="z5-3" sheetId="3" r:id="rId3"/>
    <sheet name="z5-4a" sheetId="5" r:id="rId4"/>
    <sheet name="z5-4b" sheetId="7" r:id="rId5"/>
  </sheets>
  <definedNames>
    <definedName name="ExternalData_1" localSheetId="0" hidden="1">'z5-1'!$A$1:$B$93</definedName>
    <definedName name="ExternalData_1" localSheetId="1" hidden="1">'z5-2'!$A$1:$B$93</definedName>
    <definedName name="ExternalData_2" localSheetId="2" hidden="1">'z5-3'!$A$1:$B$93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K54" i="7"/>
  <c r="O2" i="5"/>
  <c r="B97" i="5"/>
  <c r="B96" i="5"/>
  <c r="K4" i="5"/>
  <c r="K2" i="5"/>
  <c r="K3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J3" i="3"/>
  <c r="K3" i="3" s="1"/>
  <c r="J2" i="3"/>
  <c r="I2" i="3"/>
  <c r="H2" i="3"/>
  <c r="G2" i="3"/>
  <c r="D4" i="1"/>
  <c r="D3" i="1"/>
  <c r="D5" i="1"/>
  <c r="E2" i="2"/>
  <c r="D2" i="2"/>
  <c r="C3" i="2"/>
  <c r="B97" i="7"/>
  <c r="F97" i="7" s="1"/>
  <c r="B96" i="7"/>
  <c r="F96" i="7" s="1"/>
  <c r="F95" i="7"/>
  <c r="E95" i="7"/>
  <c r="D95" i="7"/>
  <c r="F94" i="7"/>
  <c r="E94" i="7"/>
  <c r="D94" i="7"/>
  <c r="F93" i="7"/>
  <c r="E93" i="7"/>
  <c r="D93" i="7"/>
  <c r="F92" i="7"/>
  <c r="E92" i="7"/>
  <c r="D92" i="7"/>
  <c r="F91" i="7"/>
  <c r="E91" i="7"/>
  <c r="D91" i="7"/>
  <c r="F90" i="7"/>
  <c r="E90" i="7"/>
  <c r="D90" i="7"/>
  <c r="F89" i="7"/>
  <c r="E89" i="7"/>
  <c r="D89" i="7"/>
  <c r="F88" i="7"/>
  <c r="E88" i="7"/>
  <c r="D88" i="7"/>
  <c r="F87" i="7"/>
  <c r="E87" i="7"/>
  <c r="D87" i="7"/>
  <c r="F86" i="7"/>
  <c r="E86" i="7"/>
  <c r="D86" i="7"/>
  <c r="F85" i="7"/>
  <c r="E85" i="7"/>
  <c r="D85" i="7"/>
  <c r="F84" i="7"/>
  <c r="E84" i="7"/>
  <c r="D84" i="7"/>
  <c r="F83" i="7"/>
  <c r="E83" i="7"/>
  <c r="D83" i="7"/>
  <c r="F82" i="7"/>
  <c r="E82" i="7"/>
  <c r="D82" i="7"/>
  <c r="F81" i="7"/>
  <c r="E81" i="7"/>
  <c r="D81" i="7"/>
  <c r="F80" i="7"/>
  <c r="E80" i="7"/>
  <c r="D80" i="7"/>
  <c r="F79" i="7"/>
  <c r="E79" i="7"/>
  <c r="D79" i="7"/>
  <c r="F78" i="7"/>
  <c r="E78" i="7"/>
  <c r="D78" i="7"/>
  <c r="C78" i="7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F77" i="7"/>
  <c r="E77" i="7"/>
  <c r="D77" i="7"/>
  <c r="C77" i="7"/>
  <c r="F76" i="7"/>
  <c r="E76" i="7"/>
  <c r="D76" i="7"/>
  <c r="K76" i="7" s="1"/>
  <c r="F75" i="7"/>
  <c r="E75" i="7"/>
  <c r="D75" i="7"/>
  <c r="F74" i="7"/>
  <c r="E74" i="7"/>
  <c r="D74" i="7"/>
  <c r="K74" i="7" s="1"/>
  <c r="C74" i="7"/>
  <c r="C75" i="7" s="1"/>
  <c r="C76" i="7" s="1"/>
  <c r="F73" i="7"/>
  <c r="E73" i="7"/>
  <c r="D73" i="7"/>
  <c r="C73" i="7"/>
  <c r="F72" i="7"/>
  <c r="E72" i="7"/>
  <c r="D72" i="7"/>
  <c r="C72" i="7"/>
  <c r="F71" i="7"/>
  <c r="E71" i="7"/>
  <c r="D71" i="7"/>
  <c r="C71" i="7"/>
  <c r="F70" i="7"/>
  <c r="E70" i="7"/>
  <c r="D70" i="7"/>
  <c r="F69" i="7"/>
  <c r="E69" i="7"/>
  <c r="D69" i="7"/>
  <c r="F68" i="7"/>
  <c r="E68" i="7"/>
  <c r="D68" i="7"/>
  <c r="F67" i="7"/>
  <c r="E67" i="7"/>
  <c r="D67" i="7"/>
  <c r="C67" i="7"/>
  <c r="C68" i="7" s="1"/>
  <c r="C69" i="7" s="1"/>
  <c r="C70" i="7" s="1"/>
  <c r="F66" i="7"/>
  <c r="E66" i="7"/>
  <c r="D66" i="7"/>
  <c r="F65" i="7"/>
  <c r="E65" i="7"/>
  <c r="D65" i="7"/>
  <c r="C65" i="7"/>
  <c r="C66" i="7" s="1"/>
  <c r="F64" i="7"/>
  <c r="E64" i="7"/>
  <c r="D64" i="7"/>
  <c r="C64" i="7"/>
  <c r="F63" i="7"/>
  <c r="E63" i="7"/>
  <c r="D63" i="7"/>
  <c r="F62" i="7"/>
  <c r="E62" i="7"/>
  <c r="D62" i="7"/>
  <c r="F61" i="7"/>
  <c r="E61" i="7"/>
  <c r="D61" i="7"/>
  <c r="F60" i="7"/>
  <c r="E60" i="7"/>
  <c r="D60" i="7"/>
  <c r="F59" i="7"/>
  <c r="E59" i="7"/>
  <c r="D59" i="7"/>
  <c r="F58" i="7"/>
  <c r="E58" i="7"/>
  <c r="D58" i="7"/>
  <c r="F57" i="7"/>
  <c r="E57" i="7"/>
  <c r="D57" i="7"/>
  <c r="F56" i="7"/>
  <c r="E56" i="7"/>
  <c r="D56" i="7"/>
  <c r="F55" i="7"/>
  <c r="E55" i="7"/>
  <c r="D55" i="7"/>
  <c r="F54" i="7"/>
  <c r="E54" i="7"/>
  <c r="D54" i="7"/>
  <c r="F53" i="7"/>
  <c r="E53" i="7"/>
  <c r="D53" i="7"/>
  <c r="F52" i="7"/>
  <c r="E52" i="7"/>
  <c r="D52" i="7"/>
  <c r="F51" i="7"/>
  <c r="E51" i="7"/>
  <c r="D51" i="7"/>
  <c r="F50" i="7"/>
  <c r="E50" i="7"/>
  <c r="D50" i="7"/>
  <c r="F49" i="7"/>
  <c r="E49" i="7"/>
  <c r="D49" i="7"/>
  <c r="C49" i="7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F48" i="7"/>
  <c r="E48" i="7"/>
  <c r="D48" i="7"/>
  <c r="F47" i="7"/>
  <c r="E47" i="7"/>
  <c r="D47" i="7"/>
  <c r="F46" i="7"/>
  <c r="E46" i="7"/>
  <c r="D46" i="7"/>
  <c r="C46" i="7"/>
  <c r="C47" i="7" s="1"/>
  <c r="C48" i="7" s="1"/>
  <c r="F45" i="7"/>
  <c r="E45" i="7"/>
  <c r="D45" i="7"/>
  <c r="C45" i="7"/>
  <c r="F44" i="7"/>
  <c r="E44" i="7"/>
  <c r="D44" i="7"/>
  <c r="F43" i="7"/>
  <c r="E43" i="7"/>
  <c r="D43" i="7"/>
  <c r="F42" i="7"/>
  <c r="E42" i="7"/>
  <c r="D42" i="7"/>
  <c r="F41" i="7"/>
  <c r="E41" i="7"/>
  <c r="D41" i="7"/>
  <c r="K41" i="7" s="1"/>
  <c r="C41" i="7"/>
  <c r="C42" i="7" s="1"/>
  <c r="C43" i="7" s="1"/>
  <c r="C44" i="7" s="1"/>
  <c r="F40" i="7"/>
  <c r="E40" i="7"/>
  <c r="D40" i="7"/>
  <c r="C40" i="7"/>
  <c r="F39" i="7"/>
  <c r="E39" i="7"/>
  <c r="D39" i="7"/>
  <c r="F38" i="7"/>
  <c r="E38" i="7"/>
  <c r="D38" i="7"/>
  <c r="F37" i="7"/>
  <c r="E37" i="7"/>
  <c r="D37" i="7"/>
  <c r="C37" i="7"/>
  <c r="C38" i="7" s="1"/>
  <c r="C39" i="7" s="1"/>
  <c r="F36" i="7"/>
  <c r="E36" i="7"/>
  <c r="D36" i="7"/>
  <c r="F35" i="7"/>
  <c r="E35" i="7"/>
  <c r="D35" i="7"/>
  <c r="F34" i="7"/>
  <c r="E34" i="7"/>
  <c r="D34" i="7"/>
  <c r="F33" i="7"/>
  <c r="E33" i="7"/>
  <c r="D33" i="7"/>
  <c r="F32" i="7"/>
  <c r="E32" i="7"/>
  <c r="D32" i="7"/>
  <c r="F31" i="7"/>
  <c r="E31" i="7"/>
  <c r="D31" i="7"/>
  <c r="F30" i="7"/>
  <c r="E30" i="7"/>
  <c r="D30" i="7"/>
  <c r="K30" i="7" s="1"/>
  <c r="F29" i="7"/>
  <c r="E29" i="7"/>
  <c r="D29" i="7"/>
  <c r="C29" i="7"/>
  <c r="C30" i="7" s="1"/>
  <c r="C31" i="7" s="1"/>
  <c r="C32" i="7" s="1"/>
  <c r="C33" i="7" s="1"/>
  <c r="C34" i="7" s="1"/>
  <c r="C35" i="7" s="1"/>
  <c r="C36" i="7" s="1"/>
  <c r="F28" i="7"/>
  <c r="E28" i="7"/>
  <c r="D28" i="7"/>
  <c r="F27" i="7"/>
  <c r="E27" i="7"/>
  <c r="D27" i="7"/>
  <c r="F26" i="7"/>
  <c r="E26" i="7"/>
  <c r="D26" i="7"/>
  <c r="F25" i="7"/>
  <c r="E25" i="7"/>
  <c r="D25" i="7"/>
  <c r="F24" i="7"/>
  <c r="E24" i="7"/>
  <c r="D24" i="7"/>
  <c r="F23" i="7"/>
  <c r="E23" i="7"/>
  <c r="D23" i="7"/>
  <c r="F22" i="7"/>
  <c r="E22" i="7"/>
  <c r="D22" i="7"/>
  <c r="F21" i="7"/>
  <c r="E21" i="7"/>
  <c r="D21" i="7"/>
  <c r="F20" i="7"/>
  <c r="E20" i="7"/>
  <c r="D20" i="7"/>
  <c r="F19" i="7"/>
  <c r="E19" i="7"/>
  <c r="D19" i="7"/>
  <c r="K19" i="7" s="1"/>
  <c r="C19" i="7"/>
  <c r="C20" i="7" s="1"/>
  <c r="C21" i="7" s="1"/>
  <c r="C22" i="7" s="1"/>
  <c r="C23" i="7" s="1"/>
  <c r="C24" i="7" s="1"/>
  <c r="C25" i="7" s="1"/>
  <c r="C26" i="7" s="1"/>
  <c r="C27" i="7" s="1"/>
  <c r="C28" i="7" s="1"/>
  <c r="F18" i="7"/>
  <c r="E18" i="7"/>
  <c r="D18" i="7"/>
  <c r="C18" i="7"/>
  <c r="F17" i="7"/>
  <c r="E17" i="7"/>
  <c r="D17" i="7"/>
  <c r="F16" i="7"/>
  <c r="E16" i="7"/>
  <c r="D16" i="7"/>
  <c r="F15" i="7"/>
  <c r="E15" i="7"/>
  <c r="D15" i="7"/>
  <c r="F14" i="7"/>
  <c r="E14" i="7"/>
  <c r="D14" i="7"/>
  <c r="C14" i="7"/>
  <c r="C15" i="7" s="1"/>
  <c r="C16" i="7" s="1"/>
  <c r="C17" i="7" s="1"/>
  <c r="F13" i="7"/>
  <c r="E13" i="7"/>
  <c r="D13" i="7"/>
  <c r="C13" i="7"/>
  <c r="F12" i="7"/>
  <c r="E12" i="7"/>
  <c r="D12" i="7"/>
  <c r="C12" i="7"/>
  <c r="F11" i="7"/>
  <c r="E11" i="7"/>
  <c r="D11" i="7"/>
  <c r="F10" i="7"/>
  <c r="E10" i="7"/>
  <c r="D10" i="7"/>
  <c r="F9" i="7"/>
  <c r="E9" i="7"/>
  <c r="D9" i="7"/>
  <c r="K9" i="7" s="1"/>
  <c r="F8" i="7"/>
  <c r="E8" i="7"/>
  <c r="D8" i="7"/>
  <c r="F7" i="7"/>
  <c r="E7" i="7"/>
  <c r="D7" i="7"/>
  <c r="K7" i="7" s="1"/>
  <c r="F6" i="7"/>
  <c r="E6" i="7"/>
  <c r="D6" i="7"/>
  <c r="K6" i="7" s="1"/>
  <c r="F5" i="7"/>
  <c r="E5" i="7"/>
  <c r="D5" i="7"/>
  <c r="F4" i="7"/>
  <c r="E4" i="7"/>
  <c r="D4" i="7"/>
  <c r="F3" i="7"/>
  <c r="E3" i="7"/>
  <c r="D3" i="7"/>
  <c r="C3" i="7"/>
  <c r="C4" i="7" s="1"/>
  <c r="C5" i="7" s="1"/>
  <c r="C6" i="7" s="1"/>
  <c r="C7" i="7" s="1"/>
  <c r="C8" i="7" s="1"/>
  <c r="C9" i="7" s="1"/>
  <c r="C10" i="7" s="1"/>
  <c r="C11" i="7" s="1"/>
  <c r="N2" i="7"/>
  <c r="K2" i="7"/>
  <c r="D5" i="5"/>
  <c r="H2" i="5"/>
  <c r="G5" i="5"/>
  <c r="I2" i="5"/>
  <c r="G2" i="5"/>
  <c r="J2" i="5"/>
  <c r="D95" i="5"/>
  <c r="G95" i="5" s="1"/>
  <c r="B99" i="5"/>
  <c r="B101" i="5" s="1"/>
  <c r="B103" i="5" s="1"/>
  <c r="B105" i="5" s="1"/>
  <c r="B107" i="5" s="1"/>
  <c r="B109" i="5" s="1"/>
  <c r="B111" i="5" s="1"/>
  <c r="B113" i="5" s="1"/>
  <c r="B115" i="5" s="1"/>
  <c r="B117" i="5" s="1"/>
  <c r="B119" i="5" s="1"/>
  <c r="B121" i="5" s="1"/>
  <c r="B123" i="5" s="1"/>
  <c r="D123" i="5" s="1"/>
  <c r="G123" i="5" s="1"/>
  <c r="D96" i="5"/>
  <c r="G96" i="5" s="1"/>
  <c r="E95" i="5"/>
  <c r="H95" i="5" s="1"/>
  <c r="F95" i="5"/>
  <c r="I95" i="5" s="1"/>
  <c r="D94" i="5"/>
  <c r="G94" i="5" s="1"/>
  <c r="E94" i="5"/>
  <c r="H94" i="5" s="1"/>
  <c r="F94" i="5"/>
  <c r="I94" i="5" s="1"/>
  <c r="F4" i="5"/>
  <c r="I4" i="5" s="1"/>
  <c r="F5" i="5"/>
  <c r="I5" i="5" s="1"/>
  <c r="F6" i="5"/>
  <c r="I6" i="5" s="1"/>
  <c r="F7" i="5"/>
  <c r="I7" i="5" s="1"/>
  <c r="F8" i="5"/>
  <c r="I8" i="5" s="1"/>
  <c r="F9" i="5"/>
  <c r="I9" i="5" s="1"/>
  <c r="F10" i="5"/>
  <c r="I10" i="5" s="1"/>
  <c r="F11" i="5"/>
  <c r="I11" i="5" s="1"/>
  <c r="F12" i="5"/>
  <c r="I12" i="5" s="1"/>
  <c r="F13" i="5"/>
  <c r="I13" i="5" s="1"/>
  <c r="F14" i="5"/>
  <c r="I14" i="5" s="1"/>
  <c r="F15" i="5"/>
  <c r="I15" i="5" s="1"/>
  <c r="F16" i="5"/>
  <c r="I16" i="5" s="1"/>
  <c r="F17" i="5"/>
  <c r="I17" i="5" s="1"/>
  <c r="F18" i="5"/>
  <c r="I18" i="5" s="1"/>
  <c r="F19" i="5"/>
  <c r="I19" i="5" s="1"/>
  <c r="F20" i="5"/>
  <c r="I20" i="5" s="1"/>
  <c r="F21" i="5"/>
  <c r="I21" i="5" s="1"/>
  <c r="F22" i="5"/>
  <c r="I22" i="5" s="1"/>
  <c r="F23" i="5"/>
  <c r="I23" i="5" s="1"/>
  <c r="F24" i="5"/>
  <c r="I24" i="5" s="1"/>
  <c r="F25" i="5"/>
  <c r="I25" i="5" s="1"/>
  <c r="F26" i="5"/>
  <c r="I26" i="5" s="1"/>
  <c r="F27" i="5"/>
  <c r="I27" i="5" s="1"/>
  <c r="F28" i="5"/>
  <c r="I28" i="5" s="1"/>
  <c r="F29" i="5"/>
  <c r="I29" i="5" s="1"/>
  <c r="F30" i="5"/>
  <c r="I30" i="5" s="1"/>
  <c r="F31" i="5"/>
  <c r="I31" i="5" s="1"/>
  <c r="F32" i="5"/>
  <c r="I32" i="5" s="1"/>
  <c r="F33" i="5"/>
  <c r="I33" i="5" s="1"/>
  <c r="F34" i="5"/>
  <c r="I34" i="5" s="1"/>
  <c r="F35" i="5"/>
  <c r="I35" i="5" s="1"/>
  <c r="F36" i="5"/>
  <c r="I36" i="5" s="1"/>
  <c r="F37" i="5"/>
  <c r="I37" i="5" s="1"/>
  <c r="F38" i="5"/>
  <c r="I38" i="5" s="1"/>
  <c r="F39" i="5"/>
  <c r="I39" i="5" s="1"/>
  <c r="F40" i="5"/>
  <c r="I40" i="5" s="1"/>
  <c r="F41" i="5"/>
  <c r="I41" i="5" s="1"/>
  <c r="F42" i="5"/>
  <c r="I42" i="5" s="1"/>
  <c r="F43" i="5"/>
  <c r="I43" i="5" s="1"/>
  <c r="F44" i="5"/>
  <c r="I44" i="5" s="1"/>
  <c r="F45" i="5"/>
  <c r="I45" i="5" s="1"/>
  <c r="F46" i="5"/>
  <c r="I46" i="5" s="1"/>
  <c r="F47" i="5"/>
  <c r="I47" i="5" s="1"/>
  <c r="F48" i="5"/>
  <c r="I48" i="5" s="1"/>
  <c r="F49" i="5"/>
  <c r="I49" i="5" s="1"/>
  <c r="F50" i="5"/>
  <c r="I50" i="5" s="1"/>
  <c r="F51" i="5"/>
  <c r="I51" i="5" s="1"/>
  <c r="F52" i="5"/>
  <c r="I52" i="5" s="1"/>
  <c r="F53" i="5"/>
  <c r="I53" i="5" s="1"/>
  <c r="F54" i="5"/>
  <c r="I54" i="5" s="1"/>
  <c r="F55" i="5"/>
  <c r="I55" i="5" s="1"/>
  <c r="F56" i="5"/>
  <c r="I56" i="5" s="1"/>
  <c r="F57" i="5"/>
  <c r="I57" i="5" s="1"/>
  <c r="F58" i="5"/>
  <c r="I58" i="5" s="1"/>
  <c r="F59" i="5"/>
  <c r="I59" i="5" s="1"/>
  <c r="F60" i="5"/>
  <c r="I60" i="5" s="1"/>
  <c r="F61" i="5"/>
  <c r="I61" i="5" s="1"/>
  <c r="F62" i="5"/>
  <c r="I62" i="5" s="1"/>
  <c r="F63" i="5"/>
  <c r="I63" i="5" s="1"/>
  <c r="F64" i="5"/>
  <c r="I64" i="5" s="1"/>
  <c r="F65" i="5"/>
  <c r="I65" i="5" s="1"/>
  <c r="F66" i="5"/>
  <c r="I66" i="5" s="1"/>
  <c r="F67" i="5"/>
  <c r="I67" i="5" s="1"/>
  <c r="F68" i="5"/>
  <c r="I68" i="5" s="1"/>
  <c r="F69" i="5"/>
  <c r="I69" i="5" s="1"/>
  <c r="F70" i="5"/>
  <c r="I70" i="5" s="1"/>
  <c r="F71" i="5"/>
  <c r="I71" i="5" s="1"/>
  <c r="F72" i="5"/>
  <c r="I72" i="5" s="1"/>
  <c r="F73" i="5"/>
  <c r="I73" i="5" s="1"/>
  <c r="F74" i="5"/>
  <c r="I74" i="5" s="1"/>
  <c r="F75" i="5"/>
  <c r="I75" i="5" s="1"/>
  <c r="F76" i="5"/>
  <c r="I76" i="5" s="1"/>
  <c r="F77" i="5"/>
  <c r="I77" i="5" s="1"/>
  <c r="F78" i="5"/>
  <c r="I78" i="5" s="1"/>
  <c r="F79" i="5"/>
  <c r="I79" i="5" s="1"/>
  <c r="F80" i="5"/>
  <c r="I80" i="5" s="1"/>
  <c r="F81" i="5"/>
  <c r="I81" i="5" s="1"/>
  <c r="F82" i="5"/>
  <c r="I82" i="5" s="1"/>
  <c r="F83" i="5"/>
  <c r="I83" i="5" s="1"/>
  <c r="F84" i="5"/>
  <c r="I84" i="5" s="1"/>
  <c r="F85" i="5"/>
  <c r="I85" i="5" s="1"/>
  <c r="F86" i="5"/>
  <c r="I86" i="5" s="1"/>
  <c r="F87" i="5"/>
  <c r="I87" i="5" s="1"/>
  <c r="F88" i="5"/>
  <c r="I88" i="5" s="1"/>
  <c r="F89" i="5"/>
  <c r="I89" i="5" s="1"/>
  <c r="F90" i="5"/>
  <c r="I90" i="5" s="1"/>
  <c r="F91" i="5"/>
  <c r="I91" i="5" s="1"/>
  <c r="F92" i="5"/>
  <c r="I92" i="5" s="1"/>
  <c r="F93" i="5"/>
  <c r="I93" i="5" s="1"/>
  <c r="F3" i="5"/>
  <c r="I3" i="5" s="1"/>
  <c r="E4" i="5"/>
  <c r="H4" i="5" s="1"/>
  <c r="E5" i="5"/>
  <c r="H5" i="5" s="1"/>
  <c r="E6" i="5"/>
  <c r="H6" i="5" s="1"/>
  <c r="E7" i="5"/>
  <c r="H7" i="5" s="1"/>
  <c r="E8" i="5"/>
  <c r="H8" i="5" s="1"/>
  <c r="E9" i="5"/>
  <c r="H9" i="5" s="1"/>
  <c r="E10" i="5"/>
  <c r="H10" i="5" s="1"/>
  <c r="E11" i="5"/>
  <c r="H11" i="5" s="1"/>
  <c r="E12" i="5"/>
  <c r="H12" i="5" s="1"/>
  <c r="E13" i="5"/>
  <c r="H13" i="5" s="1"/>
  <c r="E14" i="5"/>
  <c r="H14" i="5" s="1"/>
  <c r="E15" i="5"/>
  <c r="H15" i="5" s="1"/>
  <c r="E16" i="5"/>
  <c r="H16" i="5" s="1"/>
  <c r="E17" i="5"/>
  <c r="H17" i="5" s="1"/>
  <c r="E18" i="5"/>
  <c r="H18" i="5" s="1"/>
  <c r="E19" i="5"/>
  <c r="H19" i="5" s="1"/>
  <c r="E20" i="5"/>
  <c r="H20" i="5" s="1"/>
  <c r="E21" i="5"/>
  <c r="H21" i="5" s="1"/>
  <c r="E22" i="5"/>
  <c r="H22" i="5" s="1"/>
  <c r="E23" i="5"/>
  <c r="H23" i="5" s="1"/>
  <c r="E24" i="5"/>
  <c r="H24" i="5" s="1"/>
  <c r="E25" i="5"/>
  <c r="H25" i="5" s="1"/>
  <c r="E26" i="5"/>
  <c r="H26" i="5" s="1"/>
  <c r="E27" i="5"/>
  <c r="H27" i="5" s="1"/>
  <c r="E28" i="5"/>
  <c r="H28" i="5" s="1"/>
  <c r="E29" i="5"/>
  <c r="H29" i="5" s="1"/>
  <c r="E30" i="5"/>
  <c r="H30" i="5" s="1"/>
  <c r="E31" i="5"/>
  <c r="H31" i="5" s="1"/>
  <c r="E32" i="5"/>
  <c r="H32" i="5" s="1"/>
  <c r="E33" i="5"/>
  <c r="H33" i="5" s="1"/>
  <c r="E34" i="5"/>
  <c r="H34" i="5" s="1"/>
  <c r="E35" i="5"/>
  <c r="H35" i="5" s="1"/>
  <c r="E36" i="5"/>
  <c r="H36" i="5" s="1"/>
  <c r="E37" i="5"/>
  <c r="H37" i="5" s="1"/>
  <c r="E38" i="5"/>
  <c r="H38" i="5" s="1"/>
  <c r="E39" i="5"/>
  <c r="H39" i="5" s="1"/>
  <c r="E40" i="5"/>
  <c r="H40" i="5" s="1"/>
  <c r="E41" i="5"/>
  <c r="H41" i="5" s="1"/>
  <c r="E42" i="5"/>
  <c r="H42" i="5" s="1"/>
  <c r="E43" i="5"/>
  <c r="H43" i="5" s="1"/>
  <c r="E44" i="5"/>
  <c r="H44" i="5" s="1"/>
  <c r="E45" i="5"/>
  <c r="H45" i="5" s="1"/>
  <c r="E46" i="5"/>
  <c r="H46" i="5" s="1"/>
  <c r="E47" i="5"/>
  <c r="H47" i="5" s="1"/>
  <c r="E48" i="5"/>
  <c r="H48" i="5" s="1"/>
  <c r="E49" i="5"/>
  <c r="H49" i="5" s="1"/>
  <c r="E50" i="5"/>
  <c r="H50" i="5" s="1"/>
  <c r="E51" i="5"/>
  <c r="H51" i="5" s="1"/>
  <c r="E52" i="5"/>
  <c r="H52" i="5" s="1"/>
  <c r="E53" i="5"/>
  <c r="H53" i="5" s="1"/>
  <c r="E54" i="5"/>
  <c r="H54" i="5" s="1"/>
  <c r="E55" i="5"/>
  <c r="H55" i="5" s="1"/>
  <c r="E56" i="5"/>
  <c r="H56" i="5" s="1"/>
  <c r="E57" i="5"/>
  <c r="H57" i="5" s="1"/>
  <c r="E58" i="5"/>
  <c r="H58" i="5" s="1"/>
  <c r="E59" i="5"/>
  <c r="H59" i="5" s="1"/>
  <c r="E60" i="5"/>
  <c r="H60" i="5" s="1"/>
  <c r="E61" i="5"/>
  <c r="H61" i="5" s="1"/>
  <c r="E62" i="5"/>
  <c r="H62" i="5" s="1"/>
  <c r="E63" i="5"/>
  <c r="H63" i="5" s="1"/>
  <c r="E64" i="5"/>
  <c r="H64" i="5" s="1"/>
  <c r="E65" i="5"/>
  <c r="H65" i="5" s="1"/>
  <c r="E66" i="5"/>
  <c r="H66" i="5" s="1"/>
  <c r="E67" i="5"/>
  <c r="H67" i="5" s="1"/>
  <c r="E68" i="5"/>
  <c r="H68" i="5" s="1"/>
  <c r="E69" i="5"/>
  <c r="H69" i="5" s="1"/>
  <c r="E70" i="5"/>
  <c r="H70" i="5" s="1"/>
  <c r="E71" i="5"/>
  <c r="H71" i="5" s="1"/>
  <c r="E72" i="5"/>
  <c r="H72" i="5" s="1"/>
  <c r="E73" i="5"/>
  <c r="H73" i="5" s="1"/>
  <c r="E74" i="5"/>
  <c r="H74" i="5" s="1"/>
  <c r="E75" i="5"/>
  <c r="H75" i="5" s="1"/>
  <c r="E76" i="5"/>
  <c r="H76" i="5" s="1"/>
  <c r="E77" i="5"/>
  <c r="H77" i="5" s="1"/>
  <c r="E78" i="5"/>
  <c r="H78" i="5" s="1"/>
  <c r="E79" i="5"/>
  <c r="H79" i="5" s="1"/>
  <c r="E80" i="5"/>
  <c r="H80" i="5" s="1"/>
  <c r="E81" i="5"/>
  <c r="H81" i="5" s="1"/>
  <c r="E82" i="5"/>
  <c r="H82" i="5" s="1"/>
  <c r="E83" i="5"/>
  <c r="H83" i="5" s="1"/>
  <c r="E84" i="5"/>
  <c r="H84" i="5" s="1"/>
  <c r="E85" i="5"/>
  <c r="H85" i="5" s="1"/>
  <c r="E86" i="5"/>
  <c r="H86" i="5" s="1"/>
  <c r="E87" i="5"/>
  <c r="H87" i="5" s="1"/>
  <c r="E88" i="5"/>
  <c r="H88" i="5" s="1"/>
  <c r="E89" i="5"/>
  <c r="H89" i="5" s="1"/>
  <c r="E90" i="5"/>
  <c r="H90" i="5" s="1"/>
  <c r="E91" i="5"/>
  <c r="H91" i="5" s="1"/>
  <c r="E92" i="5"/>
  <c r="H92" i="5" s="1"/>
  <c r="E93" i="5"/>
  <c r="H93" i="5" s="1"/>
  <c r="E3" i="5"/>
  <c r="H3" i="5" s="1"/>
  <c r="D4" i="5"/>
  <c r="G4" i="5" s="1"/>
  <c r="D6" i="5"/>
  <c r="G6" i="5" s="1"/>
  <c r="D7" i="5"/>
  <c r="G7" i="5" s="1"/>
  <c r="L8" i="5" s="1"/>
  <c r="D8" i="5"/>
  <c r="G8" i="5" s="1"/>
  <c r="L9" i="5" s="1"/>
  <c r="D9" i="5"/>
  <c r="G9" i="5" s="1"/>
  <c r="D10" i="5"/>
  <c r="G10" i="5" s="1"/>
  <c r="D11" i="5"/>
  <c r="G11" i="5" s="1"/>
  <c r="D12" i="5"/>
  <c r="G12" i="5" s="1"/>
  <c r="D13" i="5"/>
  <c r="G13" i="5" s="1"/>
  <c r="D14" i="5"/>
  <c r="G14" i="5" s="1"/>
  <c r="D15" i="5"/>
  <c r="G15" i="5" s="1"/>
  <c r="D16" i="5"/>
  <c r="G16" i="5" s="1"/>
  <c r="D17" i="5"/>
  <c r="G17" i="5" s="1"/>
  <c r="D18" i="5"/>
  <c r="G18" i="5" s="1"/>
  <c r="D19" i="5"/>
  <c r="G19" i="5" s="1"/>
  <c r="L20" i="5" s="1"/>
  <c r="D20" i="5"/>
  <c r="G20" i="5" s="1"/>
  <c r="L21" i="5" s="1"/>
  <c r="D21" i="5"/>
  <c r="G21" i="5" s="1"/>
  <c r="D22" i="5"/>
  <c r="G22" i="5" s="1"/>
  <c r="D23" i="5"/>
  <c r="G23" i="5" s="1"/>
  <c r="D24" i="5"/>
  <c r="G24" i="5" s="1"/>
  <c r="D25" i="5"/>
  <c r="G25" i="5" s="1"/>
  <c r="D26" i="5"/>
  <c r="G26" i="5" s="1"/>
  <c r="D27" i="5"/>
  <c r="G27" i="5" s="1"/>
  <c r="D28" i="5"/>
  <c r="G28" i="5" s="1"/>
  <c r="D29" i="5"/>
  <c r="G29" i="5" s="1"/>
  <c r="D30" i="5"/>
  <c r="G30" i="5" s="1"/>
  <c r="D31" i="5"/>
  <c r="G31" i="5" s="1"/>
  <c r="L32" i="5" s="1"/>
  <c r="D32" i="5"/>
  <c r="G32" i="5" s="1"/>
  <c r="L33" i="5" s="1"/>
  <c r="D33" i="5"/>
  <c r="G33" i="5" s="1"/>
  <c r="D34" i="5"/>
  <c r="G34" i="5" s="1"/>
  <c r="D35" i="5"/>
  <c r="G35" i="5" s="1"/>
  <c r="D36" i="5"/>
  <c r="G36" i="5" s="1"/>
  <c r="D37" i="5"/>
  <c r="G37" i="5" s="1"/>
  <c r="D38" i="5"/>
  <c r="G38" i="5" s="1"/>
  <c r="D39" i="5"/>
  <c r="G39" i="5" s="1"/>
  <c r="D40" i="5"/>
  <c r="G40" i="5" s="1"/>
  <c r="D41" i="5"/>
  <c r="G41" i="5" s="1"/>
  <c r="D42" i="5"/>
  <c r="G42" i="5" s="1"/>
  <c r="D43" i="5"/>
  <c r="G43" i="5" s="1"/>
  <c r="L44" i="5" s="1"/>
  <c r="D44" i="5"/>
  <c r="G44" i="5" s="1"/>
  <c r="L45" i="5" s="1"/>
  <c r="D45" i="5"/>
  <c r="G45" i="5" s="1"/>
  <c r="D46" i="5"/>
  <c r="G46" i="5" s="1"/>
  <c r="D47" i="5"/>
  <c r="G47" i="5" s="1"/>
  <c r="D48" i="5"/>
  <c r="G48" i="5" s="1"/>
  <c r="D49" i="5"/>
  <c r="G49" i="5" s="1"/>
  <c r="D50" i="5"/>
  <c r="G50" i="5" s="1"/>
  <c r="D51" i="5"/>
  <c r="G51" i="5" s="1"/>
  <c r="D52" i="5"/>
  <c r="G52" i="5" s="1"/>
  <c r="D53" i="5"/>
  <c r="G53" i="5" s="1"/>
  <c r="D54" i="5"/>
  <c r="G54" i="5" s="1"/>
  <c r="D55" i="5"/>
  <c r="G55" i="5" s="1"/>
  <c r="L56" i="5" s="1"/>
  <c r="D56" i="5"/>
  <c r="G56" i="5" s="1"/>
  <c r="D57" i="5"/>
  <c r="G57" i="5" s="1"/>
  <c r="D58" i="5"/>
  <c r="G58" i="5" s="1"/>
  <c r="D59" i="5"/>
  <c r="G59" i="5" s="1"/>
  <c r="D60" i="5"/>
  <c r="G60" i="5" s="1"/>
  <c r="D61" i="5"/>
  <c r="G61" i="5" s="1"/>
  <c r="D62" i="5"/>
  <c r="G62" i="5" s="1"/>
  <c r="D63" i="5"/>
  <c r="G63" i="5" s="1"/>
  <c r="D64" i="5"/>
  <c r="G64" i="5" s="1"/>
  <c r="D65" i="5"/>
  <c r="G65" i="5" s="1"/>
  <c r="D66" i="5"/>
  <c r="G66" i="5" s="1"/>
  <c r="D67" i="5"/>
  <c r="G67" i="5" s="1"/>
  <c r="L68" i="5" s="1"/>
  <c r="D68" i="5"/>
  <c r="G68" i="5" s="1"/>
  <c r="L69" i="5" s="1"/>
  <c r="D69" i="5"/>
  <c r="G69" i="5" s="1"/>
  <c r="D70" i="5"/>
  <c r="G70" i="5" s="1"/>
  <c r="D71" i="5"/>
  <c r="G71" i="5" s="1"/>
  <c r="D72" i="5"/>
  <c r="G72" i="5" s="1"/>
  <c r="D73" i="5"/>
  <c r="G73" i="5" s="1"/>
  <c r="D74" i="5"/>
  <c r="G74" i="5" s="1"/>
  <c r="D75" i="5"/>
  <c r="G75" i="5" s="1"/>
  <c r="D76" i="5"/>
  <c r="G76" i="5" s="1"/>
  <c r="D77" i="5"/>
  <c r="G77" i="5" s="1"/>
  <c r="D78" i="5"/>
  <c r="G78" i="5" s="1"/>
  <c r="D79" i="5"/>
  <c r="G79" i="5" s="1"/>
  <c r="L80" i="5" s="1"/>
  <c r="D80" i="5"/>
  <c r="G80" i="5" s="1"/>
  <c r="L81" i="5" s="1"/>
  <c r="D81" i="5"/>
  <c r="G81" i="5" s="1"/>
  <c r="D82" i="5"/>
  <c r="G82" i="5" s="1"/>
  <c r="D83" i="5"/>
  <c r="G83" i="5" s="1"/>
  <c r="D84" i="5"/>
  <c r="G84" i="5" s="1"/>
  <c r="D85" i="5"/>
  <c r="G85" i="5" s="1"/>
  <c r="D86" i="5"/>
  <c r="G86" i="5" s="1"/>
  <c r="D87" i="5"/>
  <c r="G87" i="5" s="1"/>
  <c r="D88" i="5"/>
  <c r="G88" i="5" s="1"/>
  <c r="D89" i="5"/>
  <c r="G89" i="5" s="1"/>
  <c r="D90" i="5"/>
  <c r="G90" i="5" s="1"/>
  <c r="D91" i="5"/>
  <c r="G91" i="5" s="1"/>
  <c r="L92" i="5" s="1"/>
  <c r="D92" i="5"/>
  <c r="G92" i="5" s="1"/>
  <c r="L93" i="5" s="1"/>
  <c r="D93" i="5"/>
  <c r="G93" i="5" s="1"/>
  <c r="D3" i="5"/>
  <c r="G3" i="5" s="1"/>
  <c r="C12" i="5"/>
  <c r="C13" i="5"/>
  <c r="C14" i="5"/>
  <c r="C15" i="5" s="1"/>
  <c r="C16" i="5" s="1"/>
  <c r="C17" i="5" s="1"/>
  <c r="C18" i="5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/>
  <c r="C30" i="5" s="1"/>
  <c r="C31" i="5" s="1"/>
  <c r="C32" i="5" s="1"/>
  <c r="C33" i="5" s="1"/>
  <c r="C34" i="5" s="1"/>
  <c r="C35" i="5" s="1"/>
  <c r="C36" i="5" s="1"/>
  <c r="C37" i="5"/>
  <c r="C38" i="5" s="1"/>
  <c r="C39" i="5" s="1"/>
  <c r="C40" i="5"/>
  <c r="C41" i="5" s="1"/>
  <c r="C42" i="5" s="1"/>
  <c r="C43" i="5" s="1"/>
  <c r="C44" i="5" s="1"/>
  <c r="C45" i="5"/>
  <c r="C46" i="5"/>
  <c r="C47" i="5" s="1"/>
  <c r="C48" i="5" s="1"/>
  <c r="C49" i="5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/>
  <c r="C65" i="5" s="1"/>
  <c r="C66" i="5" s="1"/>
  <c r="C67" i="5"/>
  <c r="C68" i="5" s="1"/>
  <c r="C69" i="5" s="1"/>
  <c r="C70" i="5" s="1"/>
  <c r="C71" i="5"/>
  <c r="C72" i="5"/>
  <c r="C73" i="5"/>
  <c r="C74" i="5"/>
  <c r="C75" i="5" s="1"/>
  <c r="C76" i="5" s="1"/>
  <c r="C77" i="5"/>
  <c r="C78" i="5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3" i="5"/>
  <c r="C4" i="5" s="1"/>
  <c r="C5" i="5" s="1"/>
  <c r="C6" i="5" s="1"/>
  <c r="C7" i="5" s="1"/>
  <c r="C8" i="5" s="1"/>
  <c r="C9" i="5" s="1"/>
  <c r="C10" i="5" s="1"/>
  <c r="C11" i="5" s="1"/>
  <c r="I3" i="3"/>
  <c r="H3" i="3"/>
  <c r="G3" i="3"/>
  <c r="F3" i="3"/>
  <c r="E3" i="3"/>
  <c r="D3" i="3"/>
  <c r="C4" i="3"/>
  <c r="C5" i="3" s="1"/>
  <c r="C6" i="3" s="1"/>
  <c r="C7" i="3" s="1"/>
  <c r="C8" i="3" s="1"/>
  <c r="C9" i="3" s="1"/>
  <c r="C10" i="3" s="1"/>
  <c r="C11" i="3" s="1"/>
  <c r="C3" i="3"/>
  <c r="J4" i="3"/>
  <c r="F93" i="3"/>
  <c r="I93" i="3" s="1"/>
  <c r="E93" i="3"/>
  <c r="H93" i="3" s="1"/>
  <c r="D93" i="3"/>
  <c r="G93" i="3" s="1"/>
  <c r="F92" i="3"/>
  <c r="I92" i="3" s="1"/>
  <c r="E92" i="3"/>
  <c r="H92" i="3" s="1"/>
  <c r="D92" i="3"/>
  <c r="G92" i="3" s="1"/>
  <c r="F91" i="3"/>
  <c r="I91" i="3" s="1"/>
  <c r="E91" i="3"/>
  <c r="H91" i="3" s="1"/>
  <c r="D91" i="3"/>
  <c r="G91" i="3" s="1"/>
  <c r="F90" i="3"/>
  <c r="I90" i="3" s="1"/>
  <c r="E90" i="3"/>
  <c r="H90" i="3" s="1"/>
  <c r="D90" i="3"/>
  <c r="G90" i="3" s="1"/>
  <c r="F89" i="3"/>
  <c r="I89" i="3" s="1"/>
  <c r="E89" i="3"/>
  <c r="H89" i="3" s="1"/>
  <c r="D89" i="3"/>
  <c r="G89" i="3" s="1"/>
  <c r="F88" i="3"/>
  <c r="I88" i="3" s="1"/>
  <c r="E88" i="3"/>
  <c r="H88" i="3" s="1"/>
  <c r="D88" i="3"/>
  <c r="G88" i="3" s="1"/>
  <c r="F87" i="3"/>
  <c r="I87" i="3" s="1"/>
  <c r="E87" i="3"/>
  <c r="H87" i="3" s="1"/>
  <c r="D87" i="3"/>
  <c r="G87" i="3" s="1"/>
  <c r="F86" i="3"/>
  <c r="I86" i="3" s="1"/>
  <c r="E86" i="3"/>
  <c r="H86" i="3" s="1"/>
  <c r="D86" i="3"/>
  <c r="G86" i="3" s="1"/>
  <c r="F85" i="3"/>
  <c r="I85" i="3" s="1"/>
  <c r="E85" i="3"/>
  <c r="H85" i="3" s="1"/>
  <c r="D85" i="3"/>
  <c r="G85" i="3" s="1"/>
  <c r="F84" i="3"/>
  <c r="I84" i="3" s="1"/>
  <c r="E84" i="3"/>
  <c r="H84" i="3" s="1"/>
  <c r="D84" i="3"/>
  <c r="G84" i="3" s="1"/>
  <c r="F83" i="3"/>
  <c r="I83" i="3" s="1"/>
  <c r="E83" i="3"/>
  <c r="H83" i="3" s="1"/>
  <c r="D83" i="3"/>
  <c r="G83" i="3" s="1"/>
  <c r="F82" i="3"/>
  <c r="I82" i="3" s="1"/>
  <c r="E82" i="3"/>
  <c r="H82" i="3" s="1"/>
  <c r="D82" i="3"/>
  <c r="G82" i="3" s="1"/>
  <c r="F81" i="3"/>
  <c r="I81" i="3" s="1"/>
  <c r="E81" i="3"/>
  <c r="H81" i="3" s="1"/>
  <c r="D81" i="3"/>
  <c r="G81" i="3" s="1"/>
  <c r="F80" i="3"/>
  <c r="I80" i="3" s="1"/>
  <c r="E80" i="3"/>
  <c r="H80" i="3" s="1"/>
  <c r="D80" i="3"/>
  <c r="G80" i="3" s="1"/>
  <c r="F79" i="3"/>
  <c r="I79" i="3" s="1"/>
  <c r="E79" i="3"/>
  <c r="H79" i="3" s="1"/>
  <c r="D79" i="3"/>
  <c r="G79" i="3" s="1"/>
  <c r="F78" i="3"/>
  <c r="I78" i="3" s="1"/>
  <c r="E78" i="3"/>
  <c r="H78" i="3" s="1"/>
  <c r="D78" i="3"/>
  <c r="G78" i="3" s="1"/>
  <c r="C78" i="3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F77" i="3"/>
  <c r="I77" i="3" s="1"/>
  <c r="E77" i="3"/>
  <c r="H77" i="3" s="1"/>
  <c r="D77" i="3"/>
  <c r="G77" i="3" s="1"/>
  <c r="C77" i="3"/>
  <c r="F76" i="3"/>
  <c r="I76" i="3" s="1"/>
  <c r="E76" i="3"/>
  <c r="H76" i="3" s="1"/>
  <c r="D76" i="3"/>
  <c r="G76" i="3" s="1"/>
  <c r="F75" i="3"/>
  <c r="I75" i="3" s="1"/>
  <c r="E75" i="3"/>
  <c r="H75" i="3" s="1"/>
  <c r="D75" i="3"/>
  <c r="G75" i="3" s="1"/>
  <c r="F74" i="3"/>
  <c r="I74" i="3" s="1"/>
  <c r="E74" i="3"/>
  <c r="H74" i="3" s="1"/>
  <c r="D74" i="3"/>
  <c r="G74" i="3" s="1"/>
  <c r="C74" i="3"/>
  <c r="C75" i="3" s="1"/>
  <c r="C76" i="3" s="1"/>
  <c r="F73" i="3"/>
  <c r="I73" i="3" s="1"/>
  <c r="E73" i="3"/>
  <c r="H73" i="3" s="1"/>
  <c r="D73" i="3"/>
  <c r="G73" i="3" s="1"/>
  <c r="C73" i="3"/>
  <c r="F72" i="3"/>
  <c r="I72" i="3" s="1"/>
  <c r="E72" i="3"/>
  <c r="H72" i="3" s="1"/>
  <c r="D72" i="3"/>
  <c r="G72" i="3" s="1"/>
  <c r="C72" i="3"/>
  <c r="F71" i="3"/>
  <c r="I71" i="3" s="1"/>
  <c r="E71" i="3"/>
  <c r="H71" i="3" s="1"/>
  <c r="D71" i="3"/>
  <c r="G71" i="3" s="1"/>
  <c r="C71" i="3"/>
  <c r="F70" i="3"/>
  <c r="I70" i="3" s="1"/>
  <c r="E70" i="3"/>
  <c r="H70" i="3" s="1"/>
  <c r="D70" i="3"/>
  <c r="G70" i="3" s="1"/>
  <c r="F69" i="3"/>
  <c r="I69" i="3" s="1"/>
  <c r="E69" i="3"/>
  <c r="H69" i="3" s="1"/>
  <c r="D69" i="3"/>
  <c r="G69" i="3" s="1"/>
  <c r="F68" i="3"/>
  <c r="I68" i="3" s="1"/>
  <c r="E68" i="3"/>
  <c r="H68" i="3" s="1"/>
  <c r="D68" i="3"/>
  <c r="G68" i="3" s="1"/>
  <c r="F67" i="3"/>
  <c r="I67" i="3" s="1"/>
  <c r="E67" i="3"/>
  <c r="H67" i="3" s="1"/>
  <c r="D67" i="3"/>
  <c r="G67" i="3" s="1"/>
  <c r="C67" i="3"/>
  <c r="C68" i="3" s="1"/>
  <c r="C69" i="3" s="1"/>
  <c r="C70" i="3" s="1"/>
  <c r="F66" i="3"/>
  <c r="I66" i="3" s="1"/>
  <c r="E66" i="3"/>
  <c r="H66" i="3" s="1"/>
  <c r="D66" i="3"/>
  <c r="G66" i="3" s="1"/>
  <c r="F65" i="3"/>
  <c r="I65" i="3" s="1"/>
  <c r="E65" i="3"/>
  <c r="H65" i="3" s="1"/>
  <c r="D65" i="3"/>
  <c r="G65" i="3" s="1"/>
  <c r="F64" i="3"/>
  <c r="I64" i="3" s="1"/>
  <c r="E64" i="3"/>
  <c r="H64" i="3" s="1"/>
  <c r="D64" i="3"/>
  <c r="G64" i="3" s="1"/>
  <c r="C64" i="3"/>
  <c r="C65" i="3" s="1"/>
  <c r="C66" i="3" s="1"/>
  <c r="F63" i="3"/>
  <c r="I63" i="3" s="1"/>
  <c r="E63" i="3"/>
  <c r="H63" i="3" s="1"/>
  <c r="D63" i="3"/>
  <c r="G63" i="3" s="1"/>
  <c r="F62" i="3"/>
  <c r="I62" i="3" s="1"/>
  <c r="E62" i="3"/>
  <c r="H62" i="3" s="1"/>
  <c r="D62" i="3"/>
  <c r="G62" i="3" s="1"/>
  <c r="F61" i="3"/>
  <c r="I61" i="3" s="1"/>
  <c r="E61" i="3"/>
  <c r="H61" i="3" s="1"/>
  <c r="D61" i="3"/>
  <c r="G61" i="3" s="1"/>
  <c r="F60" i="3"/>
  <c r="I60" i="3" s="1"/>
  <c r="E60" i="3"/>
  <c r="H60" i="3" s="1"/>
  <c r="D60" i="3"/>
  <c r="G60" i="3" s="1"/>
  <c r="F59" i="3"/>
  <c r="I59" i="3" s="1"/>
  <c r="E59" i="3"/>
  <c r="H59" i="3" s="1"/>
  <c r="D59" i="3"/>
  <c r="G59" i="3" s="1"/>
  <c r="F58" i="3"/>
  <c r="I58" i="3" s="1"/>
  <c r="E58" i="3"/>
  <c r="H58" i="3" s="1"/>
  <c r="D58" i="3"/>
  <c r="G58" i="3" s="1"/>
  <c r="F57" i="3"/>
  <c r="I57" i="3" s="1"/>
  <c r="E57" i="3"/>
  <c r="H57" i="3" s="1"/>
  <c r="D57" i="3"/>
  <c r="G57" i="3" s="1"/>
  <c r="F56" i="3"/>
  <c r="I56" i="3" s="1"/>
  <c r="E56" i="3"/>
  <c r="H56" i="3" s="1"/>
  <c r="D56" i="3"/>
  <c r="G56" i="3" s="1"/>
  <c r="F55" i="3"/>
  <c r="I55" i="3" s="1"/>
  <c r="E55" i="3"/>
  <c r="H55" i="3" s="1"/>
  <c r="D55" i="3"/>
  <c r="G55" i="3" s="1"/>
  <c r="F54" i="3"/>
  <c r="I54" i="3" s="1"/>
  <c r="E54" i="3"/>
  <c r="H54" i="3" s="1"/>
  <c r="D54" i="3"/>
  <c r="G54" i="3" s="1"/>
  <c r="F53" i="3"/>
  <c r="I53" i="3" s="1"/>
  <c r="E53" i="3"/>
  <c r="H53" i="3" s="1"/>
  <c r="D53" i="3"/>
  <c r="G53" i="3" s="1"/>
  <c r="F52" i="3"/>
  <c r="I52" i="3" s="1"/>
  <c r="E52" i="3"/>
  <c r="H52" i="3" s="1"/>
  <c r="D52" i="3"/>
  <c r="G52" i="3" s="1"/>
  <c r="F51" i="3"/>
  <c r="I51" i="3" s="1"/>
  <c r="E51" i="3"/>
  <c r="H51" i="3" s="1"/>
  <c r="D51" i="3"/>
  <c r="G51" i="3" s="1"/>
  <c r="F50" i="3"/>
  <c r="I50" i="3" s="1"/>
  <c r="E50" i="3"/>
  <c r="H50" i="3" s="1"/>
  <c r="D50" i="3"/>
  <c r="G50" i="3" s="1"/>
  <c r="F49" i="3"/>
  <c r="I49" i="3" s="1"/>
  <c r="E49" i="3"/>
  <c r="H49" i="3" s="1"/>
  <c r="D49" i="3"/>
  <c r="G49" i="3" s="1"/>
  <c r="C49" i="3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F48" i="3"/>
  <c r="I48" i="3" s="1"/>
  <c r="E48" i="3"/>
  <c r="H48" i="3" s="1"/>
  <c r="D48" i="3"/>
  <c r="G48" i="3" s="1"/>
  <c r="F47" i="3"/>
  <c r="I47" i="3" s="1"/>
  <c r="E47" i="3"/>
  <c r="H47" i="3" s="1"/>
  <c r="D47" i="3"/>
  <c r="G47" i="3" s="1"/>
  <c r="F46" i="3"/>
  <c r="I46" i="3" s="1"/>
  <c r="E46" i="3"/>
  <c r="H46" i="3" s="1"/>
  <c r="D46" i="3"/>
  <c r="G46" i="3" s="1"/>
  <c r="C46" i="3"/>
  <c r="C47" i="3" s="1"/>
  <c r="C48" i="3" s="1"/>
  <c r="F45" i="3"/>
  <c r="I45" i="3" s="1"/>
  <c r="E45" i="3"/>
  <c r="H45" i="3" s="1"/>
  <c r="D45" i="3"/>
  <c r="G45" i="3" s="1"/>
  <c r="C45" i="3"/>
  <c r="F44" i="3"/>
  <c r="I44" i="3" s="1"/>
  <c r="E44" i="3"/>
  <c r="H44" i="3" s="1"/>
  <c r="D44" i="3"/>
  <c r="G44" i="3" s="1"/>
  <c r="F43" i="3"/>
  <c r="I43" i="3" s="1"/>
  <c r="E43" i="3"/>
  <c r="H43" i="3" s="1"/>
  <c r="D43" i="3"/>
  <c r="G43" i="3" s="1"/>
  <c r="F42" i="3"/>
  <c r="I42" i="3" s="1"/>
  <c r="E42" i="3"/>
  <c r="H42" i="3" s="1"/>
  <c r="D42" i="3"/>
  <c r="G42" i="3" s="1"/>
  <c r="F41" i="3"/>
  <c r="I41" i="3" s="1"/>
  <c r="E41" i="3"/>
  <c r="H41" i="3" s="1"/>
  <c r="D41" i="3"/>
  <c r="G41" i="3" s="1"/>
  <c r="F40" i="3"/>
  <c r="I40" i="3" s="1"/>
  <c r="E40" i="3"/>
  <c r="H40" i="3" s="1"/>
  <c r="D40" i="3"/>
  <c r="G40" i="3" s="1"/>
  <c r="C40" i="3"/>
  <c r="C41" i="3" s="1"/>
  <c r="C42" i="3" s="1"/>
  <c r="C43" i="3" s="1"/>
  <c r="C44" i="3" s="1"/>
  <c r="F39" i="3"/>
  <c r="I39" i="3" s="1"/>
  <c r="E39" i="3"/>
  <c r="H39" i="3" s="1"/>
  <c r="D39" i="3"/>
  <c r="G39" i="3" s="1"/>
  <c r="F38" i="3"/>
  <c r="I38" i="3" s="1"/>
  <c r="E38" i="3"/>
  <c r="H38" i="3" s="1"/>
  <c r="D38" i="3"/>
  <c r="G38" i="3" s="1"/>
  <c r="F37" i="3"/>
  <c r="I37" i="3" s="1"/>
  <c r="E37" i="3"/>
  <c r="H37" i="3" s="1"/>
  <c r="D37" i="3"/>
  <c r="G37" i="3" s="1"/>
  <c r="C37" i="3"/>
  <c r="C38" i="3" s="1"/>
  <c r="C39" i="3" s="1"/>
  <c r="F36" i="3"/>
  <c r="I36" i="3" s="1"/>
  <c r="E36" i="3"/>
  <c r="H36" i="3" s="1"/>
  <c r="D36" i="3"/>
  <c r="G36" i="3" s="1"/>
  <c r="F35" i="3"/>
  <c r="I35" i="3" s="1"/>
  <c r="E35" i="3"/>
  <c r="H35" i="3" s="1"/>
  <c r="D35" i="3"/>
  <c r="G35" i="3" s="1"/>
  <c r="F34" i="3"/>
  <c r="I34" i="3" s="1"/>
  <c r="E34" i="3"/>
  <c r="H34" i="3" s="1"/>
  <c r="D34" i="3"/>
  <c r="G34" i="3" s="1"/>
  <c r="F33" i="3"/>
  <c r="I33" i="3" s="1"/>
  <c r="E33" i="3"/>
  <c r="H33" i="3" s="1"/>
  <c r="D33" i="3"/>
  <c r="G33" i="3" s="1"/>
  <c r="F32" i="3"/>
  <c r="I32" i="3" s="1"/>
  <c r="E32" i="3"/>
  <c r="H32" i="3" s="1"/>
  <c r="D32" i="3"/>
  <c r="G32" i="3" s="1"/>
  <c r="F31" i="3"/>
  <c r="I31" i="3" s="1"/>
  <c r="E31" i="3"/>
  <c r="H31" i="3" s="1"/>
  <c r="D31" i="3"/>
  <c r="G31" i="3" s="1"/>
  <c r="F30" i="3"/>
  <c r="I30" i="3" s="1"/>
  <c r="E30" i="3"/>
  <c r="H30" i="3" s="1"/>
  <c r="D30" i="3"/>
  <c r="G30" i="3" s="1"/>
  <c r="F29" i="3"/>
  <c r="I29" i="3" s="1"/>
  <c r="E29" i="3"/>
  <c r="H29" i="3" s="1"/>
  <c r="D29" i="3"/>
  <c r="G29" i="3" s="1"/>
  <c r="C29" i="3"/>
  <c r="C30" i="3" s="1"/>
  <c r="C31" i="3" s="1"/>
  <c r="C32" i="3" s="1"/>
  <c r="C33" i="3" s="1"/>
  <c r="C34" i="3" s="1"/>
  <c r="C35" i="3" s="1"/>
  <c r="C36" i="3" s="1"/>
  <c r="F28" i="3"/>
  <c r="I28" i="3" s="1"/>
  <c r="E28" i="3"/>
  <c r="H28" i="3" s="1"/>
  <c r="D28" i="3"/>
  <c r="G28" i="3" s="1"/>
  <c r="F27" i="3"/>
  <c r="I27" i="3" s="1"/>
  <c r="E27" i="3"/>
  <c r="H27" i="3" s="1"/>
  <c r="D27" i="3"/>
  <c r="G27" i="3" s="1"/>
  <c r="F26" i="3"/>
  <c r="I26" i="3" s="1"/>
  <c r="E26" i="3"/>
  <c r="H26" i="3" s="1"/>
  <c r="D26" i="3"/>
  <c r="G26" i="3" s="1"/>
  <c r="F25" i="3"/>
  <c r="I25" i="3" s="1"/>
  <c r="E25" i="3"/>
  <c r="H25" i="3" s="1"/>
  <c r="D25" i="3"/>
  <c r="G25" i="3" s="1"/>
  <c r="F24" i="3"/>
  <c r="I24" i="3" s="1"/>
  <c r="E24" i="3"/>
  <c r="H24" i="3" s="1"/>
  <c r="D24" i="3"/>
  <c r="G24" i="3" s="1"/>
  <c r="F23" i="3"/>
  <c r="I23" i="3" s="1"/>
  <c r="E23" i="3"/>
  <c r="H23" i="3" s="1"/>
  <c r="D23" i="3"/>
  <c r="G23" i="3" s="1"/>
  <c r="F22" i="3"/>
  <c r="I22" i="3" s="1"/>
  <c r="E22" i="3"/>
  <c r="H22" i="3" s="1"/>
  <c r="D22" i="3"/>
  <c r="G22" i="3" s="1"/>
  <c r="F21" i="3"/>
  <c r="I21" i="3" s="1"/>
  <c r="E21" i="3"/>
  <c r="H21" i="3" s="1"/>
  <c r="D21" i="3"/>
  <c r="G21" i="3" s="1"/>
  <c r="F20" i="3"/>
  <c r="I20" i="3" s="1"/>
  <c r="E20" i="3"/>
  <c r="H20" i="3" s="1"/>
  <c r="D20" i="3"/>
  <c r="G20" i="3" s="1"/>
  <c r="F19" i="3"/>
  <c r="I19" i="3" s="1"/>
  <c r="E19" i="3"/>
  <c r="H19" i="3" s="1"/>
  <c r="D19" i="3"/>
  <c r="G19" i="3" s="1"/>
  <c r="F18" i="3"/>
  <c r="I18" i="3" s="1"/>
  <c r="E18" i="3"/>
  <c r="H18" i="3" s="1"/>
  <c r="D18" i="3"/>
  <c r="G18" i="3" s="1"/>
  <c r="C18" i="3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F17" i="3"/>
  <c r="I17" i="3" s="1"/>
  <c r="E17" i="3"/>
  <c r="H17" i="3" s="1"/>
  <c r="D17" i="3"/>
  <c r="G17" i="3" s="1"/>
  <c r="F16" i="3"/>
  <c r="I16" i="3" s="1"/>
  <c r="E16" i="3"/>
  <c r="H16" i="3" s="1"/>
  <c r="D16" i="3"/>
  <c r="G16" i="3" s="1"/>
  <c r="F15" i="3"/>
  <c r="I15" i="3" s="1"/>
  <c r="E15" i="3"/>
  <c r="H15" i="3" s="1"/>
  <c r="D15" i="3"/>
  <c r="G15" i="3" s="1"/>
  <c r="F14" i="3"/>
  <c r="I14" i="3" s="1"/>
  <c r="E14" i="3"/>
  <c r="H14" i="3" s="1"/>
  <c r="D14" i="3"/>
  <c r="G14" i="3" s="1"/>
  <c r="C14" i="3"/>
  <c r="C15" i="3" s="1"/>
  <c r="C16" i="3" s="1"/>
  <c r="C17" i="3" s="1"/>
  <c r="F13" i="3"/>
  <c r="I13" i="3" s="1"/>
  <c r="E13" i="3"/>
  <c r="H13" i="3" s="1"/>
  <c r="D13" i="3"/>
  <c r="G13" i="3" s="1"/>
  <c r="C13" i="3"/>
  <c r="F12" i="3"/>
  <c r="I12" i="3" s="1"/>
  <c r="E12" i="3"/>
  <c r="H12" i="3" s="1"/>
  <c r="D12" i="3"/>
  <c r="G12" i="3" s="1"/>
  <c r="C12" i="3"/>
  <c r="F11" i="3"/>
  <c r="I11" i="3" s="1"/>
  <c r="E11" i="3"/>
  <c r="H11" i="3" s="1"/>
  <c r="D11" i="3"/>
  <c r="G11" i="3" s="1"/>
  <c r="F10" i="3"/>
  <c r="I10" i="3" s="1"/>
  <c r="E10" i="3"/>
  <c r="H10" i="3" s="1"/>
  <c r="D10" i="3"/>
  <c r="G10" i="3" s="1"/>
  <c r="F9" i="3"/>
  <c r="I9" i="3" s="1"/>
  <c r="E9" i="3"/>
  <c r="H9" i="3" s="1"/>
  <c r="D9" i="3"/>
  <c r="G9" i="3" s="1"/>
  <c r="F8" i="3"/>
  <c r="I8" i="3" s="1"/>
  <c r="E8" i="3"/>
  <c r="H8" i="3" s="1"/>
  <c r="D8" i="3"/>
  <c r="G8" i="3" s="1"/>
  <c r="F7" i="3"/>
  <c r="I7" i="3" s="1"/>
  <c r="E7" i="3"/>
  <c r="H7" i="3" s="1"/>
  <c r="D7" i="3"/>
  <c r="G7" i="3" s="1"/>
  <c r="F6" i="3"/>
  <c r="I6" i="3" s="1"/>
  <c r="E6" i="3"/>
  <c r="H6" i="3" s="1"/>
  <c r="D6" i="3"/>
  <c r="G6" i="3" s="1"/>
  <c r="F5" i="3"/>
  <c r="I5" i="3" s="1"/>
  <c r="E5" i="3"/>
  <c r="H5" i="3" s="1"/>
  <c r="D5" i="3"/>
  <c r="G5" i="3" s="1"/>
  <c r="F4" i="3"/>
  <c r="I4" i="3" s="1"/>
  <c r="E4" i="3"/>
  <c r="H4" i="3" s="1"/>
  <c r="D4" i="3"/>
  <c r="G4" i="3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C78" i="1"/>
  <c r="C77" i="1"/>
  <c r="C74" i="1"/>
  <c r="C73" i="1"/>
  <c r="C72" i="1"/>
  <c r="C71" i="1"/>
  <c r="C67" i="1"/>
  <c r="C68" i="1" s="1"/>
  <c r="C64" i="1"/>
  <c r="C65" i="1" s="1"/>
  <c r="C66" i="1" s="1"/>
  <c r="C49" i="1"/>
  <c r="C50" i="1" s="1"/>
  <c r="C46" i="1"/>
  <c r="C45" i="1"/>
  <c r="C40" i="1"/>
  <c r="C41" i="1" s="1"/>
  <c r="C42" i="1" s="1"/>
  <c r="C37" i="1"/>
  <c r="C38" i="1" s="1"/>
  <c r="C29" i="1"/>
  <c r="C30" i="1" s="1"/>
  <c r="C18" i="1"/>
  <c r="C14" i="1"/>
  <c r="C13" i="1"/>
  <c r="C12" i="1"/>
  <c r="C3" i="1"/>
  <c r="C4" i="1" s="1"/>
  <c r="I1" i="2"/>
  <c r="I2" i="2"/>
  <c r="C12" i="2"/>
  <c r="E12" i="2" s="1"/>
  <c r="C13" i="2"/>
  <c r="E13" i="2" s="1"/>
  <c r="C14" i="2"/>
  <c r="C15" i="2" s="1"/>
  <c r="C16" i="2" s="1"/>
  <c r="C17" i="2" s="1"/>
  <c r="E17" i="2" s="1"/>
  <c r="C18" i="2"/>
  <c r="C19" i="2" s="1"/>
  <c r="C20" i="2" s="1"/>
  <c r="C29" i="2"/>
  <c r="C30" i="2" s="1"/>
  <c r="C31" i="2" s="1"/>
  <c r="C32" i="2" s="1"/>
  <c r="C33" i="2" s="1"/>
  <c r="C34" i="2" s="1"/>
  <c r="C35" i="2" s="1"/>
  <c r="C36" i="2" s="1"/>
  <c r="E36" i="2" s="1"/>
  <c r="C37" i="2"/>
  <c r="C38" i="2" s="1"/>
  <c r="C40" i="2"/>
  <c r="C41" i="2" s="1"/>
  <c r="C42" i="2" s="1"/>
  <c r="C43" i="2" s="1"/>
  <c r="C44" i="2" s="1"/>
  <c r="E44" i="2" s="1"/>
  <c r="C45" i="2"/>
  <c r="E45" i="2" s="1"/>
  <c r="C46" i="2"/>
  <c r="C47" i="2" s="1"/>
  <c r="C48" i="2" s="1"/>
  <c r="E48" i="2" s="1"/>
  <c r="C49" i="2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E63" i="2" s="1"/>
  <c r="C64" i="2"/>
  <c r="C65" i="2" s="1"/>
  <c r="C67" i="2"/>
  <c r="C68" i="2" s="1"/>
  <c r="C69" i="2" s="1"/>
  <c r="C70" i="2" s="1"/>
  <c r="E70" i="2" s="1"/>
  <c r="C71" i="2"/>
  <c r="E71" i="2" s="1"/>
  <c r="C72" i="2"/>
  <c r="E72" i="2" s="1"/>
  <c r="C73" i="2"/>
  <c r="E73" i="2" s="1"/>
  <c r="C74" i="2"/>
  <c r="C75" i="2" s="1"/>
  <c r="C76" i="2" s="1"/>
  <c r="E76" i="2" s="1"/>
  <c r="C77" i="2"/>
  <c r="E77" i="2" s="1"/>
  <c r="C78" i="2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E93" i="2" s="1"/>
  <c r="C4" i="2"/>
  <c r="C5" i="2" s="1"/>
  <c r="C6" i="2" s="1"/>
  <c r="C7" i="2" s="1"/>
  <c r="C8" i="2" s="1"/>
  <c r="C9" i="2" s="1"/>
  <c r="C10" i="2" s="1"/>
  <c r="C11" i="2" s="1"/>
  <c r="E11" i="2" s="1"/>
  <c r="K63" i="7" l="1"/>
  <c r="K72" i="7"/>
  <c r="L5" i="5"/>
  <c r="L89" i="5"/>
  <c r="L77" i="5"/>
  <c r="L65" i="5"/>
  <c r="L53" i="5"/>
  <c r="L41" i="5"/>
  <c r="L29" i="5"/>
  <c r="L17" i="5"/>
  <c r="K59" i="7"/>
  <c r="K80" i="7"/>
  <c r="K68" i="7"/>
  <c r="K90" i="7"/>
  <c r="K88" i="7"/>
  <c r="K82" i="7"/>
  <c r="K25" i="7"/>
  <c r="K47" i="7"/>
  <c r="K65" i="7"/>
  <c r="K35" i="7"/>
  <c r="K94" i="7"/>
  <c r="K3" i="7"/>
  <c r="K16" i="7"/>
  <c r="K21" i="7"/>
  <c r="K60" i="7"/>
  <c r="K75" i="7"/>
  <c r="K28" i="7"/>
  <c r="K55" i="7"/>
  <c r="K89" i="7"/>
  <c r="K92" i="7"/>
  <c r="K17" i="7"/>
  <c r="K53" i="7"/>
  <c r="K78" i="7"/>
  <c r="K95" i="7"/>
  <c r="K52" i="7"/>
  <c r="K36" i="7"/>
  <c r="K48" i="7"/>
  <c r="K31" i="7"/>
  <c r="K61" i="7"/>
  <c r="K71" i="7"/>
  <c r="K84" i="7"/>
  <c r="K12" i="7"/>
  <c r="K79" i="7"/>
  <c r="K15" i="7"/>
  <c r="K29" i="7"/>
  <c r="K64" i="7"/>
  <c r="K66" i="7"/>
  <c r="K32" i="7"/>
  <c r="K37" i="7"/>
  <c r="K62" i="7"/>
  <c r="B98" i="7"/>
  <c r="K67" i="7"/>
  <c r="K24" i="7"/>
  <c r="K57" i="7"/>
  <c r="K42" i="7"/>
  <c r="K5" i="7"/>
  <c r="K11" i="7"/>
  <c r="K14" i="7"/>
  <c r="K22" i="7"/>
  <c r="K4" i="7"/>
  <c r="K26" i="7"/>
  <c r="K10" i="7"/>
  <c r="K18" i="7"/>
  <c r="K23" i="7"/>
  <c r="K13" i="7"/>
  <c r="K8" i="7"/>
  <c r="K27" i="7"/>
  <c r="K34" i="7"/>
  <c r="K38" i="7"/>
  <c r="K40" i="7"/>
  <c r="K46" i="7"/>
  <c r="K86" i="7"/>
  <c r="J2" i="7"/>
  <c r="J3" i="7" s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K69" i="7"/>
  <c r="K81" i="7"/>
  <c r="K51" i="7"/>
  <c r="K33" i="7"/>
  <c r="K39" i="7"/>
  <c r="K43" i="7"/>
  <c r="K45" i="7"/>
  <c r="K49" i="7"/>
  <c r="K58" i="7"/>
  <c r="K77" i="7"/>
  <c r="K87" i="7"/>
  <c r="K56" i="7"/>
  <c r="K70" i="7"/>
  <c r="K85" i="7"/>
  <c r="K93" i="7"/>
  <c r="K20" i="7"/>
  <c r="K44" i="7"/>
  <c r="K50" i="7"/>
  <c r="K73" i="7"/>
  <c r="K83" i="7"/>
  <c r="K91" i="7"/>
  <c r="B99" i="7"/>
  <c r="D98" i="7"/>
  <c r="C96" i="7"/>
  <c r="C97" i="7" s="1"/>
  <c r="C98" i="7" s="1"/>
  <c r="D97" i="7"/>
  <c r="D96" i="7"/>
  <c r="E97" i="7"/>
  <c r="E96" i="7"/>
  <c r="L57" i="5"/>
  <c r="L94" i="5"/>
  <c r="L88" i="5"/>
  <c r="L76" i="5"/>
  <c r="L64" i="5"/>
  <c r="L52" i="5"/>
  <c r="L40" i="5"/>
  <c r="L28" i="5"/>
  <c r="L16" i="5"/>
  <c r="L85" i="5"/>
  <c r="L84" i="5"/>
  <c r="L48" i="5"/>
  <c r="L24" i="5"/>
  <c r="L12" i="5"/>
  <c r="C115" i="5"/>
  <c r="C103" i="5"/>
  <c r="E96" i="5"/>
  <c r="H96" i="5" s="1"/>
  <c r="D115" i="5"/>
  <c r="G115" i="5" s="1"/>
  <c r="D103" i="5"/>
  <c r="G103" i="5" s="1"/>
  <c r="E119" i="5"/>
  <c r="H119" i="5" s="1"/>
  <c r="E107" i="5"/>
  <c r="H107" i="5" s="1"/>
  <c r="F123" i="5"/>
  <c r="I123" i="5" s="1"/>
  <c r="F111" i="5"/>
  <c r="I111" i="5" s="1"/>
  <c r="F99" i="5"/>
  <c r="I99" i="5" s="1"/>
  <c r="B98" i="5"/>
  <c r="C113" i="5"/>
  <c r="C101" i="5"/>
  <c r="D113" i="5"/>
  <c r="G113" i="5" s="1"/>
  <c r="D101" i="5"/>
  <c r="G101" i="5" s="1"/>
  <c r="E117" i="5"/>
  <c r="H117" i="5" s="1"/>
  <c r="E105" i="5"/>
  <c r="H105" i="5" s="1"/>
  <c r="F121" i="5"/>
  <c r="I121" i="5" s="1"/>
  <c r="F109" i="5"/>
  <c r="I109" i="5" s="1"/>
  <c r="F97" i="5"/>
  <c r="I97" i="5" s="1"/>
  <c r="C123" i="5"/>
  <c r="C111" i="5"/>
  <c r="F96" i="5"/>
  <c r="I96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D111" i="5"/>
  <c r="G111" i="5" s="1"/>
  <c r="D99" i="5"/>
  <c r="G99" i="5" s="1"/>
  <c r="E115" i="5"/>
  <c r="H115" i="5" s="1"/>
  <c r="E103" i="5"/>
  <c r="H103" i="5" s="1"/>
  <c r="F119" i="5"/>
  <c r="I119" i="5" s="1"/>
  <c r="F107" i="5"/>
  <c r="I107" i="5" s="1"/>
  <c r="C121" i="5"/>
  <c r="C109" i="5"/>
  <c r="D121" i="5"/>
  <c r="G121" i="5" s="1"/>
  <c r="D109" i="5"/>
  <c r="G109" i="5" s="1"/>
  <c r="D97" i="5"/>
  <c r="G97" i="5" s="1"/>
  <c r="E113" i="5"/>
  <c r="H113" i="5" s="1"/>
  <c r="E101" i="5"/>
  <c r="H101" i="5" s="1"/>
  <c r="F117" i="5"/>
  <c r="I117" i="5" s="1"/>
  <c r="F105" i="5"/>
  <c r="I105" i="5" s="1"/>
  <c r="C119" i="5"/>
  <c r="C107" i="5"/>
  <c r="D119" i="5"/>
  <c r="G119" i="5" s="1"/>
  <c r="D107" i="5"/>
  <c r="G107" i="5" s="1"/>
  <c r="E123" i="5"/>
  <c r="H123" i="5" s="1"/>
  <c r="E111" i="5"/>
  <c r="H111" i="5" s="1"/>
  <c r="E99" i="5"/>
  <c r="H99" i="5" s="1"/>
  <c r="F115" i="5"/>
  <c r="I115" i="5" s="1"/>
  <c r="F103" i="5"/>
  <c r="I103" i="5" s="1"/>
  <c r="C117" i="5"/>
  <c r="C105" i="5"/>
  <c r="D117" i="5"/>
  <c r="G117" i="5" s="1"/>
  <c r="D105" i="5"/>
  <c r="G105" i="5" s="1"/>
  <c r="E121" i="5"/>
  <c r="H121" i="5" s="1"/>
  <c r="E109" i="5"/>
  <c r="H109" i="5" s="1"/>
  <c r="E97" i="5"/>
  <c r="H97" i="5" s="1"/>
  <c r="F113" i="5"/>
  <c r="I113" i="5" s="1"/>
  <c r="F101" i="5"/>
  <c r="I101" i="5" s="1"/>
  <c r="L50" i="5"/>
  <c r="L73" i="5"/>
  <c r="L61" i="5"/>
  <c r="L37" i="5"/>
  <c r="C21" i="2"/>
  <c r="C22" i="2" s="1"/>
  <c r="C23" i="2" s="1"/>
  <c r="C24" i="2" s="1"/>
  <c r="C25" i="2" s="1"/>
  <c r="C26" i="2" s="1"/>
  <c r="C27" i="2" s="1"/>
  <c r="C28" i="2" s="1"/>
  <c r="E28" i="2" s="1"/>
  <c r="L95" i="5"/>
  <c r="L91" i="5"/>
  <c r="L87" i="5"/>
  <c r="L79" i="5"/>
  <c r="L71" i="5"/>
  <c r="L67" i="5"/>
  <c r="L63" i="5"/>
  <c r="L59" i="5"/>
  <c r="L55" i="5"/>
  <c r="L51" i="5"/>
  <c r="L47" i="5"/>
  <c r="L43" i="5"/>
  <c r="L39" i="5"/>
  <c r="L35" i="5"/>
  <c r="L31" i="5"/>
  <c r="L27" i="5"/>
  <c r="L23" i="5"/>
  <c r="L19" i="5"/>
  <c r="L15" i="5"/>
  <c r="L11" i="5"/>
  <c r="L7" i="5"/>
  <c r="L4" i="5"/>
  <c r="C15" i="1"/>
  <c r="C31" i="1"/>
  <c r="C75" i="1"/>
  <c r="C79" i="1"/>
  <c r="C39" i="1"/>
  <c r="C69" i="1"/>
  <c r="C5" i="1"/>
  <c r="C19" i="1"/>
  <c r="C43" i="1"/>
  <c r="C47" i="1"/>
  <c r="C51" i="1"/>
  <c r="C39" i="2"/>
  <c r="D38" i="2" s="1"/>
  <c r="E38" i="2"/>
  <c r="C66" i="2"/>
  <c r="D57" i="2" s="1"/>
  <c r="E65" i="2"/>
  <c r="D93" i="2"/>
  <c r="D89" i="2"/>
  <c r="D85" i="2"/>
  <c r="D81" i="2"/>
  <c r="D77" i="2"/>
  <c r="D73" i="2"/>
  <c r="D69" i="2"/>
  <c r="D53" i="2"/>
  <c r="D37" i="2"/>
  <c r="E89" i="2"/>
  <c r="E85" i="2"/>
  <c r="E81" i="2"/>
  <c r="E69" i="2"/>
  <c r="E61" i="2"/>
  <c r="E57" i="2"/>
  <c r="E53" i="2"/>
  <c r="E49" i="2"/>
  <c r="E41" i="2"/>
  <c r="E37" i="2"/>
  <c r="E33" i="2"/>
  <c r="E29" i="2"/>
  <c r="E9" i="2"/>
  <c r="E5" i="2"/>
  <c r="D92" i="2"/>
  <c r="D88" i="2"/>
  <c r="D84" i="2"/>
  <c r="D80" i="2"/>
  <c r="D76" i="2"/>
  <c r="D72" i="2"/>
  <c r="D68" i="2"/>
  <c r="D64" i="2"/>
  <c r="D48" i="2"/>
  <c r="D32" i="2"/>
  <c r="E92" i="2"/>
  <c r="E88" i="2"/>
  <c r="E84" i="2"/>
  <c r="E80" i="2"/>
  <c r="E68" i="2"/>
  <c r="E64" i="2"/>
  <c r="E60" i="2"/>
  <c r="E56" i="2"/>
  <c r="E52" i="2"/>
  <c r="E40" i="2"/>
  <c r="E32" i="2"/>
  <c r="E20" i="2"/>
  <c r="E16" i="2"/>
  <c r="E8" i="2"/>
  <c r="E4" i="2"/>
  <c r="D91" i="2"/>
  <c r="D87" i="2"/>
  <c r="D83" i="2"/>
  <c r="D79" i="2"/>
  <c r="D75" i="2"/>
  <c r="D71" i="2"/>
  <c r="D67" i="2"/>
  <c r="D59" i="2"/>
  <c r="D55" i="2"/>
  <c r="D43" i="2"/>
  <c r="D35" i="2"/>
  <c r="D23" i="2"/>
  <c r="D19" i="2"/>
  <c r="E91" i="2"/>
  <c r="E87" i="2"/>
  <c r="E83" i="2"/>
  <c r="E79" i="2"/>
  <c r="E75" i="2"/>
  <c r="E67" i="2"/>
  <c r="E59" i="2"/>
  <c r="E55" i="2"/>
  <c r="E51" i="2"/>
  <c r="E47" i="2"/>
  <c r="E43" i="2"/>
  <c r="E35" i="2"/>
  <c r="E31" i="2"/>
  <c r="E19" i="2"/>
  <c r="E15" i="2"/>
  <c r="E7" i="2"/>
  <c r="E3" i="2"/>
  <c r="D90" i="2"/>
  <c r="D86" i="2"/>
  <c r="D82" i="2"/>
  <c r="D78" i="2"/>
  <c r="D74" i="2"/>
  <c r="D70" i="2"/>
  <c r="D58" i="2"/>
  <c r="D54" i="2"/>
  <c r="D42" i="2"/>
  <c r="D34" i="2"/>
  <c r="D18" i="2"/>
  <c r="D6" i="2"/>
  <c r="E90" i="2"/>
  <c r="E86" i="2"/>
  <c r="E82" i="2"/>
  <c r="E78" i="2"/>
  <c r="E74" i="2"/>
  <c r="E62" i="2"/>
  <c r="E58" i="2"/>
  <c r="E54" i="2"/>
  <c r="E50" i="2"/>
  <c r="E46" i="2"/>
  <c r="E42" i="2"/>
  <c r="E34" i="2"/>
  <c r="E30" i="2"/>
  <c r="E18" i="2"/>
  <c r="E14" i="2"/>
  <c r="E10" i="2"/>
  <c r="E6" i="2"/>
  <c r="E24" i="2" l="1"/>
  <c r="D12" i="2"/>
  <c r="D16" i="2"/>
  <c r="D22" i="2"/>
  <c r="E23" i="2"/>
  <c r="E21" i="2"/>
  <c r="E27" i="2"/>
  <c r="E25" i="2"/>
  <c r="D5" i="2"/>
  <c r="E22" i="2"/>
  <c r="D3" i="2"/>
  <c r="D21" i="2"/>
  <c r="E26" i="2"/>
  <c r="D7" i="2"/>
  <c r="F98" i="7"/>
  <c r="B100" i="7"/>
  <c r="E98" i="7"/>
  <c r="J98" i="7" s="1"/>
  <c r="K96" i="7"/>
  <c r="K97" i="7"/>
  <c r="B101" i="7"/>
  <c r="F99" i="7"/>
  <c r="E99" i="7"/>
  <c r="D99" i="7"/>
  <c r="K99" i="7" s="1"/>
  <c r="C99" i="7"/>
  <c r="L36" i="5"/>
  <c r="L6" i="5"/>
  <c r="L26" i="5"/>
  <c r="L14" i="5"/>
  <c r="L13" i="5"/>
  <c r="L38" i="5"/>
  <c r="L49" i="5"/>
  <c r="L74" i="5"/>
  <c r="L25" i="5"/>
  <c r="L62" i="5"/>
  <c r="L18" i="5"/>
  <c r="L75" i="5"/>
  <c r="L86" i="5"/>
  <c r="L30" i="5"/>
  <c r="L58" i="5"/>
  <c r="L10" i="5"/>
  <c r="L42" i="5"/>
  <c r="J97" i="5"/>
  <c r="L22" i="5"/>
  <c r="L54" i="5"/>
  <c r="L34" i="5"/>
  <c r="L66" i="5"/>
  <c r="L46" i="5"/>
  <c r="L78" i="5"/>
  <c r="L60" i="5"/>
  <c r="L70" i="5"/>
  <c r="L90" i="5"/>
  <c r="L83" i="5"/>
  <c r="L2" i="5"/>
  <c r="L3" i="5"/>
  <c r="L72" i="5"/>
  <c r="L82" i="5"/>
  <c r="E98" i="5"/>
  <c r="H98" i="5" s="1"/>
  <c r="D98" i="5"/>
  <c r="G98" i="5" s="1"/>
  <c r="F98" i="5"/>
  <c r="I98" i="5" s="1"/>
  <c r="B100" i="5"/>
  <c r="C98" i="5"/>
  <c r="C99" i="5" s="1"/>
  <c r="J5" i="3"/>
  <c r="C6" i="1"/>
  <c r="C44" i="1"/>
  <c r="C76" i="1"/>
  <c r="C32" i="1"/>
  <c r="C48" i="1"/>
  <c r="C80" i="1"/>
  <c r="C52" i="1"/>
  <c r="C20" i="1"/>
  <c r="C70" i="1"/>
  <c r="C16" i="1"/>
  <c r="D10" i="2"/>
  <c r="D26" i="2"/>
  <c r="D46" i="2"/>
  <c r="D62" i="2"/>
  <c r="D11" i="2"/>
  <c r="D27" i="2"/>
  <c r="D47" i="2"/>
  <c r="D63" i="2"/>
  <c r="D4" i="2"/>
  <c r="D20" i="2"/>
  <c r="D36" i="2"/>
  <c r="D52" i="2"/>
  <c r="D9" i="2"/>
  <c r="D25" i="2"/>
  <c r="D41" i="2"/>
  <c r="E66" i="2"/>
  <c r="D66" i="2"/>
  <c r="D14" i="2"/>
  <c r="D30" i="2"/>
  <c r="D50" i="2"/>
  <c r="D15" i="2"/>
  <c r="D31" i="2"/>
  <c r="D51" i="2"/>
  <c r="D8" i="2"/>
  <c r="D24" i="2"/>
  <c r="D40" i="2"/>
  <c r="D56" i="2"/>
  <c r="D13" i="2"/>
  <c r="D29" i="2"/>
  <c r="D45" i="2"/>
  <c r="D61" i="2"/>
  <c r="D65" i="2"/>
  <c r="D28" i="2"/>
  <c r="D44" i="2"/>
  <c r="D60" i="2"/>
  <c r="D17" i="2"/>
  <c r="D33" i="2"/>
  <c r="D49" i="2"/>
  <c r="E39" i="2"/>
  <c r="D39" i="2"/>
  <c r="B102" i="7" l="1"/>
  <c r="E100" i="7"/>
  <c r="F100" i="7"/>
  <c r="D100" i="7"/>
  <c r="K100" i="7" s="1"/>
  <c r="C100" i="7"/>
  <c r="K98" i="7"/>
  <c r="B103" i="7"/>
  <c r="F101" i="7"/>
  <c r="E101" i="7"/>
  <c r="D101" i="7"/>
  <c r="K101" i="7" s="1"/>
  <c r="C101" i="7"/>
  <c r="J99" i="7"/>
  <c r="J100" i="7" s="1"/>
  <c r="L97" i="5"/>
  <c r="L96" i="5"/>
  <c r="B102" i="5"/>
  <c r="E100" i="5"/>
  <c r="H100" i="5" s="1"/>
  <c r="D100" i="5"/>
  <c r="G100" i="5" s="1"/>
  <c r="C100" i="5"/>
  <c r="F100" i="5"/>
  <c r="I100" i="5" s="1"/>
  <c r="L99" i="5"/>
  <c r="J98" i="5"/>
  <c r="J99" i="5" s="1"/>
  <c r="J100" i="5" s="1"/>
  <c r="J101" i="5" s="1"/>
  <c r="K4" i="3"/>
  <c r="J6" i="3"/>
  <c r="K5" i="3"/>
  <c r="C17" i="1"/>
  <c r="C21" i="1"/>
  <c r="C81" i="1"/>
  <c r="C7" i="1"/>
  <c r="C33" i="1"/>
  <c r="C53" i="1"/>
  <c r="C102" i="7" l="1"/>
  <c r="F102" i="7"/>
  <c r="B104" i="7"/>
  <c r="D102" i="7"/>
  <c r="E102" i="7"/>
  <c r="J101" i="7"/>
  <c r="J102" i="7" s="1"/>
  <c r="D103" i="7"/>
  <c r="C103" i="7"/>
  <c r="B105" i="7"/>
  <c r="F103" i="7"/>
  <c r="E103" i="7"/>
  <c r="L98" i="5"/>
  <c r="B104" i="5"/>
  <c r="F102" i="5"/>
  <c r="I102" i="5" s="1"/>
  <c r="E102" i="5"/>
  <c r="H102" i="5" s="1"/>
  <c r="D102" i="5"/>
  <c r="G102" i="5" s="1"/>
  <c r="C102" i="5"/>
  <c r="J7" i="3"/>
  <c r="K6" i="3"/>
  <c r="C82" i="1"/>
  <c r="C22" i="1"/>
  <c r="C54" i="1"/>
  <c r="C34" i="1"/>
  <c r="C8" i="1"/>
  <c r="D104" i="7" l="1"/>
  <c r="E104" i="7"/>
  <c r="C104" i="7"/>
  <c r="B106" i="7"/>
  <c r="F104" i="7"/>
  <c r="K102" i="7"/>
  <c r="F105" i="7"/>
  <c r="E105" i="7"/>
  <c r="D105" i="7"/>
  <c r="C105" i="7"/>
  <c r="B107" i="7"/>
  <c r="K103" i="7"/>
  <c r="J103" i="7"/>
  <c r="J104" i="7" s="1"/>
  <c r="L101" i="5"/>
  <c r="L100" i="5"/>
  <c r="B106" i="5"/>
  <c r="C104" i="5"/>
  <c r="F104" i="5"/>
  <c r="I104" i="5" s="1"/>
  <c r="E104" i="5"/>
  <c r="H104" i="5" s="1"/>
  <c r="D104" i="5"/>
  <c r="G104" i="5" s="1"/>
  <c r="J102" i="5"/>
  <c r="J103" i="5" s="1"/>
  <c r="J104" i="5" s="1"/>
  <c r="J105" i="5" s="1"/>
  <c r="J8" i="3"/>
  <c r="K7" i="3"/>
  <c r="C35" i="1"/>
  <c r="C9" i="1"/>
  <c r="C55" i="1"/>
  <c r="C23" i="1"/>
  <c r="C83" i="1"/>
  <c r="K105" i="7" l="1"/>
  <c r="E106" i="7"/>
  <c r="C106" i="7"/>
  <c r="D106" i="7"/>
  <c r="B108" i="7"/>
  <c r="F106" i="7"/>
  <c r="K104" i="7"/>
  <c r="F107" i="7"/>
  <c r="E107" i="7"/>
  <c r="D107" i="7"/>
  <c r="C107" i="7"/>
  <c r="B109" i="7"/>
  <c r="J105" i="7"/>
  <c r="L105" i="5"/>
  <c r="L104" i="5"/>
  <c r="L103" i="5"/>
  <c r="L102" i="5"/>
  <c r="B108" i="5"/>
  <c r="D106" i="5"/>
  <c r="G106" i="5" s="1"/>
  <c r="C106" i="5"/>
  <c r="F106" i="5"/>
  <c r="I106" i="5" s="1"/>
  <c r="E106" i="5"/>
  <c r="H106" i="5" s="1"/>
  <c r="J9" i="3"/>
  <c r="K8" i="3"/>
  <c r="C56" i="1"/>
  <c r="C36" i="1"/>
  <c r="C84" i="1"/>
  <c r="C10" i="1"/>
  <c r="C24" i="1"/>
  <c r="E108" i="7" l="1"/>
  <c r="D108" i="7"/>
  <c r="C108" i="7"/>
  <c r="F108" i="7"/>
  <c r="B110" i="7"/>
  <c r="J106" i="7"/>
  <c r="J107" i="7" s="1"/>
  <c r="J108" i="7" s="1"/>
  <c r="K106" i="7"/>
  <c r="F109" i="7"/>
  <c r="E109" i="7"/>
  <c r="D109" i="7"/>
  <c r="K109" i="7" s="1"/>
  <c r="C109" i="7"/>
  <c r="B111" i="7"/>
  <c r="K107" i="7"/>
  <c r="B110" i="5"/>
  <c r="D108" i="5"/>
  <c r="G108" i="5" s="1"/>
  <c r="C108" i="5"/>
  <c r="F108" i="5"/>
  <c r="I108" i="5" s="1"/>
  <c r="E108" i="5"/>
  <c r="H108" i="5" s="1"/>
  <c r="J106" i="5"/>
  <c r="J107" i="5" s="1"/>
  <c r="J108" i="5" s="1"/>
  <c r="J109" i="5" s="1"/>
  <c r="J10" i="3"/>
  <c r="K9" i="3"/>
  <c r="C25" i="1"/>
  <c r="C57" i="1"/>
  <c r="C11" i="1"/>
  <c r="C85" i="1"/>
  <c r="F110" i="7" l="1"/>
  <c r="E110" i="7"/>
  <c r="D110" i="7"/>
  <c r="K110" i="7" s="1"/>
  <c r="C110" i="7"/>
  <c r="B112" i="7"/>
  <c r="K108" i="7"/>
  <c r="B113" i="7"/>
  <c r="F111" i="7"/>
  <c r="E111" i="7"/>
  <c r="D111" i="7"/>
  <c r="C111" i="7"/>
  <c r="J109" i="7"/>
  <c r="J110" i="7" s="1"/>
  <c r="L107" i="5"/>
  <c r="L106" i="5"/>
  <c r="B112" i="5"/>
  <c r="E110" i="5"/>
  <c r="H110" i="5" s="1"/>
  <c r="D110" i="5"/>
  <c r="G110" i="5" s="1"/>
  <c r="C110" i="5"/>
  <c r="F110" i="5"/>
  <c r="I110" i="5" s="1"/>
  <c r="J11" i="3"/>
  <c r="K10" i="3"/>
  <c r="C58" i="1"/>
  <c r="C86" i="1"/>
  <c r="C26" i="1"/>
  <c r="C112" i="7" l="1"/>
  <c r="D112" i="7"/>
  <c r="B114" i="7"/>
  <c r="F112" i="7"/>
  <c r="E112" i="7"/>
  <c r="B115" i="7"/>
  <c r="F113" i="7"/>
  <c r="E113" i="7"/>
  <c r="D113" i="7"/>
  <c r="K113" i="7" s="1"/>
  <c r="C113" i="7"/>
  <c r="J111" i="7"/>
  <c r="K111" i="7"/>
  <c r="L109" i="5"/>
  <c r="L108" i="5"/>
  <c r="B114" i="5"/>
  <c r="E112" i="5"/>
  <c r="H112" i="5" s="1"/>
  <c r="D112" i="5"/>
  <c r="G112" i="5" s="1"/>
  <c r="C112" i="5"/>
  <c r="F112" i="5"/>
  <c r="I112" i="5" s="1"/>
  <c r="J110" i="5"/>
  <c r="J111" i="5" s="1"/>
  <c r="J112" i="5" s="1"/>
  <c r="J113" i="5" s="1"/>
  <c r="J12" i="3"/>
  <c r="K11" i="3"/>
  <c r="C27" i="1"/>
  <c r="C87" i="1"/>
  <c r="C59" i="1"/>
  <c r="C114" i="7" l="1"/>
  <c r="D114" i="7"/>
  <c r="B116" i="7"/>
  <c r="F114" i="7"/>
  <c r="E114" i="7"/>
  <c r="J112" i="7"/>
  <c r="J113" i="7" s="1"/>
  <c r="K112" i="7"/>
  <c r="D115" i="7"/>
  <c r="C115" i="7"/>
  <c r="B117" i="7"/>
  <c r="F115" i="7"/>
  <c r="E115" i="7"/>
  <c r="L111" i="5"/>
  <c r="L110" i="5"/>
  <c r="B116" i="5"/>
  <c r="F114" i="5"/>
  <c r="I114" i="5" s="1"/>
  <c r="E114" i="5"/>
  <c r="H114" i="5" s="1"/>
  <c r="D114" i="5"/>
  <c r="G114" i="5" s="1"/>
  <c r="C114" i="5"/>
  <c r="J13" i="3"/>
  <c r="K12" i="3"/>
  <c r="C60" i="1"/>
  <c r="C28" i="1"/>
  <c r="C88" i="1"/>
  <c r="C116" i="7" l="1"/>
  <c r="B118" i="7"/>
  <c r="F116" i="7"/>
  <c r="E116" i="7"/>
  <c r="D116" i="7"/>
  <c r="K116" i="7" s="1"/>
  <c r="K115" i="7"/>
  <c r="J114" i="7"/>
  <c r="J115" i="7" s="1"/>
  <c r="J116" i="7" s="1"/>
  <c r="K114" i="7"/>
  <c r="F117" i="7"/>
  <c r="E117" i="7"/>
  <c r="D117" i="7"/>
  <c r="K117" i="7" s="1"/>
  <c r="C117" i="7"/>
  <c r="B119" i="7"/>
  <c r="L115" i="5"/>
  <c r="L114" i="5"/>
  <c r="L113" i="5"/>
  <c r="L112" i="5"/>
  <c r="B118" i="5"/>
  <c r="C116" i="5"/>
  <c r="F116" i="5"/>
  <c r="I116" i="5" s="1"/>
  <c r="E116" i="5"/>
  <c r="H116" i="5" s="1"/>
  <c r="D116" i="5"/>
  <c r="G116" i="5" s="1"/>
  <c r="J114" i="5"/>
  <c r="J115" i="5" s="1"/>
  <c r="J116" i="5" s="1"/>
  <c r="J117" i="5" s="1"/>
  <c r="J14" i="3"/>
  <c r="K13" i="3"/>
  <c r="C89" i="1"/>
  <c r="C61" i="1"/>
  <c r="B120" i="7" l="1"/>
  <c r="F118" i="7"/>
  <c r="E118" i="7"/>
  <c r="D118" i="7"/>
  <c r="K118" i="7" s="1"/>
  <c r="C118" i="7"/>
  <c r="J117" i="7"/>
  <c r="J118" i="7" s="1"/>
  <c r="F119" i="7"/>
  <c r="E119" i="7"/>
  <c r="D119" i="7"/>
  <c r="C119" i="7"/>
  <c r="B121" i="7"/>
  <c r="B120" i="5"/>
  <c r="D118" i="5"/>
  <c r="G118" i="5" s="1"/>
  <c r="C118" i="5"/>
  <c r="F118" i="5"/>
  <c r="I118" i="5" s="1"/>
  <c r="E118" i="5"/>
  <c r="H118" i="5" s="1"/>
  <c r="J15" i="3"/>
  <c r="K14" i="3"/>
  <c r="C90" i="1"/>
  <c r="C62" i="1"/>
  <c r="K119" i="7" l="1"/>
  <c r="C120" i="7"/>
  <c r="E120" i="7"/>
  <c r="B122" i="7"/>
  <c r="F120" i="7"/>
  <c r="D120" i="7"/>
  <c r="K120" i="7" s="1"/>
  <c r="F121" i="7"/>
  <c r="E121" i="7"/>
  <c r="D121" i="7"/>
  <c r="K121" i="7" s="1"/>
  <c r="C121" i="7"/>
  <c r="B123" i="7"/>
  <c r="J119" i="7"/>
  <c r="J120" i="7" s="1"/>
  <c r="J121" i="7" s="1"/>
  <c r="L117" i="5"/>
  <c r="L116" i="5"/>
  <c r="B122" i="5"/>
  <c r="D120" i="5"/>
  <c r="G120" i="5" s="1"/>
  <c r="C120" i="5"/>
  <c r="F120" i="5"/>
  <c r="I120" i="5" s="1"/>
  <c r="E120" i="5"/>
  <c r="H120" i="5" s="1"/>
  <c r="J118" i="5"/>
  <c r="J119" i="5" s="1"/>
  <c r="J16" i="3"/>
  <c r="K15" i="3"/>
  <c r="C91" i="1"/>
  <c r="C63" i="1"/>
  <c r="E122" i="7" l="1"/>
  <c r="F122" i="7"/>
  <c r="D122" i="7"/>
  <c r="C122" i="7"/>
  <c r="F123" i="7"/>
  <c r="E123" i="7"/>
  <c r="D123" i="7"/>
  <c r="K123" i="7" s="1"/>
  <c r="C123" i="7"/>
  <c r="L119" i="5"/>
  <c r="L118" i="5"/>
  <c r="J120" i="5"/>
  <c r="J121" i="5" s="1"/>
  <c r="E122" i="5"/>
  <c r="H122" i="5" s="1"/>
  <c r="D122" i="5"/>
  <c r="G122" i="5" s="1"/>
  <c r="C122" i="5"/>
  <c r="F122" i="5"/>
  <c r="I122" i="5" s="1"/>
  <c r="J17" i="3"/>
  <c r="K16" i="3"/>
  <c r="C92" i="1"/>
  <c r="K122" i="7" l="1"/>
  <c r="J122" i="7"/>
  <c r="J123" i="7"/>
  <c r="L121" i="5"/>
  <c r="L120" i="5"/>
  <c r="J122" i="5"/>
  <c r="J123" i="5" s="1"/>
  <c r="J18" i="3"/>
  <c r="K17" i="3"/>
  <c r="C93" i="1"/>
  <c r="L123" i="5" l="1"/>
  <c r="L122" i="5"/>
  <c r="K18" i="3"/>
  <c r="J19" i="3"/>
  <c r="J20" i="3" l="1"/>
  <c r="K19" i="3"/>
  <c r="J21" i="3" l="1"/>
  <c r="K20" i="3"/>
  <c r="J22" i="3" l="1"/>
  <c r="K21" i="3"/>
  <c r="J23" i="3" l="1"/>
  <c r="K22" i="3"/>
  <c r="J24" i="3" l="1"/>
  <c r="K23" i="3"/>
  <c r="J25" i="3" l="1"/>
  <c r="K24" i="3"/>
  <c r="J26" i="3" l="1"/>
  <c r="K25" i="3"/>
  <c r="J27" i="3" l="1"/>
  <c r="K26" i="3"/>
  <c r="J28" i="3" l="1"/>
  <c r="K27" i="3"/>
  <c r="J29" i="3" l="1"/>
  <c r="N2" i="3"/>
  <c r="K28" i="3"/>
  <c r="N1" i="3" s="1"/>
  <c r="J30" i="3" l="1"/>
  <c r="K29" i="3"/>
  <c r="J31" i="3" l="1"/>
  <c r="K30" i="3"/>
  <c r="J32" i="3" l="1"/>
  <c r="K31" i="3"/>
  <c r="J33" i="3" l="1"/>
  <c r="K32" i="3"/>
  <c r="J34" i="3" l="1"/>
  <c r="K33" i="3"/>
  <c r="J35" i="3" l="1"/>
  <c r="K34" i="3"/>
  <c r="J36" i="3" l="1"/>
  <c r="K35" i="3"/>
  <c r="J37" i="3" l="1"/>
  <c r="K36" i="3"/>
  <c r="J38" i="3" l="1"/>
  <c r="K37" i="3"/>
  <c r="J39" i="3" l="1"/>
  <c r="K38" i="3"/>
  <c r="J40" i="3" l="1"/>
  <c r="K39" i="3"/>
  <c r="J41" i="3" l="1"/>
  <c r="K40" i="3"/>
  <c r="J42" i="3" l="1"/>
  <c r="K41" i="3"/>
  <c r="J43" i="3" l="1"/>
  <c r="K42" i="3"/>
  <c r="J44" i="3" l="1"/>
  <c r="K43" i="3"/>
  <c r="J45" i="3" l="1"/>
  <c r="K44" i="3"/>
  <c r="J46" i="3" l="1"/>
  <c r="K45" i="3"/>
  <c r="J47" i="3" l="1"/>
  <c r="K46" i="3"/>
  <c r="J48" i="3" l="1"/>
  <c r="K47" i="3"/>
  <c r="J49" i="3" l="1"/>
  <c r="K48" i="3"/>
  <c r="J50" i="3" l="1"/>
  <c r="K49" i="3"/>
  <c r="J51" i="3" l="1"/>
  <c r="K50" i="3"/>
  <c r="J52" i="3" l="1"/>
  <c r="K51" i="3"/>
  <c r="J53" i="3" l="1"/>
  <c r="K52" i="3"/>
  <c r="J54" i="3" l="1"/>
  <c r="K53" i="3"/>
  <c r="J55" i="3" l="1"/>
  <c r="K54" i="3"/>
  <c r="J56" i="3" l="1"/>
  <c r="K55" i="3"/>
  <c r="J57" i="3" l="1"/>
  <c r="K56" i="3"/>
  <c r="J58" i="3" l="1"/>
  <c r="K57" i="3"/>
  <c r="J59" i="3" l="1"/>
  <c r="K58" i="3"/>
  <c r="J60" i="3" l="1"/>
  <c r="K59" i="3"/>
  <c r="J61" i="3" l="1"/>
  <c r="K60" i="3"/>
  <c r="J62" i="3" l="1"/>
  <c r="K61" i="3"/>
  <c r="J63" i="3" l="1"/>
  <c r="K62" i="3"/>
  <c r="J64" i="3" l="1"/>
  <c r="K63" i="3"/>
  <c r="J65" i="3" l="1"/>
  <c r="K64" i="3"/>
  <c r="J66" i="3" l="1"/>
  <c r="K65" i="3"/>
  <c r="J67" i="3" l="1"/>
  <c r="K66" i="3"/>
  <c r="J68" i="3" l="1"/>
  <c r="K67" i="3"/>
  <c r="J69" i="3" l="1"/>
  <c r="K68" i="3"/>
  <c r="J70" i="3" l="1"/>
  <c r="K69" i="3"/>
  <c r="J71" i="3" l="1"/>
  <c r="K70" i="3"/>
  <c r="J72" i="3" l="1"/>
  <c r="K71" i="3"/>
  <c r="J73" i="3" l="1"/>
  <c r="K72" i="3"/>
  <c r="J74" i="3" l="1"/>
  <c r="K73" i="3"/>
  <c r="J75" i="3" l="1"/>
  <c r="K74" i="3"/>
  <c r="J76" i="3" l="1"/>
  <c r="K75" i="3"/>
  <c r="J77" i="3" l="1"/>
  <c r="K76" i="3"/>
  <c r="J78" i="3" l="1"/>
  <c r="K77" i="3"/>
  <c r="J79" i="3" l="1"/>
  <c r="K78" i="3"/>
  <c r="J80" i="3" l="1"/>
  <c r="K79" i="3"/>
  <c r="J81" i="3" l="1"/>
  <c r="K80" i="3"/>
  <c r="J82" i="3" l="1"/>
  <c r="K81" i="3"/>
  <c r="J83" i="3" l="1"/>
  <c r="K82" i="3"/>
  <c r="J84" i="3" l="1"/>
  <c r="K83" i="3"/>
  <c r="J85" i="3" l="1"/>
  <c r="K84" i="3"/>
  <c r="J86" i="3" l="1"/>
  <c r="K85" i="3"/>
  <c r="J87" i="3" l="1"/>
  <c r="K86" i="3"/>
  <c r="J88" i="3" l="1"/>
  <c r="K87" i="3"/>
  <c r="J89" i="3" l="1"/>
  <c r="K88" i="3"/>
  <c r="J90" i="3" l="1"/>
  <c r="K89" i="3"/>
  <c r="J91" i="3" l="1"/>
  <c r="K90" i="3"/>
  <c r="J92" i="3" l="1"/>
  <c r="K91" i="3"/>
  <c r="J93" i="3" l="1"/>
  <c r="K93" i="3" s="1"/>
  <c r="K9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D32098-97F3-4778-AFFE-5C3F3980FECE}" keepAlive="1" name="Zapytanie — temperatury" description="Połączenie z zapytaniem „temperatury” w skoroszycie." type="5" refreshedVersion="8" background="1" saveData="1">
    <dbPr connection="Provider=Microsoft.Mashup.OleDb.1;Data Source=$Workbook$;Location=temperatury;Extended Properties=&quot;&quot;" command="SELECT * FROM [temperatury]"/>
  </connection>
  <connection id="2" xr16:uid="{028C3249-7F0D-4868-A027-2397B7A7AC8B}" keepAlive="1" name="Zapytanie — temperatury (2)" description="Połączenie z zapytaniem „temperatury (2)” w skoroszycie." type="5" refreshedVersion="8" background="1" saveData="1">
    <dbPr connection="Provider=Microsoft.Mashup.OleDb.1;Data Source=$Workbook$;Location=&quot;temperatury (2)&quot;;Extended Properties=&quot;&quot;" command="SELECT * FROM [temperatury (2)]"/>
  </connection>
  <connection id="3" xr16:uid="{E8A72262-5891-4CB2-9CB2-5608EB69DF61}" keepAlive="1" name="Zapytanie — temperatury (3)" description="Połączenie z zapytaniem „temperatury (3)” w skoroszycie." type="5" refreshedVersion="8" background="1" saveData="1">
    <dbPr connection="Provider=Microsoft.Mashup.OleDb.1;Data Source=$Workbook$;Location=&quot;temperatury (3)&quot;;Extended Properties=&quot;&quot;" command="SELECT * FROM [temperatury (3)]"/>
  </connection>
  <connection id="4" xr16:uid="{2616CACC-0160-4E2F-AB33-EAA36273BE68}" keepAlive="1" name="Zapytanie — temperatury (4)" description="Połączenie z zapytaniem „temperatury (4)” w skoroszycie." type="5" refreshedVersion="8" background="1" saveData="1">
    <dbPr connection="Provider=Microsoft.Mashup.OleDb.1;Data Source=$Workbook$;Location=&quot;temperatury (4)&quot;;Extended Properties=&quot;&quot;" command="SELECT * FROM [temperatury (4)]"/>
  </connection>
</connections>
</file>

<file path=xl/sharedStrings.xml><?xml version="1.0" encoding="utf-8"?>
<sst xmlns="http://schemas.openxmlformats.org/spreadsheetml/2006/main" count="64" uniqueCount="32">
  <si>
    <t>czy cieply</t>
  </si>
  <si>
    <t xml:space="preserve">data koncowa: </t>
  </si>
  <si>
    <t>data poczatkowa:</t>
  </si>
  <si>
    <t>czy 15</t>
  </si>
  <si>
    <t>maks</t>
  </si>
  <si>
    <t>temp</t>
  </si>
  <si>
    <t>data</t>
  </si>
  <si>
    <t>ile lodow</t>
  </si>
  <si>
    <t>ile hotdogow</t>
  </si>
  <si>
    <t>ile kukurydzy</t>
  </si>
  <si>
    <t>Etykiety wierszy</t>
  </si>
  <si>
    <t>Suma końcowa</t>
  </si>
  <si>
    <t>Jun</t>
  </si>
  <si>
    <t>Jul</t>
  </si>
  <si>
    <t>Aug</t>
  </si>
  <si>
    <t>Suma z ile lodow</t>
  </si>
  <si>
    <t>Suma z ile hotdogow</t>
  </si>
  <si>
    <t>Suma z ile kukurydzy</t>
  </si>
  <si>
    <t>utarg calkowity</t>
  </si>
  <si>
    <t>utarg lody</t>
  </si>
  <si>
    <t>utarg hotdogi</t>
  </si>
  <si>
    <t>utarg kukurydza</t>
  </si>
  <si>
    <t>czy wieksze</t>
  </si>
  <si>
    <t>suma:</t>
  </si>
  <si>
    <t>data:</t>
  </si>
  <si>
    <t>utarg dzienny</t>
  </si>
  <si>
    <t>&lt; 1000</t>
  </si>
  <si>
    <t xml:space="preserve">data: </t>
  </si>
  <si>
    <t>2022-09-23</t>
  </si>
  <si>
    <t xml:space="preserve">dzien: </t>
  </si>
  <si>
    <t>(piatek)</t>
  </si>
  <si>
    <t xml:space="preserve">ile podniesc: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</si>
</sst>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2" fillId="3" borderId="1" xfId="0" applyFont="1" applyFill="1" applyBorder="1"/>
    <xf numFmtId="0" fontId="1" fillId="2" borderId="0" xfId="1"/>
    <xf numFmtId="14" fontId="1" fillId="2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3" borderId="2" xfId="0" applyFont="1" applyFill="1" applyBorder="1"/>
    <xf numFmtId="0" fontId="0" fillId="4" borderId="2" xfId="0" applyFill="1" applyBorder="1"/>
    <xf numFmtId="0" fontId="0" fillId="0" borderId="2" xfId="0" applyBorder="1"/>
    <xf numFmtId="0" fontId="0" fillId="4" borderId="0" xfId="0" applyFill="1"/>
    <xf numFmtId="0" fontId="2" fillId="3" borderId="0" xfId="0" applyFont="1" applyFill="1"/>
    <xf numFmtId="0" fontId="0" fillId="0" borderId="0" xfId="0" applyNumberFormat="1"/>
    <xf numFmtId="14" fontId="0" fillId="4" borderId="2" xfId="0" applyNumberFormat="1" applyFill="1" applyBorder="1"/>
    <xf numFmtId="14" fontId="0" fillId="0" borderId="2" xfId="0" applyNumberFormat="1" applyBorder="1"/>
    <xf numFmtId="0" fontId="0" fillId="0" borderId="3" xfId="0" applyBorder="1"/>
  </cellXfs>
  <cellStyles count="2">
    <cellStyle name="Normalny" xfId="0" builtinId="0"/>
    <cellStyle name="Zły" xfId="1" builtinId="27"/>
  </cellStyles>
  <dxfs count="28"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9" formatCode="yyyy/mm/dd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rgb="FFA9D08E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9" formatCode="yyyy/mm/dd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[z5.xlsx]z5-2!Tabela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sprzedzaz </a:t>
            </a:r>
            <a:r>
              <a:rPr lang="pl-PL" baseline="0"/>
              <a:t> produktow w poszczegolnych miesiacach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'z5-2'!$I$1</c:f>
              <c:strCache>
                <c:ptCount val="1"/>
                <c:pt idx="0">
                  <c:v>Suma z ile lodow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'z5-2'!$H$2:$H$5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'z5-2'!$I$2:$I$5</c:f>
              <c:numCache>
                <c:formatCode>General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8-480F-89DA-8056B16598FE}"/>
            </c:ext>
          </c:extLst>
        </c:ser>
        <c:ser>
          <c:idx val="1"/>
          <c:order val="1"/>
          <c:tx>
            <c:strRef>
              <c:f>'z5-2'!$J$1</c:f>
              <c:strCache>
                <c:ptCount val="1"/>
                <c:pt idx="0">
                  <c:v>Suma z ile hotdogow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'z5-2'!$H$2:$H$5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'z5-2'!$J$2:$J$5</c:f>
              <c:numCache>
                <c:formatCode>General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8-480F-89DA-8056B16598FE}"/>
            </c:ext>
          </c:extLst>
        </c:ser>
        <c:ser>
          <c:idx val="2"/>
          <c:order val="2"/>
          <c:tx>
            <c:strRef>
              <c:f>'z5-2'!$K$1</c:f>
              <c:strCache>
                <c:ptCount val="1"/>
                <c:pt idx="0">
                  <c:v>Suma z ile kukurydzy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'z5-2'!$H$2:$H$5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'z5-2'!$K$2:$K$5</c:f>
              <c:numCache>
                <c:formatCode>General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8-480F-89DA-8056B16598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7931279"/>
        <c:axId val="1857924079"/>
      </c:barChart>
      <c:catAx>
        <c:axId val="185793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(miesiace)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7924079"/>
        <c:crosses val="autoZero"/>
        <c:auto val="1"/>
        <c:lblAlgn val="ctr"/>
        <c:lblOffset val="100"/>
        <c:noMultiLvlLbl val="0"/>
      </c:catAx>
      <c:valAx>
        <c:axId val="18579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sprzedzarz</a:t>
                </a:r>
                <a:r>
                  <a:rPr lang="pl-PL" baseline="0"/>
                  <a:t> (szt)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793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6</xdr:row>
      <xdr:rowOff>9525</xdr:rowOff>
    </xdr:from>
    <xdr:to>
      <xdr:col>12</xdr:col>
      <xdr:colOff>9525</xdr:colOff>
      <xdr:row>25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6FD6E30-B1F8-348F-FEFF-18268D153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iu Piotrowski" refreshedDate="45038.828321990739" createdVersion="8" refreshedVersion="8" minRefreshableVersion="3" recordCount="92" xr:uid="{25299366-BFC4-4513-9AF8-FC859B4F2902}">
  <cacheSource type="worksheet">
    <worksheetSource name="temperatury3"/>
  </cacheSource>
  <cacheFields count="7">
    <cacheField name="data" numFmtId="14">
      <sharedItems containsSemiMixedTypes="0" containsNonDate="0" containsDate="1" containsString="0" minDate="2022-06-01T00:00:00" maxDate="2022-09-01T00:00:00" count="92"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</sharedItems>
      <fieldGroup par="6"/>
    </cacheField>
    <cacheField name="temp" numFmtId="0">
      <sharedItems containsSemiMixedTypes="0" containsString="0" containsNumber="1" containsInteger="1" minValue="15" maxValue="33"/>
    </cacheField>
    <cacheField name="czy cieply" numFmtId="0">
      <sharedItems containsSemiMixedTypes="0" containsString="0" containsNumber="1" containsInteger="1" minValue="0" maxValue="15"/>
    </cacheField>
    <cacheField name="ile lodow" numFmtId="0">
      <sharedItems containsSemiMixedTypes="0" containsString="0" containsNumber="1" containsInteger="1" minValue="82" maxValue="157"/>
    </cacheField>
    <cacheField name="ile hotdogow" numFmtId="0">
      <sharedItems containsSemiMixedTypes="0" containsString="0" containsNumber="1" containsInteger="1" minValue="58" maxValue="121"/>
    </cacheField>
    <cacheField name="ile kukurydzy" numFmtId="0">
      <sharedItems containsSemiMixedTypes="0" containsString="0" containsNumber="1" containsInteger="1" minValue="58" maxValue="101"/>
    </cacheField>
    <cacheField name="Miesiące (data)" numFmtId="0" databaseField="0">
      <fieldGroup base="0">
        <rangePr groupBy="months" startDate="2022-06-01T00:00:00" endDate="2022-09-01T00:00:00"/>
        <groupItems count="14">
          <s v="&lt;2022-06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2-09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24"/>
    <n v="1"/>
    <n v="120"/>
    <n v="90"/>
    <n v="80"/>
  </r>
  <r>
    <x v="1"/>
    <n v="25"/>
    <n v="2"/>
    <n v="124"/>
    <n v="93"/>
    <n v="82"/>
  </r>
  <r>
    <x v="2"/>
    <n v="27"/>
    <n v="3"/>
    <n v="132"/>
    <n v="100"/>
    <n v="87"/>
  </r>
  <r>
    <x v="3"/>
    <n v="27"/>
    <n v="4"/>
    <n v="132"/>
    <n v="100"/>
    <n v="87"/>
  </r>
  <r>
    <x v="4"/>
    <n v="27"/>
    <n v="5"/>
    <n v="132"/>
    <n v="100"/>
    <n v="87"/>
  </r>
  <r>
    <x v="5"/>
    <n v="22"/>
    <n v="6"/>
    <n v="111"/>
    <n v="83"/>
    <n v="75"/>
  </r>
  <r>
    <x v="6"/>
    <n v="25"/>
    <n v="7"/>
    <n v="124"/>
    <n v="93"/>
    <n v="82"/>
  </r>
  <r>
    <x v="7"/>
    <n v="25"/>
    <n v="8"/>
    <n v="124"/>
    <n v="93"/>
    <n v="82"/>
  </r>
  <r>
    <x v="8"/>
    <n v="21"/>
    <n v="9"/>
    <n v="107"/>
    <n v="79"/>
    <n v="72"/>
  </r>
  <r>
    <x v="9"/>
    <n v="21"/>
    <n v="10"/>
    <n v="107"/>
    <n v="79"/>
    <n v="72"/>
  </r>
  <r>
    <x v="10"/>
    <n v="19"/>
    <n v="0"/>
    <n v="99"/>
    <n v="72"/>
    <n v="68"/>
  </r>
  <r>
    <x v="11"/>
    <n v="19"/>
    <n v="0"/>
    <n v="99"/>
    <n v="72"/>
    <n v="68"/>
  </r>
  <r>
    <x v="12"/>
    <n v="15"/>
    <n v="0"/>
    <n v="82"/>
    <n v="58"/>
    <n v="58"/>
  </r>
  <r>
    <x v="13"/>
    <n v="21"/>
    <n v="1"/>
    <n v="107"/>
    <n v="79"/>
    <n v="72"/>
  </r>
  <r>
    <x v="14"/>
    <n v="23"/>
    <n v="2"/>
    <n v="115"/>
    <n v="86"/>
    <n v="77"/>
  </r>
  <r>
    <x v="15"/>
    <n v="23"/>
    <n v="3"/>
    <n v="115"/>
    <n v="86"/>
    <n v="77"/>
  </r>
  <r>
    <x v="16"/>
    <n v="16"/>
    <n v="0"/>
    <n v="86"/>
    <n v="62"/>
    <n v="61"/>
  </r>
  <r>
    <x v="17"/>
    <n v="21"/>
    <n v="1"/>
    <n v="107"/>
    <n v="79"/>
    <n v="72"/>
  </r>
  <r>
    <x v="18"/>
    <n v="22"/>
    <n v="2"/>
    <n v="111"/>
    <n v="83"/>
    <n v="75"/>
  </r>
  <r>
    <x v="19"/>
    <n v="22"/>
    <n v="3"/>
    <n v="111"/>
    <n v="83"/>
    <n v="75"/>
  </r>
  <r>
    <x v="20"/>
    <n v="22"/>
    <n v="4"/>
    <n v="111"/>
    <n v="83"/>
    <n v="75"/>
  </r>
  <r>
    <x v="21"/>
    <n v="28"/>
    <n v="5"/>
    <n v="136"/>
    <n v="103"/>
    <n v="89"/>
  </r>
  <r>
    <x v="22"/>
    <n v="31"/>
    <n v="6"/>
    <n v="148"/>
    <n v="114"/>
    <n v="96"/>
  </r>
  <r>
    <x v="23"/>
    <n v="33"/>
    <n v="7"/>
    <n v="157"/>
    <n v="121"/>
    <n v="101"/>
  </r>
  <r>
    <x v="24"/>
    <n v="33"/>
    <n v="8"/>
    <n v="157"/>
    <n v="121"/>
    <n v="101"/>
  </r>
  <r>
    <x v="25"/>
    <n v="23"/>
    <n v="9"/>
    <n v="115"/>
    <n v="86"/>
    <n v="77"/>
  </r>
  <r>
    <x v="26"/>
    <n v="23"/>
    <n v="10"/>
    <n v="115"/>
    <n v="86"/>
    <n v="77"/>
  </r>
  <r>
    <x v="27"/>
    <n v="19"/>
    <n v="0"/>
    <n v="99"/>
    <n v="72"/>
    <n v="68"/>
  </r>
  <r>
    <x v="28"/>
    <n v="24"/>
    <n v="1"/>
    <n v="120"/>
    <n v="90"/>
    <n v="80"/>
  </r>
  <r>
    <x v="29"/>
    <n v="25"/>
    <n v="2"/>
    <n v="124"/>
    <n v="93"/>
    <n v="82"/>
  </r>
  <r>
    <x v="30"/>
    <n v="27"/>
    <n v="3"/>
    <n v="132"/>
    <n v="100"/>
    <n v="87"/>
  </r>
  <r>
    <x v="31"/>
    <n v="27"/>
    <n v="4"/>
    <n v="132"/>
    <n v="100"/>
    <n v="87"/>
  </r>
  <r>
    <x v="32"/>
    <n v="21"/>
    <n v="5"/>
    <n v="107"/>
    <n v="79"/>
    <n v="72"/>
  </r>
  <r>
    <x v="33"/>
    <n v="21"/>
    <n v="6"/>
    <n v="107"/>
    <n v="79"/>
    <n v="72"/>
  </r>
  <r>
    <x v="34"/>
    <n v="25"/>
    <n v="7"/>
    <n v="124"/>
    <n v="93"/>
    <n v="82"/>
  </r>
  <r>
    <x v="35"/>
    <n v="19"/>
    <n v="0"/>
    <n v="99"/>
    <n v="72"/>
    <n v="68"/>
  </r>
  <r>
    <x v="36"/>
    <n v="21"/>
    <n v="1"/>
    <n v="107"/>
    <n v="79"/>
    <n v="72"/>
  </r>
  <r>
    <x v="37"/>
    <n v="24"/>
    <n v="2"/>
    <n v="120"/>
    <n v="90"/>
    <n v="80"/>
  </r>
  <r>
    <x v="38"/>
    <n v="19"/>
    <n v="0"/>
    <n v="99"/>
    <n v="72"/>
    <n v="68"/>
  </r>
  <r>
    <x v="39"/>
    <n v="28"/>
    <n v="1"/>
    <n v="136"/>
    <n v="103"/>
    <n v="89"/>
  </r>
  <r>
    <x v="40"/>
    <n v="27"/>
    <n v="2"/>
    <n v="132"/>
    <n v="100"/>
    <n v="87"/>
  </r>
  <r>
    <x v="41"/>
    <n v="24"/>
    <n v="3"/>
    <n v="120"/>
    <n v="90"/>
    <n v="80"/>
  </r>
  <r>
    <x v="42"/>
    <n v="22"/>
    <n v="4"/>
    <n v="111"/>
    <n v="83"/>
    <n v="75"/>
  </r>
  <r>
    <x v="43"/>
    <n v="17"/>
    <n v="0"/>
    <n v="91"/>
    <n v="65"/>
    <n v="63"/>
  </r>
  <r>
    <x v="44"/>
    <n v="18"/>
    <n v="0"/>
    <n v="95"/>
    <n v="69"/>
    <n v="65"/>
  </r>
  <r>
    <x v="45"/>
    <n v="23"/>
    <n v="1"/>
    <n v="115"/>
    <n v="86"/>
    <n v="77"/>
  </r>
  <r>
    <x v="46"/>
    <n v="23"/>
    <n v="2"/>
    <n v="115"/>
    <n v="86"/>
    <n v="77"/>
  </r>
  <r>
    <x v="47"/>
    <n v="19"/>
    <n v="0"/>
    <n v="99"/>
    <n v="72"/>
    <n v="68"/>
  </r>
  <r>
    <x v="48"/>
    <n v="21"/>
    <n v="1"/>
    <n v="107"/>
    <n v="79"/>
    <n v="72"/>
  </r>
  <r>
    <x v="49"/>
    <n v="25"/>
    <n v="2"/>
    <n v="124"/>
    <n v="93"/>
    <n v="82"/>
  </r>
  <r>
    <x v="50"/>
    <n v="28"/>
    <n v="3"/>
    <n v="136"/>
    <n v="103"/>
    <n v="89"/>
  </r>
  <r>
    <x v="51"/>
    <n v="27"/>
    <n v="4"/>
    <n v="132"/>
    <n v="100"/>
    <n v="87"/>
  </r>
  <r>
    <x v="52"/>
    <n v="23"/>
    <n v="5"/>
    <n v="115"/>
    <n v="86"/>
    <n v="77"/>
  </r>
  <r>
    <x v="53"/>
    <n v="26"/>
    <n v="6"/>
    <n v="128"/>
    <n v="96"/>
    <n v="84"/>
  </r>
  <r>
    <x v="54"/>
    <n v="29"/>
    <n v="7"/>
    <n v="140"/>
    <n v="107"/>
    <n v="91"/>
  </r>
  <r>
    <x v="55"/>
    <n v="26"/>
    <n v="8"/>
    <n v="128"/>
    <n v="96"/>
    <n v="84"/>
  </r>
  <r>
    <x v="56"/>
    <n v="27"/>
    <n v="9"/>
    <n v="132"/>
    <n v="100"/>
    <n v="87"/>
  </r>
  <r>
    <x v="57"/>
    <n v="24"/>
    <n v="10"/>
    <n v="120"/>
    <n v="90"/>
    <n v="80"/>
  </r>
  <r>
    <x v="58"/>
    <n v="26"/>
    <n v="11"/>
    <n v="128"/>
    <n v="96"/>
    <n v="84"/>
  </r>
  <r>
    <x v="59"/>
    <n v="25"/>
    <n v="12"/>
    <n v="124"/>
    <n v="93"/>
    <n v="82"/>
  </r>
  <r>
    <x v="60"/>
    <n v="24"/>
    <n v="13"/>
    <n v="120"/>
    <n v="90"/>
    <n v="80"/>
  </r>
  <r>
    <x v="61"/>
    <n v="22"/>
    <n v="14"/>
    <n v="111"/>
    <n v="83"/>
    <n v="75"/>
  </r>
  <r>
    <x v="62"/>
    <n v="19"/>
    <n v="0"/>
    <n v="99"/>
    <n v="72"/>
    <n v="68"/>
  </r>
  <r>
    <x v="63"/>
    <n v="21"/>
    <n v="1"/>
    <n v="107"/>
    <n v="79"/>
    <n v="72"/>
  </r>
  <r>
    <x v="64"/>
    <n v="26"/>
    <n v="2"/>
    <n v="128"/>
    <n v="96"/>
    <n v="84"/>
  </r>
  <r>
    <x v="65"/>
    <n v="19"/>
    <n v="0"/>
    <n v="99"/>
    <n v="72"/>
    <n v="68"/>
  </r>
  <r>
    <x v="66"/>
    <n v="21"/>
    <n v="1"/>
    <n v="107"/>
    <n v="79"/>
    <n v="72"/>
  </r>
  <r>
    <x v="67"/>
    <n v="23"/>
    <n v="2"/>
    <n v="115"/>
    <n v="86"/>
    <n v="77"/>
  </r>
  <r>
    <x v="68"/>
    <n v="27"/>
    <n v="3"/>
    <n v="132"/>
    <n v="100"/>
    <n v="87"/>
  </r>
  <r>
    <x v="69"/>
    <n v="20"/>
    <n v="0"/>
    <n v="103"/>
    <n v="76"/>
    <n v="70"/>
  </r>
  <r>
    <x v="70"/>
    <n v="18"/>
    <n v="0"/>
    <n v="95"/>
    <n v="69"/>
    <n v="65"/>
  </r>
  <r>
    <x v="71"/>
    <n v="17"/>
    <n v="0"/>
    <n v="91"/>
    <n v="65"/>
    <n v="63"/>
  </r>
  <r>
    <x v="72"/>
    <n v="19"/>
    <n v="0"/>
    <n v="99"/>
    <n v="72"/>
    <n v="68"/>
  </r>
  <r>
    <x v="73"/>
    <n v="26"/>
    <n v="1"/>
    <n v="128"/>
    <n v="96"/>
    <n v="84"/>
  </r>
  <r>
    <x v="74"/>
    <n v="21"/>
    <n v="2"/>
    <n v="107"/>
    <n v="79"/>
    <n v="72"/>
  </r>
  <r>
    <x v="75"/>
    <n v="19"/>
    <n v="0"/>
    <n v="99"/>
    <n v="72"/>
    <n v="68"/>
  </r>
  <r>
    <x v="76"/>
    <n v="19"/>
    <n v="0"/>
    <n v="99"/>
    <n v="72"/>
    <n v="68"/>
  </r>
  <r>
    <x v="77"/>
    <n v="21"/>
    <n v="1"/>
    <n v="107"/>
    <n v="79"/>
    <n v="72"/>
  </r>
  <r>
    <x v="78"/>
    <n v="21"/>
    <n v="2"/>
    <n v="107"/>
    <n v="79"/>
    <n v="72"/>
  </r>
  <r>
    <x v="79"/>
    <n v="24"/>
    <n v="3"/>
    <n v="120"/>
    <n v="90"/>
    <n v="80"/>
  </r>
  <r>
    <x v="80"/>
    <n v="26"/>
    <n v="4"/>
    <n v="128"/>
    <n v="96"/>
    <n v="84"/>
  </r>
  <r>
    <x v="81"/>
    <n v="23"/>
    <n v="5"/>
    <n v="115"/>
    <n v="86"/>
    <n v="77"/>
  </r>
  <r>
    <x v="82"/>
    <n v="23"/>
    <n v="6"/>
    <n v="115"/>
    <n v="86"/>
    <n v="77"/>
  </r>
  <r>
    <x v="83"/>
    <n v="24"/>
    <n v="7"/>
    <n v="120"/>
    <n v="90"/>
    <n v="80"/>
  </r>
  <r>
    <x v="84"/>
    <n v="26"/>
    <n v="8"/>
    <n v="128"/>
    <n v="96"/>
    <n v="84"/>
  </r>
  <r>
    <x v="85"/>
    <n v="28"/>
    <n v="9"/>
    <n v="136"/>
    <n v="103"/>
    <n v="89"/>
  </r>
  <r>
    <x v="86"/>
    <n v="32"/>
    <n v="10"/>
    <n v="153"/>
    <n v="117"/>
    <n v="98"/>
  </r>
  <r>
    <x v="87"/>
    <n v="26"/>
    <n v="11"/>
    <n v="128"/>
    <n v="96"/>
    <n v="84"/>
  </r>
  <r>
    <x v="88"/>
    <n v="32"/>
    <n v="12"/>
    <n v="153"/>
    <n v="117"/>
    <n v="98"/>
  </r>
  <r>
    <x v="89"/>
    <n v="23"/>
    <n v="13"/>
    <n v="115"/>
    <n v="86"/>
    <n v="77"/>
  </r>
  <r>
    <x v="90"/>
    <n v="22"/>
    <n v="14"/>
    <n v="111"/>
    <n v="83"/>
    <n v="75"/>
  </r>
  <r>
    <x v="91"/>
    <n v="25"/>
    <n v="15"/>
    <n v="124"/>
    <n v="93"/>
    <n v="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C14F35-9B34-4267-87EB-F46BFF4635EA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9">
  <location ref="H1:K5" firstHeaderRow="0" firstDataRow="1" firstDataCol="1"/>
  <pivotFields count="7">
    <pivotField numFmtId="14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dataField="1" showAll="0"/>
    <pivotField dataField="1"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ile lodow" fld="3" baseField="0" baseItem="0"/>
    <dataField name="Suma z ile hotdogow" fld="4" baseField="0" baseItem="0"/>
    <dataField name="Suma z ile kukurydzy" fld="5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F6B88A-69EC-4A7D-9938-F736F5F4D2CC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C694C68-040D-4D30-9DBF-1E390F81A200}" autoFormatId="16" applyNumberFormats="0" applyBorderFormats="0" applyFontFormats="0" applyPatternFormats="0" applyAlignmentFormats="0" applyWidthHeightFormats="0">
  <queryTableRefresh nextId="9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3A438CF-7B95-4275-B448-FC9395D78ED5}" autoFormatId="16" applyNumberFormats="0" applyBorderFormats="0" applyFontFormats="0" applyPatternFormats="0" applyAlignmentFormats="0" applyWidthHeightFormats="0">
  <queryTableRefresh nextId="14" unboundColumnsRight="9">
    <queryTableFields count="11">
      <queryTableField id="1" name="Column1" tableColumnId="1"/>
      <queryTableField id="2" name="Column2" tableColumnId="2"/>
      <queryTableField id="3" dataBound="0" tableColumnId="3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171403-B1B7-49B7-B5B0-52EAB4878792}" name="temperatury" displayName="temperatury" ref="A1:E93" tableType="queryTable" totalsRowShown="0">
  <autoFilter ref="A1:E93" xr:uid="{9F171403-B1B7-49B7-B5B0-52EAB4878792}"/>
  <tableColumns count="5">
    <tableColumn id="1" xr3:uid="{DD0E77DA-D245-4802-A3FB-D15EEC17740C}" uniqueName="1" name="data" queryTableFieldId="1" dataDxfId="27"/>
    <tableColumn id="2" xr3:uid="{069F96CF-9C83-4371-BD8B-F80C00BEC6BC}" uniqueName="2" name="temp" queryTableFieldId="2"/>
    <tableColumn id="3" xr3:uid="{79D0849E-AF78-46F8-A437-9590381ECCD1}" uniqueName="3" name="czy cieply" queryTableFieldId="3"/>
    <tableColumn id="4" xr3:uid="{664D0BFC-75B4-43AF-B09D-530A7DAE6B5F}" uniqueName="4" name="maks" queryTableFieldId="4" dataDxfId="26">
      <calculatedColumnFormula>MAX(C2:C93)</calculatedColumnFormula>
    </tableColumn>
    <tableColumn id="5" xr3:uid="{0A7459BC-0F7F-4120-815F-3450076FB204}" uniqueName="5" name="czy 15" queryTableFieldId="5" dataDxfId="25">
      <calculatedColumnFormula>IF(temperatury[[#This Row],[czy cieply]]=15, 1, 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958C7F-6C91-4339-BCB1-6EBD353A233E}" name="temperatury3" displayName="temperatury3" ref="A1:F93" tableType="queryTable" totalsRowShown="0">
  <autoFilter ref="A1:F93" xr:uid="{BE958C7F-6C91-4339-BCB1-6EBD353A233E}"/>
  <tableColumns count="6">
    <tableColumn id="1" xr3:uid="{E9EBA7AB-3F7B-4619-A693-86895B16CB1E}" uniqueName="1" name="data" queryTableFieldId="1" dataDxfId="24"/>
    <tableColumn id="2" xr3:uid="{2F9BB4C7-E873-4944-A26F-23F89D714730}" uniqueName="2" name="temp" queryTableFieldId="2"/>
    <tableColumn id="3" xr3:uid="{C93A5844-17FA-4574-98DD-6028749B7E65}" uniqueName="3" name="czy cieply" queryTableFieldId="3"/>
    <tableColumn id="6" xr3:uid="{B3FE8451-8B31-4B6A-8440-BBD7D81C5339}" uniqueName="6" name="ile lodow" queryTableFieldId="6"/>
    <tableColumn id="7" xr3:uid="{0F395D2F-517F-426D-B9BA-CFFF0EE20D12}" uniqueName="7" name="ile hotdogow" queryTableFieldId="7"/>
    <tableColumn id="8" xr3:uid="{43AAB75B-CDFA-4039-8090-D30AB8592816}" uniqueName="8" name="ile kukurydzy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F1A0CE-35C8-483E-9CAD-0B3CDB08DE3D}" name="temperatury35" displayName="temperatury35" ref="A1:K93" tableType="queryTable" totalsRowShown="0">
  <autoFilter ref="A1:K93" xr:uid="{00F1A0CE-35C8-483E-9CAD-0B3CDB08DE3D}"/>
  <tableColumns count="11">
    <tableColumn id="1" xr3:uid="{4F972114-43F5-44FF-ACC3-447A221F8A99}" uniqueName="1" name="data" queryTableFieldId="1" dataDxfId="23"/>
    <tableColumn id="2" xr3:uid="{9E51F590-A0C9-4298-A8F7-AEF6D8E6FDC7}" uniqueName="2" name="temp" queryTableFieldId="2"/>
    <tableColumn id="3" xr3:uid="{2B2AC194-FB73-4862-99FF-60E620350385}" uniqueName="3" name="czy cieply" queryTableFieldId="3"/>
    <tableColumn id="6" xr3:uid="{D08D951E-A115-48C6-AF80-E147124FFE69}" uniqueName="6" name="ile lodow" queryTableFieldId="6"/>
    <tableColumn id="7" xr3:uid="{FE414C34-0268-469B-9083-4B32E517508D}" uniqueName="7" name="ile hotdogow" queryTableFieldId="7"/>
    <tableColumn id="8" xr3:uid="{F96AEBDC-1E48-4538-AB9B-2199D953A219}" uniqueName="8" name="ile kukurydzy" queryTableFieldId="8"/>
    <tableColumn id="9" xr3:uid="{025C535D-F4AA-4995-BE74-F5A803BE8086}" uniqueName="9" name="utarg lody" queryTableFieldId="9" dataDxfId="22">
      <calculatedColumnFormula>5*temperatury35[[#This Row],[ile lodow]]</calculatedColumnFormula>
    </tableColumn>
    <tableColumn id="10" xr3:uid="{351CFD3F-EB46-4CC2-9FD3-5E05F6CB9B57}" uniqueName="10" name="utarg hotdogi" queryTableFieldId="10" dataDxfId="21">
      <calculatedColumnFormula>7*temperatury35[[#This Row],[ile hotdogow]]</calculatedColumnFormula>
    </tableColumn>
    <tableColumn id="11" xr3:uid="{DC8E52C5-0413-4DEB-8C47-3B5B37473E67}" uniqueName="11" name="utarg kukurydza" queryTableFieldId="11" dataDxfId="20">
      <calculatedColumnFormula>6*temperatury35[[#This Row],[ile kukurydzy]]</calculatedColumnFormula>
    </tableColumn>
    <tableColumn id="12" xr3:uid="{82CA1853-2E9D-4FD0-BF1C-0207AE644BB7}" uniqueName="12" name="utarg calkowity" queryTableFieldId="12" dataDxfId="19">
      <calculatedColumnFormula>SUM(temperatury35[[#This Row],[utarg lody]:[utarg kukurydza]])</calculatedColumnFormula>
    </tableColumn>
    <tableColumn id="13" xr3:uid="{E71E90BA-EB1D-4F58-B046-05A36DC842CC}" uniqueName="13" name="czy wieksze" queryTableFieldId="13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939DC1-B2FB-4D95-9C82-AC78652A9F96}" name="Tabela3" displayName="Tabela3" ref="A1:L123" totalsRowShown="0" headerRowDxfId="17" tableBorderDxfId="16">
  <autoFilter ref="A1:L123" xr:uid="{D7939DC1-B2FB-4D95-9C82-AC78652A9F96}"/>
  <tableColumns count="12">
    <tableColumn id="1" xr3:uid="{CB30A2C8-BDA0-472D-87BA-E33978B35847}" name="data" dataDxfId="15"/>
    <tableColumn id="2" xr3:uid="{DBDE1DFE-53E4-409B-813C-E390EF0BE921}" name="temp"/>
    <tableColumn id="3" xr3:uid="{59442F69-7C13-4B75-A002-57EFC4E8CC5D}" name="czy cieply" dataDxfId="14">
      <calculatedColumnFormula>IF(B2&gt;20, C1+1, 0)</calculatedColumnFormula>
    </tableColumn>
    <tableColumn id="4" xr3:uid="{333263F7-BB2D-43CF-B50E-E0493B83BCCB}" name="ile lodow">
      <calculatedColumnFormula>ROUNDDOWN(($D$2*(1+(2/29)*((B2-24)/2))), 0)</calculatedColumnFormula>
    </tableColumn>
    <tableColumn id="5" xr3:uid="{B706888E-6838-4EF3-97B1-256EA380DA2C}" name="ile hotdogow">
      <calculatedColumnFormula>ROUNDDOWN(($E$2*(1+(1/13)*((B2-24)/2))), 0)</calculatedColumnFormula>
    </tableColumn>
    <tableColumn id="6" xr3:uid="{545459C8-E99B-4D26-BE37-1293EEBE2F98}" name="ile kukurydzy">
      <calculatedColumnFormula>ROUNDDOWN(($F$2*(1+(1/17)*((B2-24)/2))), 0)</calculatedColumnFormula>
    </tableColumn>
    <tableColumn id="7" xr3:uid="{9E9ABF00-DA69-4AC6-9FEE-D2A4908E4F63}" name="utarg lody" dataDxfId="13">
      <calculatedColumnFormula>(5)*D2</calculatedColumnFormula>
    </tableColumn>
    <tableColumn id="8" xr3:uid="{D4DE83A1-0612-4020-90AD-969E26D1D37A}" name="utarg hotdogi" dataDxfId="12">
      <calculatedColumnFormula>(7)*E2</calculatedColumnFormula>
    </tableColumn>
    <tableColumn id="9" xr3:uid="{858DB230-EF3D-4649-ACD7-FB78F94EDADE}" name="utarg kukurydza" dataDxfId="11">
      <calculatedColumnFormula>(6)*F2</calculatedColumnFormula>
    </tableColumn>
    <tableColumn id="10" xr3:uid="{78AAE476-920E-486E-B5DC-5C68E7E0105B}" name="utarg calkowity" dataDxfId="10">
      <calculatedColumnFormula>SUM(G2:I2)+J1</calculatedColumnFormula>
    </tableColumn>
    <tableColumn id="11" xr3:uid="{C5CCCA99-88F7-4691-AF8D-C2273423FB6E}" name="utarg dzienny" dataDxfId="3">
      <calculatedColumnFormula>SUM(G2:I2)</calculatedColumnFormula>
    </tableColumn>
    <tableColumn id="12" xr3:uid="{DF4BFA5E-9063-4F26-AE4F-755751A7EA42}" name="&lt; 1000" dataDxfId="9">
      <calculatedColumnFormula>TEXT(IF(AND(K1&gt;1000, K2&lt;1000), Tabela3[[#This Row],[data]], ""), "YYYY-MM-DD")</calculatedColumnFormula>
    </tableColumn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1D71AF-0CB1-4176-BFDE-038746991186}" name="Tabela36" displayName="Tabela36" ref="A1:K123" totalsRowShown="0" headerRowDxfId="8" tableBorderDxfId="7">
  <autoFilter ref="A1:K123" xr:uid="{D7939DC1-B2FB-4D95-9C82-AC78652A9F96}"/>
  <tableColumns count="11">
    <tableColumn id="1" xr3:uid="{C6DCEF88-3DA1-4E20-94F9-CBACF765416F}" name="data" dataDxfId="6"/>
    <tableColumn id="2" xr3:uid="{D7F2918A-5524-4D73-BA02-122A246E2362}" name="temp"/>
    <tableColumn id="3" xr3:uid="{95C19AE7-0202-4C0A-97E1-2B61642205B5}" name="czy cieply" dataDxfId="5">
      <calculatedColumnFormula>IF(B2&gt;20, C1+1, 0)</calculatedColumnFormula>
    </tableColumn>
    <tableColumn id="4" xr3:uid="{FF3846F8-D35F-43BB-8DDB-2196E7B89AB6}" name="ile lodow">
      <calculatedColumnFormula>ROUNDDOWN(($D$2*(1+(2/29)*((B2-24)/2))), 0)</calculatedColumnFormula>
    </tableColumn>
    <tableColumn id="5" xr3:uid="{8F76705E-50B8-492C-8151-EEDEBA070693}" name="ile hotdogow">
      <calculatedColumnFormula>ROUNDDOWN(($E$2*(1+(1/13)*((B2-24)/2))), 0)</calculatedColumnFormula>
    </tableColumn>
    <tableColumn id="6" xr3:uid="{97FC5B82-4FF2-4346-8FB7-9324F5BDFC26}" name="ile kukurydzy">
      <calculatedColumnFormula>ROUNDDOWN(($F$2*(1+(1/17)*((B2-24)/2))), 0)</calculatedColumnFormula>
    </tableColumn>
    <tableColumn id="7" xr3:uid="{FE3822C1-58D0-4BAD-B881-583A0675BF29}" name="utarg lody" dataDxfId="2">
      <calculatedColumnFormula>(5+1.34)*D2</calculatedColumnFormula>
    </tableColumn>
    <tableColumn id="8" xr3:uid="{954D450F-1D4B-43A1-86D8-E248BE06B45F}" name="utarg hotdogi" dataDxfId="1">
      <calculatedColumnFormula>(7+1.34)*E2</calculatedColumnFormula>
    </tableColumn>
    <tableColumn id="9" xr3:uid="{68CC0A98-BABD-4A2E-8DD4-F9A39B5236AD}" name="utarg kukurydza" dataDxfId="0">
      <calculatedColumnFormula>(6+1.34)*F2</calculatedColumnFormula>
    </tableColumn>
    <tableColumn id="10" xr3:uid="{97C0CB3A-F429-4FC4-913C-8D11523EF6D3}" name="utarg calkowity" dataDxfId="4">
      <calculatedColumnFormula>SUM(G2:I2)+J1</calculatedColumnFormula>
    </tableColumn>
    <tableColumn id="11" xr3:uid="{47A0139B-DFA5-4690-A50D-7822493F0049}" name="utarg dzienny">
      <calculatedColumnFormula>SUM(G2:I2)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5DAE-69EF-4DCE-BAB9-EF4B0DFEA5F2}">
  <dimension ref="A1:I93"/>
  <sheetViews>
    <sheetView workbookViewId="0">
      <selection activeCell="H1" sqref="H1"/>
    </sheetView>
  </sheetViews>
  <sheetFormatPr defaultRowHeight="15" x14ac:dyDescent="0.25"/>
  <cols>
    <col min="1" max="2" width="11.140625" bestFit="1" customWidth="1"/>
    <col min="4" max="4" width="9.85546875" bestFit="1" customWidth="1"/>
    <col min="9" max="9" width="10.42578125" bestFit="1" customWidth="1"/>
  </cols>
  <sheetData>
    <row r="1" spans="1:9" x14ac:dyDescent="0.25">
      <c r="A1" t="s">
        <v>6</v>
      </c>
      <c r="B1" t="s">
        <v>5</v>
      </c>
      <c r="C1" t="s">
        <v>0</v>
      </c>
      <c r="D1" t="s">
        <v>4</v>
      </c>
      <c r="E1" t="s">
        <v>3</v>
      </c>
      <c r="G1" s="3" t="s">
        <v>1</v>
      </c>
      <c r="H1" s="3"/>
      <c r="I1" s="4">
        <f>A93</f>
        <v>44804</v>
      </c>
    </row>
    <row r="2" spans="1:9" x14ac:dyDescent="0.25">
      <c r="A2" s="1">
        <v>44713</v>
      </c>
      <c r="B2">
        <v>24</v>
      </c>
      <c r="C2">
        <v>1</v>
      </c>
      <c r="D2">
        <f>MAX(C2:C93)</f>
        <v>15</v>
      </c>
      <c r="E2">
        <f>IF(temperatury[[#This Row],[czy cieply]]=15, 1, 0)</f>
        <v>0</v>
      </c>
      <c r="G2" s="3" t="s">
        <v>2</v>
      </c>
      <c r="H2" s="3"/>
      <c r="I2" s="4">
        <f>A79</f>
        <v>44790</v>
      </c>
    </row>
    <row r="3" spans="1:9" x14ac:dyDescent="0.25">
      <c r="A3" s="1">
        <v>44714</v>
      </c>
      <c r="B3">
        <v>25</v>
      </c>
      <c r="C3">
        <f>IF(temperatury[[#This Row],[temp]]&gt;20, C2+1, 0)</f>
        <v>2</v>
      </c>
      <c r="D3">
        <f t="shared" ref="D2:D33" si="0">MAX(C3:C94)</f>
        <v>15</v>
      </c>
      <c r="E3">
        <f>IF(temperatury[[#This Row],[czy cieply]]=15, 1, 0)</f>
        <v>0</v>
      </c>
    </row>
    <row r="4" spans="1:9" x14ac:dyDescent="0.25">
      <c r="A4" s="1">
        <v>44715</v>
      </c>
      <c r="B4">
        <v>27</v>
      </c>
      <c r="C4">
        <f>IF(temperatury[[#This Row],[temp]]&gt;20, C3+1, 0)</f>
        <v>3</v>
      </c>
      <c r="D4">
        <f t="shared" si="0"/>
        <v>15</v>
      </c>
      <c r="E4">
        <f>IF(temperatury[[#This Row],[czy cieply]]=15, 1, 0)</f>
        <v>0</v>
      </c>
    </row>
    <row r="5" spans="1:9" x14ac:dyDescent="0.25">
      <c r="A5" s="1">
        <v>44716</v>
      </c>
      <c r="B5">
        <v>27</v>
      </c>
      <c r="C5">
        <f>IF(temperatury[[#This Row],[temp]]&gt;20, C4+1, 0)</f>
        <v>4</v>
      </c>
      <c r="D5">
        <f t="shared" si="0"/>
        <v>15</v>
      </c>
      <c r="E5">
        <f>IF(temperatury[[#This Row],[czy cieply]]=15, 1, 0)</f>
        <v>0</v>
      </c>
    </row>
    <row r="6" spans="1:9" x14ac:dyDescent="0.25">
      <c r="A6" s="1">
        <v>44717</v>
      </c>
      <c r="B6">
        <v>27</v>
      </c>
      <c r="C6">
        <f>IF(temperatury[[#This Row],[temp]]&gt;20, C5+1, 0)</f>
        <v>5</v>
      </c>
      <c r="D6">
        <f t="shared" si="0"/>
        <v>15</v>
      </c>
      <c r="E6">
        <f>IF(temperatury[[#This Row],[czy cieply]]=15, 1, 0)</f>
        <v>0</v>
      </c>
    </row>
    <row r="7" spans="1:9" x14ac:dyDescent="0.25">
      <c r="A7" s="1">
        <v>44718</v>
      </c>
      <c r="B7">
        <v>22</v>
      </c>
      <c r="C7">
        <f>IF(temperatury[[#This Row],[temp]]&gt;20, C6+1, 0)</f>
        <v>6</v>
      </c>
      <c r="D7">
        <f t="shared" si="0"/>
        <v>15</v>
      </c>
      <c r="E7">
        <f>IF(temperatury[[#This Row],[czy cieply]]=15, 1, 0)</f>
        <v>0</v>
      </c>
    </row>
    <row r="8" spans="1:9" x14ac:dyDescent="0.25">
      <c r="A8" s="1">
        <v>44719</v>
      </c>
      <c r="B8">
        <v>25</v>
      </c>
      <c r="C8">
        <f>IF(temperatury[[#This Row],[temp]]&gt;20, C7+1, 0)</f>
        <v>7</v>
      </c>
      <c r="D8">
        <f t="shared" si="0"/>
        <v>15</v>
      </c>
      <c r="E8">
        <f>IF(temperatury[[#This Row],[czy cieply]]=15, 1, 0)</f>
        <v>0</v>
      </c>
    </row>
    <row r="9" spans="1:9" x14ac:dyDescent="0.25">
      <c r="A9" s="1">
        <v>44720</v>
      </c>
      <c r="B9">
        <v>25</v>
      </c>
      <c r="C9">
        <f>IF(temperatury[[#This Row],[temp]]&gt;20, C8+1, 0)</f>
        <v>8</v>
      </c>
      <c r="D9">
        <f t="shared" si="0"/>
        <v>15</v>
      </c>
      <c r="E9">
        <f>IF(temperatury[[#This Row],[czy cieply]]=15, 1, 0)</f>
        <v>0</v>
      </c>
    </row>
    <row r="10" spans="1:9" x14ac:dyDescent="0.25">
      <c r="A10" s="1">
        <v>44721</v>
      </c>
      <c r="B10">
        <v>21</v>
      </c>
      <c r="C10">
        <f>IF(temperatury[[#This Row],[temp]]&gt;20, C9+1, 0)</f>
        <v>9</v>
      </c>
      <c r="D10">
        <f t="shared" si="0"/>
        <v>15</v>
      </c>
      <c r="E10">
        <f>IF(temperatury[[#This Row],[czy cieply]]=15, 1, 0)</f>
        <v>0</v>
      </c>
    </row>
    <row r="11" spans="1:9" x14ac:dyDescent="0.25">
      <c r="A11" s="1">
        <v>44722</v>
      </c>
      <c r="B11">
        <v>21</v>
      </c>
      <c r="C11">
        <f>IF(temperatury[[#This Row],[temp]]&gt;20, C10+1, 0)</f>
        <v>10</v>
      </c>
      <c r="D11">
        <f t="shared" si="0"/>
        <v>15</v>
      </c>
      <c r="E11">
        <f>IF(temperatury[[#This Row],[czy cieply]]=15, 1, 0)</f>
        <v>0</v>
      </c>
    </row>
    <row r="12" spans="1:9" x14ac:dyDescent="0.25">
      <c r="A12" s="1">
        <v>44723</v>
      </c>
      <c r="B12">
        <v>19</v>
      </c>
      <c r="C12">
        <f>IF(temperatury[[#This Row],[temp]]&gt;20, C11+1, 0)</f>
        <v>0</v>
      </c>
      <c r="D12">
        <f t="shared" si="0"/>
        <v>15</v>
      </c>
      <c r="E12">
        <f>IF(temperatury[[#This Row],[czy cieply]]=15, 1, 0)</f>
        <v>0</v>
      </c>
    </row>
    <row r="13" spans="1:9" x14ac:dyDescent="0.25">
      <c r="A13" s="1">
        <v>44724</v>
      </c>
      <c r="B13">
        <v>19</v>
      </c>
      <c r="C13">
        <f>IF(temperatury[[#This Row],[temp]]&gt;20, C12+1, 0)</f>
        <v>0</v>
      </c>
      <c r="D13">
        <f t="shared" si="0"/>
        <v>15</v>
      </c>
      <c r="E13">
        <f>IF(temperatury[[#This Row],[czy cieply]]=15, 1, 0)</f>
        <v>0</v>
      </c>
    </row>
    <row r="14" spans="1:9" x14ac:dyDescent="0.25">
      <c r="A14" s="1">
        <v>44725</v>
      </c>
      <c r="B14">
        <v>15</v>
      </c>
      <c r="C14">
        <f>IF(temperatury[[#This Row],[temp]]&gt;20, C13+1, 0)</f>
        <v>0</v>
      </c>
      <c r="D14">
        <f t="shared" si="0"/>
        <v>15</v>
      </c>
      <c r="E14">
        <f>IF(temperatury[[#This Row],[czy cieply]]=15, 1, 0)</f>
        <v>0</v>
      </c>
    </row>
    <row r="15" spans="1:9" x14ac:dyDescent="0.25">
      <c r="A15" s="1">
        <v>44726</v>
      </c>
      <c r="B15">
        <v>21</v>
      </c>
      <c r="C15">
        <f>IF(temperatury[[#This Row],[temp]]&gt;20, C14+1, 0)</f>
        <v>1</v>
      </c>
      <c r="D15">
        <f t="shared" si="0"/>
        <v>15</v>
      </c>
      <c r="E15">
        <f>IF(temperatury[[#This Row],[czy cieply]]=15, 1, 0)</f>
        <v>0</v>
      </c>
    </row>
    <row r="16" spans="1:9" x14ac:dyDescent="0.25">
      <c r="A16" s="1">
        <v>44727</v>
      </c>
      <c r="B16">
        <v>23</v>
      </c>
      <c r="C16">
        <f>IF(temperatury[[#This Row],[temp]]&gt;20, C15+1, 0)</f>
        <v>2</v>
      </c>
      <c r="D16">
        <f t="shared" si="0"/>
        <v>15</v>
      </c>
      <c r="E16">
        <f>IF(temperatury[[#This Row],[czy cieply]]=15, 1, 0)</f>
        <v>0</v>
      </c>
    </row>
    <row r="17" spans="1:5" x14ac:dyDescent="0.25">
      <c r="A17" s="1">
        <v>44728</v>
      </c>
      <c r="B17">
        <v>23</v>
      </c>
      <c r="C17">
        <f>IF(temperatury[[#This Row],[temp]]&gt;20, C16+1, 0)</f>
        <v>3</v>
      </c>
      <c r="D17">
        <f t="shared" si="0"/>
        <v>15</v>
      </c>
      <c r="E17">
        <f>IF(temperatury[[#This Row],[czy cieply]]=15, 1, 0)</f>
        <v>0</v>
      </c>
    </row>
    <row r="18" spans="1:5" x14ac:dyDescent="0.25">
      <c r="A18" s="1">
        <v>44729</v>
      </c>
      <c r="B18">
        <v>16</v>
      </c>
      <c r="C18">
        <f>IF(temperatury[[#This Row],[temp]]&gt;20, C17+1, 0)</f>
        <v>0</v>
      </c>
      <c r="D18">
        <f t="shared" si="0"/>
        <v>15</v>
      </c>
      <c r="E18">
        <f>IF(temperatury[[#This Row],[czy cieply]]=15, 1, 0)</f>
        <v>0</v>
      </c>
    </row>
    <row r="19" spans="1:5" x14ac:dyDescent="0.25">
      <c r="A19" s="1">
        <v>44730</v>
      </c>
      <c r="B19">
        <v>21</v>
      </c>
      <c r="C19">
        <f>IF(temperatury[[#This Row],[temp]]&gt;20, C18+1, 0)</f>
        <v>1</v>
      </c>
      <c r="D19">
        <f t="shared" si="0"/>
        <v>15</v>
      </c>
      <c r="E19">
        <f>IF(temperatury[[#This Row],[czy cieply]]=15, 1, 0)</f>
        <v>0</v>
      </c>
    </row>
    <row r="20" spans="1:5" x14ac:dyDescent="0.25">
      <c r="A20" s="1">
        <v>44731</v>
      </c>
      <c r="B20">
        <v>22</v>
      </c>
      <c r="C20">
        <f>IF(temperatury[[#This Row],[temp]]&gt;20, C19+1, 0)</f>
        <v>2</v>
      </c>
      <c r="D20">
        <f t="shared" si="0"/>
        <v>15</v>
      </c>
      <c r="E20">
        <f>IF(temperatury[[#This Row],[czy cieply]]=15, 1, 0)</f>
        <v>0</v>
      </c>
    </row>
    <row r="21" spans="1:5" x14ac:dyDescent="0.25">
      <c r="A21" s="1">
        <v>44732</v>
      </c>
      <c r="B21">
        <v>22</v>
      </c>
      <c r="C21">
        <f>IF(temperatury[[#This Row],[temp]]&gt;20, C20+1, 0)</f>
        <v>3</v>
      </c>
      <c r="D21">
        <f t="shared" si="0"/>
        <v>15</v>
      </c>
      <c r="E21">
        <f>IF(temperatury[[#This Row],[czy cieply]]=15, 1, 0)</f>
        <v>0</v>
      </c>
    </row>
    <row r="22" spans="1:5" x14ac:dyDescent="0.25">
      <c r="A22" s="1">
        <v>44733</v>
      </c>
      <c r="B22">
        <v>22</v>
      </c>
      <c r="C22">
        <f>IF(temperatury[[#This Row],[temp]]&gt;20, C21+1, 0)</f>
        <v>4</v>
      </c>
      <c r="D22">
        <f t="shared" si="0"/>
        <v>15</v>
      </c>
      <c r="E22">
        <f>IF(temperatury[[#This Row],[czy cieply]]=15, 1, 0)</f>
        <v>0</v>
      </c>
    </row>
    <row r="23" spans="1:5" x14ac:dyDescent="0.25">
      <c r="A23" s="1">
        <v>44734</v>
      </c>
      <c r="B23">
        <v>28</v>
      </c>
      <c r="C23">
        <f>IF(temperatury[[#This Row],[temp]]&gt;20, C22+1, 0)</f>
        <v>5</v>
      </c>
      <c r="D23">
        <f t="shared" si="0"/>
        <v>15</v>
      </c>
      <c r="E23">
        <f>IF(temperatury[[#This Row],[czy cieply]]=15, 1, 0)</f>
        <v>0</v>
      </c>
    </row>
    <row r="24" spans="1:5" x14ac:dyDescent="0.25">
      <c r="A24" s="1">
        <v>44735</v>
      </c>
      <c r="B24">
        <v>31</v>
      </c>
      <c r="C24">
        <f>IF(temperatury[[#This Row],[temp]]&gt;20, C23+1, 0)</f>
        <v>6</v>
      </c>
      <c r="D24">
        <f t="shared" si="0"/>
        <v>15</v>
      </c>
      <c r="E24">
        <f>IF(temperatury[[#This Row],[czy cieply]]=15, 1, 0)</f>
        <v>0</v>
      </c>
    </row>
    <row r="25" spans="1:5" x14ac:dyDescent="0.25">
      <c r="A25" s="1">
        <v>44736</v>
      </c>
      <c r="B25">
        <v>33</v>
      </c>
      <c r="C25">
        <f>IF(temperatury[[#This Row],[temp]]&gt;20, C24+1, 0)</f>
        <v>7</v>
      </c>
      <c r="D25">
        <f t="shared" si="0"/>
        <v>15</v>
      </c>
      <c r="E25">
        <f>IF(temperatury[[#This Row],[czy cieply]]=15, 1, 0)</f>
        <v>0</v>
      </c>
    </row>
    <row r="26" spans="1:5" x14ac:dyDescent="0.25">
      <c r="A26" s="1">
        <v>44737</v>
      </c>
      <c r="B26">
        <v>33</v>
      </c>
      <c r="C26">
        <f>IF(temperatury[[#This Row],[temp]]&gt;20, C25+1, 0)</f>
        <v>8</v>
      </c>
      <c r="D26">
        <f t="shared" si="0"/>
        <v>15</v>
      </c>
      <c r="E26">
        <f>IF(temperatury[[#This Row],[czy cieply]]=15, 1, 0)</f>
        <v>0</v>
      </c>
    </row>
    <row r="27" spans="1:5" x14ac:dyDescent="0.25">
      <c r="A27" s="1">
        <v>44738</v>
      </c>
      <c r="B27">
        <v>23</v>
      </c>
      <c r="C27">
        <f>IF(temperatury[[#This Row],[temp]]&gt;20, C26+1, 0)</f>
        <v>9</v>
      </c>
      <c r="D27">
        <f t="shared" si="0"/>
        <v>15</v>
      </c>
      <c r="E27">
        <f>IF(temperatury[[#This Row],[czy cieply]]=15, 1, 0)</f>
        <v>0</v>
      </c>
    </row>
    <row r="28" spans="1:5" x14ac:dyDescent="0.25">
      <c r="A28" s="1">
        <v>44739</v>
      </c>
      <c r="B28">
        <v>23</v>
      </c>
      <c r="C28">
        <f>IF(temperatury[[#This Row],[temp]]&gt;20, C27+1, 0)</f>
        <v>10</v>
      </c>
      <c r="D28">
        <f t="shared" si="0"/>
        <v>15</v>
      </c>
      <c r="E28">
        <f>IF(temperatury[[#This Row],[czy cieply]]=15, 1, 0)</f>
        <v>0</v>
      </c>
    </row>
    <row r="29" spans="1:5" x14ac:dyDescent="0.25">
      <c r="A29" s="1">
        <v>44740</v>
      </c>
      <c r="B29">
        <v>19</v>
      </c>
      <c r="C29">
        <f>IF(temperatury[[#This Row],[temp]]&gt;20, C28+1, 0)</f>
        <v>0</v>
      </c>
      <c r="D29">
        <f t="shared" si="0"/>
        <v>15</v>
      </c>
      <c r="E29">
        <f>IF(temperatury[[#This Row],[czy cieply]]=15, 1, 0)</f>
        <v>0</v>
      </c>
    </row>
    <row r="30" spans="1:5" x14ac:dyDescent="0.25">
      <c r="A30" s="1">
        <v>44741</v>
      </c>
      <c r="B30">
        <v>24</v>
      </c>
      <c r="C30">
        <f>IF(temperatury[[#This Row],[temp]]&gt;20, C29+1, 0)</f>
        <v>1</v>
      </c>
      <c r="D30">
        <f t="shared" si="0"/>
        <v>15</v>
      </c>
      <c r="E30">
        <f>IF(temperatury[[#This Row],[czy cieply]]=15, 1, 0)</f>
        <v>0</v>
      </c>
    </row>
    <row r="31" spans="1:5" x14ac:dyDescent="0.25">
      <c r="A31" s="1">
        <v>44742</v>
      </c>
      <c r="B31">
        <v>25</v>
      </c>
      <c r="C31">
        <f>IF(temperatury[[#This Row],[temp]]&gt;20, C30+1, 0)</f>
        <v>2</v>
      </c>
      <c r="D31">
        <f t="shared" si="0"/>
        <v>15</v>
      </c>
      <c r="E31">
        <f>IF(temperatury[[#This Row],[czy cieply]]=15, 1, 0)</f>
        <v>0</v>
      </c>
    </row>
    <row r="32" spans="1:5" x14ac:dyDescent="0.25">
      <c r="A32" s="1">
        <v>44743</v>
      </c>
      <c r="B32">
        <v>27</v>
      </c>
      <c r="C32">
        <f>IF(temperatury[[#This Row],[temp]]&gt;20, C31+1, 0)</f>
        <v>3</v>
      </c>
      <c r="D32">
        <f t="shared" si="0"/>
        <v>15</v>
      </c>
      <c r="E32">
        <f>IF(temperatury[[#This Row],[czy cieply]]=15, 1, 0)</f>
        <v>0</v>
      </c>
    </row>
    <row r="33" spans="1:5" x14ac:dyDescent="0.25">
      <c r="A33" s="1">
        <v>44744</v>
      </c>
      <c r="B33">
        <v>27</v>
      </c>
      <c r="C33">
        <f>IF(temperatury[[#This Row],[temp]]&gt;20, C32+1, 0)</f>
        <v>4</v>
      </c>
      <c r="D33">
        <f t="shared" si="0"/>
        <v>15</v>
      </c>
      <c r="E33">
        <f>IF(temperatury[[#This Row],[czy cieply]]=15, 1, 0)</f>
        <v>0</v>
      </c>
    </row>
    <row r="34" spans="1:5" x14ac:dyDescent="0.25">
      <c r="A34" s="1">
        <v>44745</v>
      </c>
      <c r="B34">
        <v>21</v>
      </c>
      <c r="C34">
        <f>IF(temperatury[[#This Row],[temp]]&gt;20, C33+1, 0)</f>
        <v>5</v>
      </c>
      <c r="D34">
        <f t="shared" ref="D34:D65" si="1">MAX(C34:C125)</f>
        <v>15</v>
      </c>
      <c r="E34">
        <f>IF(temperatury[[#This Row],[czy cieply]]=15, 1, 0)</f>
        <v>0</v>
      </c>
    </row>
    <row r="35" spans="1:5" x14ac:dyDescent="0.25">
      <c r="A35" s="1">
        <v>44746</v>
      </c>
      <c r="B35">
        <v>21</v>
      </c>
      <c r="C35">
        <f>IF(temperatury[[#This Row],[temp]]&gt;20, C34+1, 0)</f>
        <v>6</v>
      </c>
      <c r="D35">
        <f t="shared" si="1"/>
        <v>15</v>
      </c>
      <c r="E35">
        <f>IF(temperatury[[#This Row],[czy cieply]]=15, 1, 0)</f>
        <v>0</v>
      </c>
    </row>
    <row r="36" spans="1:5" x14ac:dyDescent="0.25">
      <c r="A36" s="1">
        <v>44747</v>
      </c>
      <c r="B36">
        <v>25</v>
      </c>
      <c r="C36">
        <f>IF(temperatury[[#This Row],[temp]]&gt;20, C35+1, 0)</f>
        <v>7</v>
      </c>
      <c r="D36">
        <f t="shared" si="1"/>
        <v>15</v>
      </c>
      <c r="E36">
        <f>IF(temperatury[[#This Row],[czy cieply]]=15, 1, 0)</f>
        <v>0</v>
      </c>
    </row>
    <row r="37" spans="1:5" x14ac:dyDescent="0.25">
      <c r="A37" s="1">
        <v>44748</v>
      </c>
      <c r="B37">
        <v>19</v>
      </c>
      <c r="C37">
        <f>IF(temperatury[[#This Row],[temp]]&gt;20, C36+1, 0)</f>
        <v>0</v>
      </c>
      <c r="D37">
        <f t="shared" si="1"/>
        <v>15</v>
      </c>
      <c r="E37">
        <f>IF(temperatury[[#This Row],[czy cieply]]=15, 1, 0)</f>
        <v>0</v>
      </c>
    </row>
    <row r="38" spans="1:5" x14ac:dyDescent="0.25">
      <c r="A38" s="1">
        <v>44749</v>
      </c>
      <c r="B38">
        <v>21</v>
      </c>
      <c r="C38">
        <f>IF(temperatury[[#This Row],[temp]]&gt;20, C37+1, 0)</f>
        <v>1</v>
      </c>
      <c r="D38">
        <f t="shared" si="1"/>
        <v>15</v>
      </c>
      <c r="E38">
        <f>IF(temperatury[[#This Row],[czy cieply]]=15, 1, 0)</f>
        <v>0</v>
      </c>
    </row>
    <row r="39" spans="1:5" x14ac:dyDescent="0.25">
      <c r="A39" s="1">
        <v>44750</v>
      </c>
      <c r="B39">
        <v>24</v>
      </c>
      <c r="C39">
        <f>IF(temperatury[[#This Row],[temp]]&gt;20, C38+1, 0)</f>
        <v>2</v>
      </c>
      <c r="D39">
        <f t="shared" si="1"/>
        <v>15</v>
      </c>
      <c r="E39">
        <f>IF(temperatury[[#This Row],[czy cieply]]=15, 1, 0)</f>
        <v>0</v>
      </c>
    </row>
    <row r="40" spans="1:5" x14ac:dyDescent="0.25">
      <c r="A40" s="1">
        <v>44751</v>
      </c>
      <c r="B40">
        <v>19</v>
      </c>
      <c r="C40">
        <f>IF(temperatury[[#This Row],[temp]]&gt;20, C39+1, 0)</f>
        <v>0</v>
      </c>
      <c r="D40">
        <f t="shared" si="1"/>
        <v>15</v>
      </c>
      <c r="E40">
        <f>IF(temperatury[[#This Row],[czy cieply]]=15, 1, 0)</f>
        <v>0</v>
      </c>
    </row>
    <row r="41" spans="1:5" x14ac:dyDescent="0.25">
      <c r="A41" s="1">
        <v>44752</v>
      </c>
      <c r="B41">
        <v>28</v>
      </c>
      <c r="C41">
        <f>IF(temperatury[[#This Row],[temp]]&gt;20, C40+1, 0)</f>
        <v>1</v>
      </c>
      <c r="D41">
        <f t="shared" si="1"/>
        <v>15</v>
      </c>
      <c r="E41">
        <f>IF(temperatury[[#This Row],[czy cieply]]=15, 1, 0)</f>
        <v>0</v>
      </c>
    </row>
    <row r="42" spans="1:5" x14ac:dyDescent="0.25">
      <c r="A42" s="1">
        <v>44753</v>
      </c>
      <c r="B42">
        <v>27</v>
      </c>
      <c r="C42">
        <f>IF(temperatury[[#This Row],[temp]]&gt;20, C41+1, 0)</f>
        <v>2</v>
      </c>
      <c r="D42">
        <f t="shared" si="1"/>
        <v>15</v>
      </c>
      <c r="E42">
        <f>IF(temperatury[[#This Row],[czy cieply]]=15, 1, 0)</f>
        <v>0</v>
      </c>
    </row>
    <row r="43" spans="1:5" x14ac:dyDescent="0.25">
      <c r="A43" s="1">
        <v>44754</v>
      </c>
      <c r="B43">
        <v>24</v>
      </c>
      <c r="C43">
        <f>IF(temperatury[[#This Row],[temp]]&gt;20, C42+1, 0)</f>
        <v>3</v>
      </c>
      <c r="D43">
        <f t="shared" si="1"/>
        <v>15</v>
      </c>
      <c r="E43">
        <f>IF(temperatury[[#This Row],[czy cieply]]=15, 1, 0)</f>
        <v>0</v>
      </c>
    </row>
    <row r="44" spans="1:5" x14ac:dyDescent="0.25">
      <c r="A44" s="1">
        <v>44755</v>
      </c>
      <c r="B44">
        <v>22</v>
      </c>
      <c r="C44">
        <f>IF(temperatury[[#This Row],[temp]]&gt;20, C43+1, 0)</f>
        <v>4</v>
      </c>
      <c r="D44">
        <f t="shared" si="1"/>
        <v>15</v>
      </c>
      <c r="E44">
        <f>IF(temperatury[[#This Row],[czy cieply]]=15, 1, 0)</f>
        <v>0</v>
      </c>
    </row>
    <row r="45" spans="1:5" x14ac:dyDescent="0.25">
      <c r="A45" s="1">
        <v>44756</v>
      </c>
      <c r="B45">
        <v>17</v>
      </c>
      <c r="C45">
        <f>IF(temperatury[[#This Row],[temp]]&gt;20, C44+1, 0)</f>
        <v>0</v>
      </c>
      <c r="D45">
        <f t="shared" si="1"/>
        <v>15</v>
      </c>
      <c r="E45">
        <f>IF(temperatury[[#This Row],[czy cieply]]=15, 1, 0)</f>
        <v>0</v>
      </c>
    </row>
    <row r="46" spans="1:5" x14ac:dyDescent="0.25">
      <c r="A46" s="1">
        <v>44757</v>
      </c>
      <c r="B46">
        <v>18</v>
      </c>
      <c r="C46">
        <f>IF(temperatury[[#This Row],[temp]]&gt;20, C45+1, 0)</f>
        <v>0</v>
      </c>
      <c r="D46">
        <f t="shared" si="1"/>
        <v>15</v>
      </c>
      <c r="E46">
        <f>IF(temperatury[[#This Row],[czy cieply]]=15, 1, 0)</f>
        <v>0</v>
      </c>
    </row>
    <row r="47" spans="1:5" x14ac:dyDescent="0.25">
      <c r="A47" s="1">
        <v>44758</v>
      </c>
      <c r="B47">
        <v>23</v>
      </c>
      <c r="C47">
        <f>IF(temperatury[[#This Row],[temp]]&gt;20, C46+1, 0)</f>
        <v>1</v>
      </c>
      <c r="D47">
        <f t="shared" si="1"/>
        <v>15</v>
      </c>
      <c r="E47">
        <f>IF(temperatury[[#This Row],[czy cieply]]=15, 1, 0)</f>
        <v>0</v>
      </c>
    </row>
    <row r="48" spans="1:5" x14ac:dyDescent="0.25">
      <c r="A48" s="1">
        <v>44759</v>
      </c>
      <c r="B48">
        <v>23</v>
      </c>
      <c r="C48">
        <f>IF(temperatury[[#This Row],[temp]]&gt;20, C47+1, 0)</f>
        <v>2</v>
      </c>
      <c r="D48">
        <f t="shared" si="1"/>
        <v>15</v>
      </c>
      <c r="E48">
        <f>IF(temperatury[[#This Row],[czy cieply]]=15, 1, 0)</f>
        <v>0</v>
      </c>
    </row>
    <row r="49" spans="1:5" x14ac:dyDescent="0.25">
      <c r="A49" s="1">
        <v>44760</v>
      </c>
      <c r="B49">
        <v>19</v>
      </c>
      <c r="C49">
        <f>IF(temperatury[[#This Row],[temp]]&gt;20, C48+1, 0)</f>
        <v>0</v>
      </c>
      <c r="D49">
        <f t="shared" si="1"/>
        <v>15</v>
      </c>
      <c r="E49">
        <f>IF(temperatury[[#This Row],[czy cieply]]=15, 1, 0)</f>
        <v>0</v>
      </c>
    </row>
    <row r="50" spans="1:5" x14ac:dyDescent="0.25">
      <c r="A50" s="1">
        <v>44761</v>
      </c>
      <c r="B50">
        <v>21</v>
      </c>
      <c r="C50">
        <f>IF(temperatury[[#This Row],[temp]]&gt;20, C49+1, 0)</f>
        <v>1</v>
      </c>
      <c r="D50">
        <f t="shared" si="1"/>
        <v>15</v>
      </c>
      <c r="E50">
        <f>IF(temperatury[[#This Row],[czy cieply]]=15, 1, 0)</f>
        <v>0</v>
      </c>
    </row>
    <row r="51" spans="1:5" x14ac:dyDescent="0.25">
      <c r="A51" s="1">
        <v>44762</v>
      </c>
      <c r="B51">
        <v>25</v>
      </c>
      <c r="C51">
        <f>IF(temperatury[[#This Row],[temp]]&gt;20, C50+1, 0)</f>
        <v>2</v>
      </c>
      <c r="D51">
        <f t="shared" si="1"/>
        <v>15</v>
      </c>
      <c r="E51">
        <f>IF(temperatury[[#This Row],[czy cieply]]=15, 1, 0)</f>
        <v>0</v>
      </c>
    </row>
    <row r="52" spans="1:5" x14ac:dyDescent="0.25">
      <c r="A52" s="1">
        <v>44763</v>
      </c>
      <c r="B52">
        <v>28</v>
      </c>
      <c r="C52">
        <f>IF(temperatury[[#This Row],[temp]]&gt;20, C51+1, 0)</f>
        <v>3</v>
      </c>
      <c r="D52">
        <f t="shared" si="1"/>
        <v>15</v>
      </c>
      <c r="E52">
        <f>IF(temperatury[[#This Row],[czy cieply]]=15, 1, 0)</f>
        <v>0</v>
      </c>
    </row>
    <row r="53" spans="1:5" x14ac:dyDescent="0.25">
      <c r="A53" s="1">
        <v>44764</v>
      </c>
      <c r="B53">
        <v>27</v>
      </c>
      <c r="C53">
        <f>IF(temperatury[[#This Row],[temp]]&gt;20, C52+1, 0)</f>
        <v>4</v>
      </c>
      <c r="D53">
        <f t="shared" si="1"/>
        <v>15</v>
      </c>
      <c r="E53">
        <f>IF(temperatury[[#This Row],[czy cieply]]=15, 1, 0)</f>
        <v>0</v>
      </c>
    </row>
    <row r="54" spans="1:5" x14ac:dyDescent="0.25">
      <c r="A54" s="1">
        <v>44765</v>
      </c>
      <c r="B54">
        <v>23</v>
      </c>
      <c r="C54">
        <f>IF(temperatury[[#This Row],[temp]]&gt;20, C53+1, 0)</f>
        <v>5</v>
      </c>
      <c r="D54">
        <f t="shared" si="1"/>
        <v>15</v>
      </c>
      <c r="E54">
        <f>IF(temperatury[[#This Row],[czy cieply]]=15, 1, 0)</f>
        <v>0</v>
      </c>
    </row>
    <row r="55" spans="1:5" x14ac:dyDescent="0.25">
      <c r="A55" s="1">
        <v>44766</v>
      </c>
      <c r="B55">
        <v>26</v>
      </c>
      <c r="C55">
        <f>IF(temperatury[[#This Row],[temp]]&gt;20, C54+1, 0)</f>
        <v>6</v>
      </c>
      <c r="D55">
        <f t="shared" si="1"/>
        <v>15</v>
      </c>
      <c r="E55">
        <f>IF(temperatury[[#This Row],[czy cieply]]=15, 1, 0)</f>
        <v>0</v>
      </c>
    </row>
    <row r="56" spans="1:5" x14ac:dyDescent="0.25">
      <c r="A56" s="1">
        <v>44767</v>
      </c>
      <c r="B56">
        <v>29</v>
      </c>
      <c r="C56">
        <f>IF(temperatury[[#This Row],[temp]]&gt;20, C55+1, 0)</f>
        <v>7</v>
      </c>
      <c r="D56">
        <f t="shared" si="1"/>
        <v>15</v>
      </c>
      <c r="E56">
        <f>IF(temperatury[[#This Row],[czy cieply]]=15, 1, 0)</f>
        <v>0</v>
      </c>
    </row>
    <row r="57" spans="1:5" x14ac:dyDescent="0.25">
      <c r="A57" s="1">
        <v>44768</v>
      </c>
      <c r="B57">
        <v>26</v>
      </c>
      <c r="C57">
        <f>IF(temperatury[[#This Row],[temp]]&gt;20, C56+1, 0)</f>
        <v>8</v>
      </c>
      <c r="D57">
        <f t="shared" si="1"/>
        <v>15</v>
      </c>
      <c r="E57">
        <f>IF(temperatury[[#This Row],[czy cieply]]=15, 1, 0)</f>
        <v>0</v>
      </c>
    </row>
    <row r="58" spans="1:5" x14ac:dyDescent="0.25">
      <c r="A58" s="1">
        <v>44769</v>
      </c>
      <c r="B58">
        <v>27</v>
      </c>
      <c r="C58">
        <f>IF(temperatury[[#This Row],[temp]]&gt;20, C57+1, 0)</f>
        <v>9</v>
      </c>
      <c r="D58">
        <f t="shared" si="1"/>
        <v>15</v>
      </c>
      <c r="E58">
        <f>IF(temperatury[[#This Row],[czy cieply]]=15, 1, 0)</f>
        <v>0</v>
      </c>
    </row>
    <row r="59" spans="1:5" x14ac:dyDescent="0.25">
      <c r="A59" s="1">
        <v>44770</v>
      </c>
      <c r="B59">
        <v>24</v>
      </c>
      <c r="C59">
        <f>IF(temperatury[[#This Row],[temp]]&gt;20, C58+1, 0)</f>
        <v>10</v>
      </c>
      <c r="D59">
        <f t="shared" si="1"/>
        <v>15</v>
      </c>
      <c r="E59">
        <f>IF(temperatury[[#This Row],[czy cieply]]=15, 1, 0)</f>
        <v>0</v>
      </c>
    </row>
    <row r="60" spans="1:5" x14ac:dyDescent="0.25">
      <c r="A60" s="1">
        <v>44771</v>
      </c>
      <c r="B60">
        <v>26</v>
      </c>
      <c r="C60">
        <f>IF(temperatury[[#This Row],[temp]]&gt;20, C59+1, 0)</f>
        <v>11</v>
      </c>
      <c r="D60">
        <f t="shared" si="1"/>
        <v>15</v>
      </c>
      <c r="E60">
        <f>IF(temperatury[[#This Row],[czy cieply]]=15, 1, 0)</f>
        <v>0</v>
      </c>
    </row>
    <row r="61" spans="1:5" x14ac:dyDescent="0.25">
      <c r="A61" s="1">
        <v>44772</v>
      </c>
      <c r="B61">
        <v>25</v>
      </c>
      <c r="C61">
        <f>IF(temperatury[[#This Row],[temp]]&gt;20, C60+1, 0)</f>
        <v>12</v>
      </c>
      <c r="D61">
        <f t="shared" si="1"/>
        <v>15</v>
      </c>
      <c r="E61">
        <f>IF(temperatury[[#This Row],[czy cieply]]=15, 1, 0)</f>
        <v>0</v>
      </c>
    </row>
    <row r="62" spans="1:5" x14ac:dyDescent="0.25">
      <c r="A62" s="1">
        <v>44773</v>
      </c>
      <c r="B62">
        <v>24</v>
      </c>
      <c r="C62">
        <f>IF(temperatury[[#This Row],[temp]]&gt;20, C61+1, 0)</f>
        <v>13</v>
      </c>
      <c r="D62">
        <f t="shared" si="1"/>
        <v>15</v>
      </c>
      <c r="E62">
        <f>IF(temperatury[[#This Row],[czy cieply]]=15, 1, 0)</f>
        <v>0</v>
      </c>
    </row>
    <row r="63" spans="1:5" x14ac:dyDescent="0.25">
      <c r="A63" s="1">
        <v>44774</v>
      </c>
      <c r="B63">
        <v>22</v>
      </c>
      <c r="C63">
        <f>IF(temperatury[[#This Row],[temp]]&gt;20, C62+1, 0)</f>
        <v>14</v>
      </c>
      <c r="D63">
        <f t="shared" si="1"/>
        <v>15</v>
      </c>
      <c r="E63">
        <f>IF(temperatury[[#This Row],[czy cieply]]=15, 1, 0)</f>
        <v>0</v>
      </c>
    </row>
    <row r="64" spans="1:5" x14ac:dyDescent="0.25">
      <c r="A64" s="1">
        <v>44775</v>
      </c>
      <c r="B64">
        <v>19</v>
      </c>
      <c r="C64">
        <f>IF(temperatury[[#This Row],[temp]]&gt;20, C63+1, 0)</f>
        <v>0</v>
      </c>
      <c r="D64">
        <f t="shared" si="1"/>
        <v>15</v>
      </c>
      <c r="E64">
        <f>IF(temperatury[[#This Row],[czy cieply]]=15, 1, 0)</f>
        <v>0</v>
      </c>
    </row>
    <row r="65" spans="1:5" x14ac:dyDescent="0.25">
      <c r="A65" s="1">
        <v>44776</v>
      </c>
      <c r="B65">
        <v>21</v>
      </c>
      <c r="C65">
        <f>IF(temperatury[[#This Row],[temp]]&gt;20, C64+1, 0)</f>
        <v>1</v>
      </c>
      <c r="D65">
        <f t="shared" si="1"/>
        <v>15</v>
      </c>
      <c r="E65">
        <f>IF(temperatury[[#This Row],[czy cieply]]=15, 1, 0)</f>
        <v>0</v>
      </c>
    </row>
    <row r="66" spans="1:5" x14ac:dyDescent="0.25">
      <c r="A66" s="1">
        <v>44777</v>
      </c>
      <c r="B66">
        <v>26</v>
      </c>
      <c r="C66">
        <f>IF(temperatury[[#This Row],[temp]]&gt;20, C65+1, 0)</f>
        <v>2</v>
      </c>
      <c r="D66">
        <f t="shared" ref="D66:D93" si="2">MAX(C66:C157)</f>
        <v>15</v>
      </c>
      <c r="E66">
        <f>IF(temperatury[[#This Row],[czy cieply]]=15, 1, 0)</f>
        <v>0</v>
      </c>
    </row>
    <row r="67" spans="1:5" x14ac:dyDescent="0.25">
      <c r="A67" s="1">
        <v>44778</v>
      </c>
      <c r="B67">
        <v>19</v>
      </c>
      <c r="C67">
        <f>IF(temperatury[[#This Row],[temp]]&gt;20, C66+1, 0)</f>
        <v>0</v>
      </c>
      <c r="D67">
        <f t="shared" si="2"/>
        <v>15</v>
      </c>
      <c r="E67">
        <f>IF(temperatury[[#This Row],[czy cieply]]=15, 1, 0)</f>
        <v>0</v>
      </c>
    </row>
    <row r="68" spans="1:5" x14ac:dyDescent="0.25">
      <c r="A68" s="1">
        <v>44779</v>
      </c>
      <c r="B68">
        <v>21</v>
      </c>
      <c r="C68">
        <f>IF(temperatury[[#This Row],[temp]]&gt;20, C67+1, 0)</f>
        <v>1</v>
      </c>
      <c r="D68">
        <f t="shared" si="2"/>
        <v>15</v>
      </c>
      <c r="E68">
        <f>IF(temperatury[[#This Row],[czy cieply]]=15, 1, 0)</f>
        <v>0</v>
      </c>
    </row>
    <row r="69" spans="1:5" x14ac:dyDescent="0.25">
      <c r="A69" s="1">
        <v>44780</v>
      </c>
      <c r="B69">
        <v>23</v>
      </c>
      <c r="C69">
        <f>IF(temperatury[[#This Row],[temp]]&gt;20, C68+1, 0)</f>
        <v>2</v>
      </c>
      <c r="D69">
        <f t="shared" si="2"/>
        <v>15</v>
      </c>
      <c r="E69">
        <f>IF(temperatury[[#This Row],[czy cieply]]=15, 1, 0)</f>
        <v>0</v>
      </c>
    </row>
    <row r="70" spans="1:5" x14ac:dyDescent="0.25">
      <c r="A70" s="1">
        <v>44781</v>
      </c>
      <c r="B70">
        <v>27</v>
      </c>
      <c r="C70">
        <f>IF(temperatury[[#This Row],[temp]]&gt;20, C69+1, 0)</f>
        <v>3</v>
      </c>
      <c r="D70">
        <f t="shared" si="2"/>
        <v>15</v>
      </c>
      <c r="E70">
        <f>IF(temperatury[[#This Row],[czy cieply]]=15, 1, 0)</f>
        <v>0</v>
      </c>
    </row>
    <row r="71" spans="1:5" x14ac:dyDescent="0.25">
      <c r="A71" s="1">
        <v>44782</v>
      </c>
      <c r="B71">
        <v>20</v>
      </c>
      <c r="C71">
        <f>IF(temperatury[[#This Row],[temp]]&gt;20, C70+1, 0)</f>
        <v>0</v>
      </c>
      <c r="D71">
        <f t="shared" si="2"/>
        <v>15</v>
      </c>
      <c r="E71">
        <f>IF(temperatury[[#This Row],[czy cieply]]=15, 1, 0)</f>
        <v>0</v>
      </c>
    </row>
    <row r="72" spans="1:5" x14ac:dyDescent="0.25">
      <c r="A72" s="1">
        <v>44783</v>
      </c>
      <c r="B72">
        <v>18</v>
      </c>
      <c r="C72">
        <f>IF(temperatury[[#This Row],[temp]]&gt;20, C71+1, 0)</f>
        <v>0</v>
      </c>
      <c r="D72">
        <f t="shared" si="2"/>
        <v>15</v>
      </c>
      <c r="E72">
        <f>IF(temperatury[[#This Row],[czy cieply]]=15, 1, 0)</f>
        <v>0</v>
      </c>
    </row>
    <row r="73" spans="1:5" x14ac:dyDescent="0.25">
      <c r="A73" s="1">
        <v>44784</v>
      </c>
      <c r="B73">
        <v>17</v>
      </c>
      <c r="C73">
        <f>IF(temperatury[[#This Row],[temp]]&gt;20, C72+1, 0)</f>
        <v>0</v>
      </c>
      <c r="D73">
        <f t="shared" si="2"/>
        <v>15</v>
      </c>
      <c r="E73">
        <f>IF(temperatury[[#This Row],[czy cieply]]=15, 1, 0)</f>
        <v>0</v>
      </c>
    </row>
    <row r="74" spans="1:5" x14ac:dyDescent="0.25">
      <c r="A74" s="1">
        <v>44785</v>
      </c>
      <c r="B74">
        <v>19</v>
      </c>
      <c r="C74">
        <f>IF(temperatury[[#This Row],[temp]]&gt;20, C73+1, 0)</f>
        <v>0</v>
      </c>
      <c r="D74">
        <f t="shared" si="2"/>
        <v>15</v>
      </c>
      <c r="E74">
        <f>IF(temperatury[[#This Row],[czy cieply]]=15, 1, 0)</f>
        <v>0</v>
      </c>
    </row>
    <row r="75" spans="1:5" x14ac:dyDescent="0.25">
      <c r="A75" s="1">
        <v>44786</v>
      </c>
      <c r="B75">
        <v>26</v>
      </c>
      <c r="C75">
        <f>IF(temperatury[[#This Row],[temp]]&gt;20, C74+1, 0)</f>
        <v>1</v>
      </c>
      <c r="D75">
        <f t="shared" si="2"/>
        <v>15</v>
      </c>
      <c r="E75">
        <f>IF(temperatury[[#This Row],[czy cieply]]=15, 1, 0)</f>
        <v>0</v>
      </c>
    </row>
    <row r="76" spans="1:5" x14ac:dyDescent="0.25">
      <c r="A76" s="1">
        <v>44787</v>
      </c>
      <c r="B76">
        <v>21</v>
      </c>
      <c r="C76">
        <f>IF(temperatury[[#This Row],[temp]]&gt;20, C75+1, 0)</f>
        <v>2</v>
      </c>
      <c r="D76">
        <f t="shared" si="2"/>
        <v>15</v>
      </c>
      <c r="E76">
        <f>IF(temperatury[[#This Row],[czy cieply]]=15, 1, 0)</f>
        <v>0</v>
      </c>
    </row>
    <row r="77" spans="1:5" x14ac:dyDescent="0.25">
      <c r="A77" s="1">
        <v>44788</v>
      </c>
      <c r="B77">
        <v>19</v>
      </c>
      <c r="C77">
        <f>IF(temperatury[[#This Row],[temp]]&gt;20, C76+1, 0)</f>
        <v>0</v>
      </c>
      <c r="D77">
        <f t="shared" si="2"/>
        <v>15</v>
      </c>
      <c r="E77">
        <f>IF(temperatury[[#This Row],[czy cieply]]=15, 1, 0)</f>
        <v>0</v>
      </c>
    </row>
    <row r="78" spans="1:5" x14ac:dyDescent="0.25">
      <c r="A78" s="1">
        <v>44789</v>
      </c>
      <c r="B78">
        <v>19</v>
      </c>
      <c r="C78">
        <f>IF(temperatury[[#This Row],[temp]]&gt;20, C77+1, 0)</f>
        <v>0</v>
      </c>
      <c r="D78">
        <f t="shared" si="2"/>
        <v>15</v>
      </c>
      <c r="E78">
        <f>IF(temperatury[[#This Row],[czy cieply]]=15, 1, 0)</f>
        <v>0</v>
      </c>
    </row>
    <row r="79" spans="1:5" x14ac:dyDescent="0.25">
      <c r="A79" s="1">
        <v>44790</v>
      </c>
      <c r="B79">
        <v>21</v>
      </c>
      <c r="C79">
        <f>IF(temperatury[[#This Row],[temp]]&gt;20, C78+1, 0)</f>
        <v>1</v>
      </c>
      <c r="D79">
        <f t="shared" si="2"/>
        <v>15</v>
      </c>
      <c r="E79">
        <f>IF(temperatury[[#This Row],[czy cieply]]=15, 1, 0)</f>
        <v>0</v>
      </c>
    </row>
    <row r="80" spans="1:5" x14ac:dyDescent="0.25">
      <c r="A80" s="1">
        <v>44791</v>
      </c>
      <c r="B80">
        <v>21</v>
      </c>
      <c r="C80">
        <f>IF(temperatury[[#This Row],[temp]]&gt;20, C79+1, 0)</f>
        <v>2</v>
      </c>
      <c r="D80">
        <f t="shared" si="2"/>
        <v>15</v>
      </c>
      <c r="E80">
        <f>IF(temperatury[[#This Row],[czy cieply]]=15, 1, 0)</f>
        <v>0</v>
      </c>
    </row>
    <row r="81" spans="1:5" x14ac:dyDescent="0.25">
      <c r="A81" s="1">
        <v>44792</v>
      </c>
      <c r="B81">
        <v>24</v>
      </c>
      <c r="C81">
        <f>IF(temperatury[[#This Row],[temp]]&gt;20, C80+1, 0)</f>
        <v>3</v>
      </c>
      <c r="D81">
        <f t="shared" si="2"/>
        <v>15</v>
      </c>
      <c r="E81">
        <f>IF(temperatury[[#This Row],[czy cieply]]=15, 1, 0)</f>
        <v>0</v>
      </c>
    </row>
    <row r="82" spans="1:5" x14ac:dyDescent="0.25">
      <c r="A82" s="1">
        <v>44793</v>
      </c>
      <c r="B82">
        <v>26</v>
      </c>
      <c r="C82">
        <f>IF(temperatury[[#This Row],[temp]]&gt;20, C81+1, 0)</f>
        <v>4</v>
      </c>
      <c r="D82">
        <f t="shared" si="2"/>
        <v>15</v>
      </c>
      <c r="E82">
        <f>IF(temperatury[[#This Row],[czy cieply]]=15, 1, 0)</f>
        <v>0</v>
      </c>
    </row>
    <row r="83" spans="1:5" x14ac:dyDescent="0.25">
      <c r="A83" s="1">
        <v>44794</v>
      </c>
      <c r="B83">
        <v>23</v>
      </c>
      <c r="C83">
        <f>IF(temperatury[[#This Row],[temp]]&gt;20, C82+1, 0)</f>
        <v>5</v>
      </c>
      <c r="D83">
        <f t="shared" si="2"/>
        <v>15</v>
      </c>
      <c r="E83">
        <f>IF(temperatury[[#This Row],[czy cieply]]=15, 1, 0)</f>
        <v>0</v>
      </c>
    </row>
    <row r="84" spans="1:5" x14ac:dyDescent="0.25">
      <c r="A84" s="1">
        <v>44795</v>
      </c>
      <c r="B84">
        <v>23</v>
      </c>
      <c r="C84">
        <f>IF(temperatury[[#This Row],[temp]]&gt;20, C83+1, 0)</f>
        <v>6</v>
      </c>
      <c r="D84">
        <f t="shared" si="2"/>
        <v>15</v>
      </c>
      <c r="E84">
        <f>IF(temperatury[[#This Row],[czy cieply]]=15, 1, 0)</f>
        <v>0</v>
      </c>
    </row>
    <row r="85" spans="1:5" x14ac:dyDescent="0.25">
      <c r="A85" s="1">
        <v>44796</v>
      </c>
      <c r="B85">
        <v>24</v>
      </c>
      <c r="C85">
        <f>IF(temperatury[[#This Row],[temp]]&gt;20, C84+1, 0)</f>
        <v>7</v>
      </c>
      <c r="D85">
        <f t="shared" si="2"/>
        <v>15</v>
      </c>
      <c r="E85">
        <f>IF(temperatury[[#This Row],[czy cieply]]=15, 1, 0)</f>
        <v>0</v>
      </c>
    </row>
    <row r="86" spans="1:5" x14ac:dyDescent="0.25">
      <c r="A86" s="1">
        <v>44797</v>
      </c>
      <c r="B86">
        <v>26</v>
      </c>
      <c r="C86">
        <f>IF(temperatury[[#This Row],[temp]]&gt;20, C85+1, 0)</f>
        <v>8</v>
      </c>
      <c r="D86">
        <f t="shared" si="2"/>
        <v>15</v>
      </c>
      <c r="E86">
        <f>IF(temperatury[[#This Row],[czy cieply]]=15, 1, 0)</f>
        <v>0</v>
      </c>
    </row>
    <row r="87" spans="1:5" x14ac:dyDescent="0.25">
      <c r="A87" s="1">
        <v>44798</v>
      </c>
      <c r="B87">
        <v>28</v>
      </c>
      <c r="C87">
        <f>IF(temperatury[[#This Row],[temp]]&gt;20, C86+1, 0)</f>
        <v>9</v>
      </c>
      <c r="D87">
        <f t="shared" si="2"/>
        <v>15</v>
      </c>
      <c r="E87">
        <f>IF(temperatury[[#This Row],[czy cieply]]=15, 1, 0)</f>
        <v>0</v>
      </c>
    </row>
    <row r="88" spans="1:5" x14ac:dyDescent="0.25">
      <c r="A88" s="1">
        <v>44799</v>
      </c>
      <c r="B88">
        <v>32</v>
      </c>
      <c r="C88">
        <f>IF(temperatury[[#This Row],[temp]]&gt;20, C87+1, 0)</f>
        <v>10</v>
      </c>
      <c r="D88">
        <f t="shared" si="2"/>
        <v>15</v>
      </c>
      <c r="E88">
        <f>IF(temperatury[[#This Row],[czy cieply]]=15, 1, 0)</f>
        <v>0</v>
      </c>
    </row>
    <row r="89" spans="1:5" x14ac:dyDescent="0.25">
      <c r="A89" s="1">
        <v>44800</v>
      </c>
      <c r="B89">
        <v>26</v>
      </c>
      <c r="C89">
        <f>IF(temperatury[[#This Row],[temp]]&gt;20, C88+1, 0)</f>
        <v>11</v>
      </c>
      <c r="D89">
        <f t="shared" si="2"/>
        <v>15</v>
      </c>
      <c r="E89">
        <f>IF(temperatury[[#This Row],[czy cieply]]=15, 1, 0)</f>
        <v>0</v>
      </c>
    </row>
    <row r="90" spans="1:5" x14ac:dyDescent="0.25">
      <c r="A90" s="1">
        <v>44801</v>
      </c>
      <c r="B90">
        <v>32</v>
      </c>
      <c r="C90">
        <f>IF(temperatury[[#This Row],[temp]]&gt;20, C89+1, 0)</f>
        <v>12</v>
      </c>
      <c r="D90">
        <f t="shared" si="2"/>
        <v>15</v>
      </c>
      <c r="E90">
        <f>IF(temperatury[[#This Row],[czy cieply]]=15, 1, 0)</f>
        <v>0</v>
      </c>
    </row>
    <row r="91" spans="1:5" x14ac:dyDescent="0.25">
      <c r="A91" s="1">
        <v>44802</v>
      </c>
      <c r="B91">
        <v>23</v>
      </c>
      <c r="C91">
        <f>IF(temperatury[[#This Row],[temp]]&gt;20, C90+1, 0)</f>
        <v>13</v>
      </c>
      <c r="D91">
        <f t="shared" si="2"/>
        <v>15</v>
      </c>
      <c r="E91">
        <f>IF(temperatury[[#This Row],[czy cieply]]=15, 1, 0)</f>
        <v>0</v>
      </c>
    </row>
    <row r="92" spans="1:5" x14ac:dyDescent="0.25">
      <c r="A92" s="1">
        <v>44803</v>
      </c>
      <c r="B92">
        <v>22</v>
      </c>
      <c r="C92">
        <f>IF(temperatury[[#This Row],[temp]]&gt;20, C91+1, 0)</f>
        <v>14</v>
      </c>
      <c r="D92">
        <f t="shared" si="2"/>
        <v>15</v>
      </c>
      <c r="E92">
        <f>IF(temperatury[[#This Row],[czy cieply]]=15, 1, 0)</f>
        <v>0</v>
      </c>
    </row>
    <row r="93" spans="1:5" x14ac:dyDescent="0.25">
      <c r="A93" s="1">
        <v>44804</v>
      </c>
      <c r="B93">
        <v>25</v>
      </c>
      <c r="C93">
        <f>IF(temperatury[[#This Row],[temp]]&gt;20, C92+1, 0)</f>
        <v>15</v>
      </c>
      <c r="D93">
        <f t="shared" si="2"/>
        <v>15</v>
      </c>
      <c r="E93">
        <f>IF(temperatury[[#This Row],[czy cieply]]=15, 1, 0)</f>
        <v>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36E5F-04C2-4573-BA66-B76B08860D80}">
  <dimension ref="A1:K93"/>
  <sheetViews>
    <sheetView tabSelected="1" workbookViewId="0">
      <selection activeCell="O7" sqref="O7"/>
    </sheetView>
  </sheetViews>
  <sheetFormatPr defaultRowHeight="15" x14ac:dyDescent="0.25"/>
  <cols>
    <col min="1" max="1" width="10.42578125" bestFit="1" customWidth="1"/>
    <col min="8" max="8" width="17.7109375" bestFit="1" customWidth="1"/>
    <col min="9" max="9" width="16" bestFit="1" customWidth="1"/>
    <col min="10" max="11" width="19.5703125" bestFit="1" customWidth="1"/>
  </cols>
  <sheetData>
    <row r="1" spans="1:11" x14ac:dyDescent="0.25">
      <c r="A1" t="s">
        <v>6</v>
      </c>
      <c r="B1" t="s">
        <v>5</v>
      </c>
      <c r="C1" t="s">
        <v>0</v>
      </c>
      <c r="D1" t="s">
        <v>7</v>
      </c>
      <c r="E1" t="s">
        <v>8</v>
      </c>
      <c r="F1" t="s">
        <v>9</v>
      </c>
      <c r="H1" s="5" t="s">
        <v>10</v>
      </c>
      <c r="I1" t="s">
        <v>15</v>
      </c>
      <c r="J1" t="s">
        <v>16</v>
      </c>
      <c r="K1" t="s">
        <v>17</v>
      </c>
    </row>
    <row r="2" spans="1:11" x14ac:dyDescent="0.25">
      <c r="A2" s="1">
        <v>44713</v>
      </c>
      <c r="B2">
        <v>24</v>
      </c>
      <c r="C2">
        <v>1</v>
      </c>
      <c r="D2">
        <v>120</v>
      </c>
      <c r="E2">
        <v>90</v>
      </c>
      <c r="F2">
        <v>80</v>
      </c>
      <c r="H2" s="6" t="s">
        <v>12</v>
      </c>
      <c r="I2" s="12">
        <v>3527</v>
      </c>
      <c r="J2" s="12">
        <v>2639</v>
      </c>
      <c r="K2" s="12">
        <v>2355</v>
      </c>
    </row>
    <row r="3" spans="1:11" x14ac:dyDescent="0.25">
      <c r="A3" s="1">
        <v>44714</v>
      </c>
      <c r="B3">
        <v>25</v>
      </c>
      <c r="C3">
        <f>IF(temperatury3[[#This Row],[temp]]&gt;20, C2+1, 0)</f>
        <v>2</v>
      </c>
      <c r="D3">
        <f>ROUNDDOWN(($D$2*(1+(2/29)*((temperatury3[[#This Row],[temp]]-24)/2))), 0)</f>
        <v>124</v>
      </c>
      <c r="E3">
        <f>ROUNDDOWN(($E$2*(1+(1/13)*((temperatury3[[#This Row],[temp]]-24)/2))), 0)</f>
        <v>93</v>
      </c>
      <c r="F3">
        <f>ROUNDDOWN(($F$2*(1+(1/17)*((temperatury3[[#This Row],[temp]]-24)/2))), 0)</f>
        <v>82</v>
      </c>
      <c r="H3" s="6" t="s">
        <v>13</v>
      </c>
      <c r="I3" s="12">
        <v>3675</v>
      </c>
      <c r="J3" s="12">
        <v>2747</v>
      </c>
      <c r="K3" s="12">
        <v>2448</v>
      </c>
    </row>
    <row r="4" spans="1:11" x14ac:dyDescent="0.25">
      <c r="A4" s="1">
        <v>44715</v>
      </c>
      <c r="B4">
        <v>27</v>
      </c>
      <c r="C4">
        <f>IF(temperatury3[[#This Row],[temp]]&gt;20, C3+1, 0)</f>
        <v>3</v>
      </c>
      <c r="D4">
        <f>ROUNDDOWN(($D$2*(1+(2/29)*((temperatury3[[#This Row],[temp]]-24)/2))), 0)</f>
        <v>132</v>
      </c>
      <c r="E4">
        <f>ROUNDDOWN(($E$2*(1+(1/13)*((temperatury3[[#This Row],[temp]]-24)/2))), 0)</f>
        <v>100</v>
      </c>
      <c r="F4">
        <f>ROUNDDOWN(($F$2*(1+(1/17)*((temperatury3[[#This Row],[temp]]-24)/2))), 0)</f>
        <v>87</v>
      </c>
      <c r="H4" s="6" t="s">
        <v>14</v>
      </c>
      <c r="I4" s="12">
        <v>3579</v>
      </c>
      <c r="J4" s="12">
        <v>2665</v>
      </c>
      <c r="K4" s="12">
        <v>2390</v>
      </c>
    </row>
    <row r="5" spans="1:11" x14ac:dyDescent="0.25">
      <c r="A5" s="1">
        <v>44716</v>
      </c>
      <c r="B5">
        <v>27</v>
      </c>
      <c r="C5">
        <f>IF(temperatury3[[#This Row],[temp]]&gt;20, C4+1, 0)</f>
        <v>4</v>
      </c>
      <c r="D5">
        <f>ROUNDDOWN(($D$2*(1+(2/29)*((temperatury3[[#This Row],[temp]]-24)/2))), 0)</f>
        <v>132</v>
      </c>
      <c r="E5">
        <f>ROUNDDOWN(($E$2*(1+(1/13)*((temperatury3[[#This Row],[temp]]-24)/2))), 0)</f>
        <v>100</v>
      </c>
      <c r="F5">
        <f>ROUNDDOWN(($F$2*(1+(1/17)*((temperatury3[[#This Row],[temp]]-24)/2))), 0)</f>
        <v>87</v>
      </c>
      <c r="H5" s="6" t="s">
        <v>11</v>
      </c>
      <c r="I5" s="12">
        <v>10781</v>
      </c>
      <c r="J5" s="12">
        <v>8051</v>
      </c>
      <c r="K5" s="12">
        <v>7193</v>
      </c>
    </row>
    <row r="6" spans="1:11" x14ac:dyDescent="0.25">
      <c r="A6" s="1">
        <v>44717</v>
      </c>
      <c r="B6">
        <v>27</v>
      </c>
      <c r="C6">
        <f>IF(temperatury3[[#This Row],[temp]]&gt;20, C5+1, 0)</f>
        <v>5</v>
      </c>
      <c r="D6">
        <f>ROUNDDOWN(($D$2*(1+(2/29)*((temperatury3[[#This Row],[temp]]-24)/2))), 0)</f>
        <v>132</v>
      </c>
      <c r="E6">
        <f>ROUNDDOWN(($E$2*(1+(1/13)*((temperatury3[[#This Row],[temp]]-24)/2))), 0)</f>
        <v>100</v>
      </c>
      <c r="F6">
        <f>ROUNDDOWN(($F$2*(1+(1/17)*((temperatury3[[#This Row],[temp]]-24)/2))), 0)</f>
        <v>87</v>
      </c>
    </row>
    <row r="7" spans="1:11" x14ac:dyDescent="0.25">
      <c r="A7" s="1">
        <v>44718</v>
      </c>
      <c r="B7">
        <v>22</v>
      </c>
      <c r="C7">
        <f>IF(temperatury3[[#This Row],[temp]]&gt;20, C6+1, 0)</f>
        <v>6</v>
      </c>
      <c r="D7">
        <f>ROUNDDOWN(($D$2*(1+(2/29)*((temperatury3[[#This Row],[temp]]-24)/2))), 0)</f>
        <v>111</v>
      </c>
      <c r="E7">
        <f>ROUNDDOWN(($E$2*(1+(1/13)*((temperatury3[[#This Row],[temp]]-24)/2))), 0)</f>
        <v>83</v>
      </c>
      <c r="F7">
        <f>ROUNDDOWN(($F$2*(1+(1/17)*((temperatury3[[#This Row],[temp]]-24)/2))), 0)</f>
        <v>75</v>
      </c>
    </row>
    <row r="8" spans="1:11" x14ac:dyDescent="0.25">
      <c r="A8" s="1">
        <v>44719</v>
      </c>
      <c r="B8">
        <v>25</v>
      </c>
      <c r="C8">
        <f>IF(temperatury3[[#This Row],[temp]]&gt;20, C7+1, 0)</f>
        <v>7</v>
      </c>
      <c r="D8">
        <f>ROUNDDOWN(($D$2*(1+(2/29)*((temperatury3[[#This Row],[temp]]-24)/2))), 0)</f>
        <v>124</v>
      </c>
      <c r="E8">
        <f>ROUNDDOWN(($E$2*(1+(1/13)*((temperatury3[[#This Row],[temp]]-24)/2))), 0)</f>
        <v>93</v>
      </c>
      <c r="F8">
        <f>ROUNDDOWN(($F$2*(1+(1/17)*((temperatury3[[#This Row],[temp]]-24)/2))), 0)</f>
        <v>82</v>
      </c>
    </row>
    <row r="9" spans="1:11" x14ac:dyDescent="0.25">
      <c r="A9" s="1">
        <v>44720</v>
      </c>
      <c r="B9">
        <v>25</v>
      </c>
      <c r="C9">
        <f>IF(temperatury3[[#This Row],[temp]]&gt;20, C8+1, 0)</f>
        <v>8</v>
      </c>
      <c r="D9">
        <f>ROUNDDOWN(($D$2*(1+(2/29)*((temperatury3[[#This Row],[temp]]-24)/2))), 0)</f>
        <v>124</v>
      </c>
      <c r="E9">
        <f>ROUNDDOWN(($E$2*(1+(1/13)*((temperatury3[[#This Row],[temp]]-24)/2))), 0)</f>
        <v>93</v>
      </c>
      <c r="F9">
        <f>ROUNDDOWN(($F$2*(1+(1/17)*((temperatury3[[#This Row],[temp]]-24)/2))), 0)</f>
        <v>82</v>
      </c>
    </row>
    <row r="10" spans="1:11" x14ac:dyDescent="0.25">
      <c r="A10" s="1">
        <v>44721</v>
      </c>
      <c r="B10">
        <v>21</v>
      </c>
      <c r="C10">
        <f>IF(temperatury3[[#This Row],[temp]]&gt;20, C9+1, 0)</f>
        <v>9</v>
      </c>
      <c r="D10">
        <f>ROUNDDOWN(($D$2*(1+(2/29)*((temperatury3[[#This Row],[temp]]-24)/2))), 0)</f>
        <v>107</v>
      </c>
      <c r="E10">
        <f>ROUNDDOWN(($E$2*(1+(1/13)*((temperatury3[[#This Row],[temp]]-24)/2))), 0)</f>
        <v>79</v>
      </c>
      <c r="F10">
        <f>ROUNDDOWN(($F$2*(1+(1/17)*((temperatury3[[#This Row],[temp]]-24)/2))), 0)</f>
        <v>72</v>
      </c>
    </row>
    <row r="11" spans="1:11" x14ac:dyDescent="0.25">
      <c r="A11" s="1">
        <v>44722</v>
      </c>
      <c r="B11">
        <v>21</v>
      </c>
      <c r="C11">
        <f>IF(temperatury3[[#This Row],[temp]]&gt;20, C10+1, 0)</f>
        <v>10</v>
      </c>
      <c r="D11">
        <f>ROUNDDOWN(($D$2*(1+(2/29)*((temperatury3[[#This Row],[temp]]-24)/2))), 0)</f>
        <v>107</v>
      </c>
      <c r="E11">
        <f>ROUNDDOWN(($E$2*(1+(1/13)*((temperatury3[[#This Row],[temp]]-24)/2))), 0)</f>
        <v>79</v>
      </c>
      <c r="F11">
        <f>ROUNDDOWN(($F$2*(1+(1/17)*((temperatury3[[#This Row],[temp]]-24)/2))), 0)</f>
        <v>72</v>
      </c>
    </row>
    <row r="12" spans="1:11" x14ac:dyDescent="0.25">
      <c r="A12" s="1">
        <v>44723</v>
      </c>
      <c r="B12">
        <v>19</v>
      </c>
      <c r="C12">
        <f>IF(temperatury3[[#This Row],[temp]]&gt;20, C11+1, 0)</f>
        <v>0</v>
      </c>
      <c r="D12">
        <f>ROUNDDOWN(($D$2*(1+(2/29)*((temperatury3[[#This Row],[temp]]-24)/2))), 0)</f>
        <v>99</v>
      </c>
      <c r="E12">
        <f>ROUNDDOWN(($E$2*(1+(1/13)*((temperatury3[[#This Row],[temp]]-24)/2))), 0)</f>
        <v>72</v>
      </c>
      <c r="F12">
        <f>ROUNDDOWN(($F$2*(1+(1/17)*((temperatury3[[#This Row],[temp]]-24)/2))), 0)</f>
        <v>68</v>
      </c>
    </row>
    <row r="13" spans="1:11" x14ac:dyDescent="0.25">
      <c r="A13" s="1">
        <v>44724</v>
      </c>
      <c r="B13">
        <v>19</v>
      </c>
      <c r="C13">
        <f>IF(temperatury3[[#This Row],[temp]]&gt;20, C12+1, 0)</f>
        <v>0</v>
      </c>
      <c r="D13">
        <f>ROUNDDOWN(($D$2*(1+(2/29)*((temperatury3[[#This Row],[temp]]-24)/2))), 0)</f>
        <v>99</v>
      </c>
      <c r="E13">
        <f>ROUNDDOWN(($E$2*(1+(1/13)*((temperatury3[[#This Row],[temp]]-24)/2))), 0)</f>
        <v>72</v>
      </c>
      <c r="F13">
        <f>ROUNDDOWN(($F$2*(1+(1/17)*((temperatury3[[#This Row],[temp]]-24)/2))), 0)</f>
        <v>68</v>
      </c>
    </row>
    <row r="14" spans="1:11" x14ac:dyDescent="0.25">
      <c r="A14" s="1">
        <v>44725</v>
      </c>
      <c r="B14">
        <v>15</v>
      </c>
      <c r="C14">
        <f>IF(temperatury3[[#This Row],[temp]]&gt;20, C13+1, 0)</f>
        <v>0</v>
      </c>
      <c r="D14">
        <f>ROUNDDOWN(($D$2*(1+(2/29)*((temperatury3[[#This Row],[temp]]-24)/2))), 0)</f>
        <v>82</v>
      </c>
      <c r="E14">
        <f>ROUNDDOWN(($E$2*(1+(1/13)*((temperatury3[[#This Row],[temp]]-24)/2))), 0)</f>
        <v>58</v>
      </c>
      <c r="F14">
        <f>ROUNDDOWN(($F$2*(1+(1/17)*((temperatury3[[#This Row],[temp]]-24)/2))), 0)</f>
        <v>58</v>
      </c>
    </row>
    <row r="15" spans="1:11" x14ac:dyDescent="0.25">
      <c r="A15" s="1">
        <v>44726</v>
      </c>
      <c r="B15">
        <v>21</v>
      </c>
      <c r="C15">
        <f>IF(temperatury3[[#This Row],[temp]]&gt;20, C14+1, 0)</f>
        <v>1</v>
      </c>
      <c r="D15">
        <f>ROUNDDOWN(($D$2*(1+(2/29)*((temperatury3[[#This Row],[temp]]-24)/2))), 0)</f>
        <v>107</v>
      </c>
      <c r="E15">
        <f>ROUNDDOWN(($E$2*(1+(1/13)*((temperatury3[[#This Row],[temp]]-24)/2))), 0)</f>
        <v>79</v>
      </c>
      <c r="F15">
        <f>ROUNDDOWN(($F$2*(1+(1/17)*((temperatury3[[#This Row],[temp]]-24)/2))), 0)</f>
        <v>72</v>
      </c>
    </row>
    <row r="16" spans="1:11" x14ac:dyDescent="0.25">
      <c r="A16" s="1">
        <v>44727</v>
      </c>
      <c r="B16">
        <v>23</v>
      </c>
      <c r="C16">
        <f>IF(temperatury3[[#This Row],[temp]]&gt;20, C15+1, 0)</f>
        <v>2</v>
      </c>
      <c r="D16">
        <f>ROUNDDOWN(($D$2*(1+(2/29)*((temperatury3[[#This Row],[temp]]-24)/2))), 0)</f>
        <v>115</v>
      </c>
      <c r="E16">
        <f>ROUNDDOWN(($E$2*(1+(1/13)*((temperatury3[[#This Row],[temp]]-24)/2))), 0)</f>
        <v>86</v>
      </c>
      <c r="F16">
        <f>ROUNDDOWN(($F$2*(1+(1/17)*((temperatury3[[#This Row],[temp]]-24)/2))), 0)</f>
        <v>77</v>
      </c>
    </row>
    <row r="17" spans="1:6" x14ac:dyDescent="0.25">
      <c r="A17" s="1">
        <v>44728</v>
      </c>
      <c r="B17">
        <v>23</v>
      </c>
      <c r="C17">
        <f>IF(temperatury3[[#This Row],[temp]]&gt;20, C16+1, 0)</f>
        <v>3</v>
      </c>
      <c r="D17">
        <f>ROUNDDOWN(($D$2*(1+(2/29)*((temperatury3[[#This Row],[temp]]-24)/2))), 0)</f>
        <v>115</v>
      </c>
      <c r="E17">
        <f>ROUNDDOWN(($E$2*(1+(1/13)*((temperatury3[[#This Row],[temp]]-24)/2))), 0)</f>
        <v>86</v>
      </c>
      <c r="F17">
        <f>ROUNDDOWN(($F$2*(1+(1/17)*((temperatury3[[#This Row],[temp]]-24)/2))), 0)</f>
        <v>77</v>
      </c>
    </row>
    <row r="18" spans="1:6" x14ac:dyDescent="0.25">
      <c r="A18" s="1">
        <v>44729</v>
      </c>
      <c r="B18">
        <v>16</v>
      </c>
      <c r="C18">
        <f>IF(temperatury3[[#This Row],[temp]]&gt;20, C17+1, 0)</f>
        <v>0</v>
      </c>
      <c r="D18">
        <f>ROUNDDOWN(($D$2*(1+(2/29)*((temperatury3[[#This Row],[temp]]-24)/2))), 0)</f>
        <v>86</v>
      </c>
      <c r="E18">
        <f>ROUNDDOWN(($E$2*(1+(1/13)*((temperatury3[[#This Row],[temp]]-24)/2))), 0)</f>
        <v>62</v>
      </c>
      <c r="F18">
        <f>ROUNDDOWN(($F$2*(1+(1/17)*((temperatury3[[#This Row],[temp]]-24)/2))), 0)</f>
        <v>61</v>
      </c>
    </row>
    <row r="19" spans="1:6" x14ac:dyDescent="0.25">
      <c r="A19" s="1">
        <v>44730</v>
      </c>
      <c r="B19">
        <v>21</v>
      </c>
      <c r="C19">
        <f>IF(temperatury3[[#This Row],[temp]]&gt;20, C18+1, 0)</f>
        <v>1</v>
      </c>
      <c r="D19">
        <f>ROUNDDOWN(($D$2*(1+(2/29)*((temperatury3[[#This Row],[temp]]-24)/2))), 0)</f>
        <v>107</v>
      </c>
      <c r="E19">
        <f>ROUNDDOWN(($E$2*(1+(1/13)*((temperatury3[[#This Row],[temp]]-24)/2))), 0)</f>
        <v>79</v>
      </c>
      <c r="F19">
        <f>ROUNDDOWN(($F$2*(1+(1/17)*((temperatury3[[#This Row],[temp]]-24)/2))), 0)</f>
        <v>72</v>
      </c>
    </row>
    <row r="20" spans="1:6" x14ac:dyDescent="0.25">
      <c r="A20" s="1">
        <v>44731</v>
      </c>
      <c r="B20">
        <v>22</v>
      </c>
      <c r="C20">
        <f>IF(temperatury3[[#This Row],[temp]]&gt;20, C19+1, 0)</f>
        <v>2</v>
      </c>
      <c r="D20">
        <f>ROUNDDOWN(($D$2*(1+(2/29)*((temperatury3[[#This Row],[temp]]-24)/2))), 0)</f>
        <v>111</v>
      </c>
      <c r="E20">
        <f>ROUNDDOWN(($E$2*(1+(1/13)*((temperatury3[[#This Row],[temp]]-24)/2))), 0)</f>
        <v>83</v>
      </c>
      <c r="F20">
        <f>ROUNDDOWN(($F$2*(1+(1/17)*((temperatury3[[#This Row],[temp]]-24)/2))), 0)</f>
        <v>75</v>
      </c>
    </row>
    <row r="21" spans="1:6" x14ac:dyDescent="0.25">
      <c r="A21" s="1">
        <v>44732</v>
      </c>
      <c r="B21">
        <v>22</v>
      </c>
      <c r="C21">
        <f>IF(temperatury3[[#This Row],[temp]]&gt;20, C20+1, 0)</f>
        <v>3</v>
      </c>
      <c r="D21">
        <f>ROUNDDOWN(($D$2*(1+(2/29)*((temperatury3[[#This Row],[temp]]-24)/2))), 0)</f>
        <v>111</v>
      </c>
      <c r="E21">
        <f>ROUNDDOWN(($E$2*(1+(1/13)*((temperatury3[[#This Row],[temp]]-24)/2))), 0)</f>
        <v>83</v>
      </c>
      <c r="F21">
        <f>ROUNDDOWN(($F$2*(1+(1/17)*((temperatury3[[#This Row],[temp]]-24)/2))), 0)</f>
        <v>75</v>
      </c>
    </row>
    <row r="22" spans="1:6" x14ac:dyDescent="0.25">
      <c r="A22" s="1">
        <v>44733</v>
      </c>
      <c r="B22">
        <v>22</v>
      </c>
      <c r="C22">
        <f>IF(temperatury3[[#This Row],[temp]]&gt;20, C21+1, 0)</f>
        <v>4</v>
      </c>
      <c r="D22">
        <f>ROUNDDOWN(($D$2*(1+(2/29)*((temperatury3[[#This Row],[temp]]-24)/2))), 0)</f>
        <v>111</v>
      </c>
      <c r="E22">
        <f>ROUNDDOWN(($E$2*(1+(1/13)*((temperatury3[[#This Row],[temp]]-24)/2))), 0)</f>
        <v>83</v>
      </c>
      <c r="F22">
        <f>ROUNDDOWN(($F$2*(1+(1/17)*((temperatury3[[#This Row],[temp]]-24)/2))), 0)</f>
        <v>75</v>
      </c>
    </row>
    <row r="23" spans="1:6" x14ac:dyDescent="0.25">
      <c r="A23" s="1">
        <v>44734</v>
      </c>
      <c r="B23">
        <v>28</v>
      </c>
      <c r="C23">
        <f>IF(temperatury3[[#This Row],[temp]]&gt;20, C22+1, 0)</f>
        <v>5</v>
      </c>
      <c r="D23">
        <f>ROUNDDOWN(($D$2*(1+(2/29)*((temperatury3[[#This Row],[temp]]-24)/2))), 0)</f>
        <v>136</v>
      </c>
      <c r="E23">
        <f>ROUNDDOWN(($E$2*(1+(1/13)*((temperatury3[[#This Row],[temp]]-24)/2))), 0)</f>
        <v>103</v>
      </c>
      <c r="F23">
        <f>ROUNDDOWN(($F$2*(1+(1/17)*((temperatury3[[#This Row],[temp]]-24)/2))), 0)</f>
        <v>89</v>
      </c>
    </row>
    <row r="24" spans="1:6" x14ac:dyDescent="0.25">
      <c r="A24" s="1">
        <v>44735</v>
      </c>
      <c r="B24">
        <v>31</v>
      </c>
      <c r="C24">
        <f>IF(temperatury3[[#This Row],[temp]]&gt;20, C23+1, 0)</f>
        <v>6</v>
      </c>
      <c r="D24">
        <f>ROUNDDOWN(($D$2*(1+(2/29)*((temperatury3[[#This Row],[temp]]-24)/2))), 0)</f>
        <v>148</v>
      </c>
      <c r="E24">
        <f>ROUNDDOWN(($E$2*(1+(1/13)*((temperatury3[[#This Row],[temp]]-24)/2))), 0)</f>
        <v>114</v>
      </c>
      <c r="F24">
        <f>ROUNDDOWN(($F$2*(1+(1/17)*((temperatury3[[#This Row],[temp]]-24)/2))), 0)</f>
        <v>96</v>
      </c>
    </row>
    <row r="25" spans="1:6" x14ac:dyDescent="0.25">
      <c r="A25" s="1">
        <v>44736</v>
      </c>
      <c r="B25">
        <v>33</v>
      </c>
      <c r="C25">
        <f>IF(temperatury3[[#This Row],[temp]]&gt;20, C24+1, 0)</f>
        <v>7</v>
      </c>
      <c r="D25">
        <f>ROUNDDOWN(($D$2*(1+(2/29)*((temperatury3[[#This Row],[temp]]-24)/2))), 0)</f>
        <v>157</v>
      </c>
      <c r="E25">
        <f>ROUNDDOWN(($E$2*(1+(1/13)*((temperatury3[[#This Row],[temp]]-24)/2))), 0)</f>
        <v>121</v>
      </c>
      <c r="F25">
        <f>ROUNDDOWN(($F$2*(1+(1/17)*((temperatury3[[#This Row],[temp]]-24)/2))), 0)</f>
        <v>101</v>
      </c>
    </row>
    <row r="26" spans="1:6" x14ac:dyDescent="0.25">
      <c r="A26" s="1">
        <v>44737</v>
      </c>
      <c r="B26">
        <v>33</v>
      </c>
      <c r="C26">
        <f>IF(temperatury3[[#This Row],[temp]]&gt;20, C25+1, 0)</f>
        <v>8</v>
      </c>
      <c r="D26">
        <f>ROUNDDOWN(($D$2*(1+(2/29)*((temperatury3[[#This Row],[temp]]-24)/2))), 0)</f>
        <v>157</v>
      </c>
      <c r="E26">
        <f>ROUNDDOWN(($E$2*(1+(1/13)*((temperatury3[[#This Row],[temp]]-24)/2))), 0)</f>
        <v>121</v>
      </c>
      <c r="F26">
        <f>ROUNDDOWN(($F$2*(1+(1/17)*((temperatury3[[#This Row],[temp]]-24)/2))), 0)</f>
        <v>101</v>
      </c>
    </row>
    <row r="27" spans="1:6" x14ac:dyDescent="0.25">
      <c r="A27" s="1">
        <v>44738</v>
      </c>
      <c r="B27">
        <v>23</v>
      </c>
      <c r="C27">
        <f>IF(temperatury3[[#This Row],[temp]]&gt;20, C26+1, 0)</f>
        <v>9</v>
      </c>
      <c r="D27">
        <f>ROUNDDOWN(($D$2*(1+(2/29)*((temperatury3[[#This Row],[temp]]-24)/2))), 0)</f>
        <v>115</v>
      </c>
      <c r="E27">
        <f>ROUNDDOWN(($E$2*(1+(1/13)*((temperatury3[[#This Row],[temp]]-24)/2))), 0)</f>
        <v>86</v>
      </c>
      <c r="F27">
        <f>ROUNDDOWN(($F$2*(1+(1/17)*((temperatury3[[#This Row],[temp]]-24)/2))), 0)</f>
        <v>77</v>
      </c>
    </row>
    <row r="28" spans="1:6" x14ac:dyDescent="0.25">
      <c r="A28" s="1">
        <v>44739</v>
      </c>
      <c r="B28">
        <v>23</v>
      </c>
      <c r="C28">
        <f>IF(temperatury3[[#This Row],[temp]]&gt;20, C27+1, 0)</f>
        <v>10</v>
      </c>
      <c r="D28">
        <f>ROUNDDOWN(($D$2*(1+(2/29)*((temperatury3[[#This Row],[temp]]-24)/2))), 0)</f>
        <v>115</v>
      </c>
      <c r="E28">
        <f>ROUNDDOWN(($E$2*(1+(1/13)*((temperatury3[[#This Row],[temp]]-24)/2))), 0)</f>
        <v>86</v>
      </c>
      <c r="F28">
        <f>ROUNDDOWN(($F$2*(1+(1/17)*((temperatury3[[#This Row],[temp]]-24)/2))), 0)</f>
        <v>77</v>
      </c>
    </row>
    <row r="29" spans="1:6" x14ac:dyDescent="0.25">
      <c r="A29" s="1">
        <v>44740</v>
      </c>
      <c r="B29">
        <v>19</v>
      </c>
      <c r="C29">
        <f>IF(temperatury3[[#This Row],[temp]]&gt;20, C28+1, 0)</f>
        <v>0</v>
      </c>
      <c r="D29">
        <f>ROUNDDOWN(($D$2*(1+(2/29)*((temperatury3[[#This Row],[temp]]-24)/2))), 0)</f>
        <v>99</v>
      </c>
      <c r="E29">
        <f>ROUNDDOWN(($E$2*(1+(1/13)*((temperatury3[[#This Row],[temp]]-24)/2))), 0)</f>
        <v>72</v>
      </c>
      <c r="F29">
        <f>ROUNDDOWN(($F$2*(1+(1/17)*((temperatury3[[#This Row],[temp]]-24)/2))), 0)</f>
        <v>68</v>
      </c>
    </row>
    <row r="30" spans="1:6" x14ac:dyDescent="0.25">
      <c r="A30" s="1">
        <v>44741</v>
      </c>
      <c r="B30">
        <v>24</v>
      </c>
      <c r="C30">
        <f>IF(temperatury3[[#This Row],[temp]]&gt;20, C29+1, 0)</f>
        <v>1</v>
      </c>
      <c r="D30">
        <f>ROUNDDOWN(($D$2*(1+(2/29)*((temperatury3[[#This Row],[temp]]-24)/2))), 0)</f>
        <v>120</v>
      </c>
      <c r="E30">
        <f>ROUNDDOWN(($E$2*(1+(1/13)*((temperatury3[[#This Row],[temp]]-24)/2))), 0)</f>
        <v>90</v>
      </c>
      <c r="F30">
        <f>ROUNDDOWN(($F$2*(1+(1/17)*((temperatury3[[#This Row],[temp]]-24)/2))), 0)</f>
        <v>80</v>
      </c>
    </row>
    <row r="31" spans="1:6" x14ac:dyDescent="0.25">
      <c r="A31" s="1">
        <v>44742</v>
      </c>
      <c r="B31">
        <v>25</v>
      </c>
      <c r="C31">
        <f>IF(temperatury3[[#This Row],[temp]]&gt;20, C30+1, 0)</f>
        <v>2</v>
      </c>
      <c r="D31">
        <f>ROUNDDOWN(($D$2*(1+(2/29)*((temperatury3[[#This Row],[temp]]-24)/2))), 0)</f>
        <v>124</v>
      </c>
      <c r="E31">
        <f>ROUNDDOWN(($E$2*(1+(1/13)*((temperatury3[[#This Row],[temp]]-24)/2))), 0)</f>
        <v>93</v>
      </c>
      <c r="F31">
        <f>ROUNDDOWN(($F$2*(1+(1/17)*((temperatury3[[#This Row],[temp]]-24)/2))), 0)</f>
        <v>82</v>
      </c>
    </row>
    <row r="32" spans="1:6" x14ac:dyDescent="0.25">
      <c r="A32" s="1">
        <v>44743</v>
      </c>
      <c r="B32">
        <v>27</v>
      </c>
      <c r="C32">
        <f>IF(temperatury3[[#This Row],[temp]]&gt;20, C31+1, 0)</f>
        <v>3</v>
      </c>
      <c r="D32">
        <f>ROUNDDOWN(($D$2*(1+(2/29)*((temperatury3[[#This Row],[temp]]-24)/2))), 0)</f>
        <v>132</v>
      </c>
      <c r="E32">
        <f>ROUNDDOWN(($E$2*(1+(1/13)*((temperatury3[[#This Row],[temp]]-24)/2))), 0)</f>
        <v>100</v>
      </c>
      <c r="F32">
        <f>ROUNDDOWN(($F$2*(1+(1/17)*((temperatury3[[#This Row],[temp]]-24)/2))), 0)</f>
        <v>87</v>
      </c>
    </row>
    <row r="33" spans="1:6" x14ac:dyDescent="0.25">
      <c r="A33" s="1">
        <v>44744</v>
      </c>
      <c r="B33">
        <v>27</v>
      </c>
      <c r="C33">
        <f>IF(temperatury3[[#This Row],[temp]]&gt;20, C32+1, 0)</f>
        <v>4</v>
      </c>
      <c r="D33">
        <f>ROUNDDOWN(($D$2*(1+(2/29)*((temperatury3[[#This Row],[temp]]-24)/2))), 0)</f>
        <v>132</v>
      </c>
      <c r="E33">
        <f>ROUNDDOWN(($E$2*(1+(1/13)*((temperatury3[[#This Row],[temp]]-24)/2))), 0)</f>
        <v>100</v>
      </c>
      <c r="F33">
        <f>ROUNDDOWN(($F$2*(1+(1/17)*((temperatury3[[#This Row],[temp]]-24)/2))), 0)</f>
        <v>87</v>
      </c>
    </row>
    <row r="34" spans="1:6" x14ac:dyDescent="0.25">
      <c r="A34" s="1">
        <v>44745</v>
      </c>
      <c r="B34">
        <v>21</v>
      </c>
      <c r="C34">
        <f>IF(temperatury3[[#This Row],[temp]]&gt;20, C33+1, 0)</f>
        <v>5</v>
      </c>
      <c r="D34">
        <f>ROUNDDOWN(($D$2*(1+(2/29)*((temperatury3[[#This Row],[temp]]-24)/2))), 0)</f>
        <v>107</v>
      </c>
      <c r="E34">
        <f>ROUNDDOWN(($E$2*(1+(1/13)*((temperatury3[[#This Row],[temp]]-24)/2))), 0)</f>
        <v>79</v>
      </c>
      <c r="F34">
        <f>ROUNDDOWN(($F$2*(1+(1/17)*((temperatury3[[#This Row],[temp]]-24)/2))), 0)</f>
        <v>72</v>
      </c>
    </row>
    <row r="35" spans="1:6" x14ac:dyDescent="0.25">
      <c r="A35" s="1">
        <v>44746</v>
      </c>
      <c r="B35">
        <v>21</v>
      </c>
      <c r="C35">
        <f>IF(temperatury3[[#This Row],[temp]]&gt;20, C34+1, 0)</f>
        <v>6</v>
      </c>
      <c r="D35">
        <f>ROUNDDOWN(($D$2*(1+(2/29)*((temperatury3[[#This Row],[temp]]-24)/2))), 0)</f>
        <v>107</v>
      </c>
      <c r="E35">
        <f>ROUNDDOWN(($E$2*(1+(1/13)*((temperatury3[[#This Row],[temp]]-24)/2))), 0)</f>
        <v>79</v>
      </c>
      <c r="F35">
        <f>ROUNDDOWN(($F$2*(1+(1/17)*((temperatury3[[#This Row],[temp]]-24)/2))), 0)</f>
        <v>72</v>
      </c>
    </row>
    <row r="36" spans="1:6" x14ac:dyDescent="0.25">
      <c r="A36" s="1">
        <v>44747</v>
      </c>
      <c r="B36">
        <v>25</v>
      </c>
      <c r="C36">
        <f>IF(temperatury3[[#This Row],[temp]]&gt;20, C35+1, 0)</f>
        <v>7</v>
      </c>
      <c r="D36">
        <f>ROUNDDOWN(($D$2*(1+(2/29)*((temperatury3[[#This Row],[temp]]-24)/2))), 0)</f>
        <v>124</v>
      </c>
      <c r="E36">
        <f>ROUNDDOWN(($E$2*(1+(1/13)*((temperatury3[[#This Row],[temp]]-24)/2))), 0)</f>
        <v>93</v>
      </c>
      <c r="F36">
        <f>ROUNDDOWN(($F$2*(1+(1/17)*((temperatury3[[#This Row],[temp]]-24)/2))), 0)</f>
        <v>82</v>
      </c>
    </row>
    <row r="37" spans="1:6" x14ac:dyDescent="0.25">
      <c r="A37" s="1">
        <v>44748</v>
      </c>
      <c r="B37">
        <v>19</v>
      </c>
      <c r="C37">
        <f>IF(temperatury3[[#This Row],[temp]]&gt;20, C36+1, 0)</f>
        <v>0</v>
      </c>
      <c r="D37">
        <f>ROUNDDOWN(($D$2*(1+(2/29)*((temperatury3[[#This Row],[temp]]-24)/2))), 0)</f>
        <v>99</v>
      </c>
      <c r="E37">
        <f>ROUNDDOWN(($E$2*(1+(1/13)*((temperatury3[[#This Row],[temp]]-24)/2))), 0)</f>
        <v>72</v>
      </c>
      <c r="F37">
        <f>ROUNDDOWN(($F$2*(1+(1/17)*((temperatury3[[#This Row],[temp]]-24)/2))), 0)</f>
        <v>68</v>
      </c>
    </row>
    <row r="38" spans="1:6" x14ac:dyDescent="0.25">
      <c r="A38" s="1">
        <v>44749</v>
      </c>
      <c r="B38">
        <v>21</v>
      </c>
      <c r="C38">
        <f>IF(temperatury3[[#This Row],[temp]]&gt;20, C37+1, 0)</f>
        <v>1</v>
      </c>
      <c r="D38">
        <f>ROUNDDOWN(($D$2*(1+(2/29)*((temperatury3[[#This Row],[temp]]-24)/2))), 0)</f>
        <v>107</v>
      </c>
      <c r="E38">
        <f>ROUNDDOWN(($E$2*(1+(1/13)*((temperatury3[[#This Row],[temp]]-24)/2))), 0)</f>
        <v>79</v>
      </c>
      <c r="F38">
        <f>ROUNDDOWN(($F$2*(1+(1/17)*((temperatury3[[#This Row],[temp]]-24)/2))), 0)</f>
        <v>72</v>
      </c>
    </row>
    <row r="39" spans="1:6" x14ac:dyDescent="0.25">
      <c r="A39" s="1">
        <v>44750</v>
      </c>
      <c r="B39">
        <v>24</v>
      </c>
      <c r="C39">
        <f>IF(temperatury3[[#This Row],[temp]]&gt;20, C38+1, 0)</f>
        <v>2</v>
      </c>
      <c r="D39">
        <f>ROUNDDOWN(($D$2*(1+(2/29)*((temperatury3[[#This Row],[temp]]-24)/2))), 0)</f>
        <v>120</v>
      </c>
      <c r="E39">
        <f>ROUNDDOWN(($E$2*(1+(1/13)*((temperatury3[[#This Row],[temp]]-24)/2))), 0)</f>
        <v>90</v>
      </c>
      <c r="F39">
        <f>ROUNDDOWN(($F$2*(1+(1/17)*((temperatury3[[#This Row],[temp]]-24)/2))), 0)</f>
        <v>80</v>
      </c>
    </row>
    <row r="40" spans="1:6" x14ac:dyDescent="0.25">
      <c r="A40" s="1">
        <v>44751</v>
      </c>
      <c r="B40">
        <v>19</v>
      </c>
      <c r="C40">
        <f>IF(temperatury3[[#This Row],[temp]]&gt;20, C39+1, 0)</f>
        <v>0</v>
      </c>
      <c r="D40">
        <f>ROUNDDOWN(($D$2*(1+(2/29)*((temperatury3[[#This Row],[temp]]-24)/2))), 0)</f>
        <v>99</v>
      </c>
      <c r="E40">
        <f>ROUNDDOWN(($E$2*(1+(1/13)*((temperatury3[[#This Row],[temp]]-24)/2))), 0)</f>
        <v>72</v>
      </c>
      <c r="F40">
        <f>ROUNDDOWN(($F$2*(1+(1/17)*((temperatury3[[#This Row],[temp]]-24)/2))), 0)</f>
        <v>68</v>
      </c>
    </row>
    <row r="41" spans="1:6" x14ac:dyDescent="0.25">
      <c r="A41" s="1">
        <v>44752</v>
      </c>
      <c r="B41">
        <v>28</v>
      </c>
      <c r="C41">
        <f>IF(temperatury3[[#This Row],[temp]]&gt;20, C40+1, 0)</f>
        <v>1</v>
      </c>
      <c r="D41">
        <f>ROUNDDOWN(($D$2*(1+(2/29)*((temperatury3[[#This Row],[temp]]-24)/2))), 0)</f>
        <v>136</v>
      </c>
      <c r="E41">
        <f>ROUNDDOWN(($E$2*(1+(1/13)*((temperatury3[[#This Row],[temp]]-24)/2))), 0)</f>
        <v>103</v>
      </c>
      <c r="F41">
        <f>ROUNDDOWN(($F$2*(1+(1/17)*((temperatury3[[#This Row],[temp]]-24)/2))), 0)</f>
        <v>89</v>
      </c>
    </row>
    <row r="42" spans="1:6" x14ac:dyDescent="0.25">
      <c r="A42" s="1">
        <v>44753</v>
      </c>
      <c r="B42">
        <v>27</v>
      </c>
      <c r="C42">
        <f>IF(temperatury3[[#This Row],[temp]]&gt;20, C41+1, 0)</f>
        <v>2</v>
      </c>
      <c r="D42">
        <f>ROUNDDOWN(($D$2*(1+(2/29)*((temperatury3[[#This Row],[temp]]-24)/2))), 0)</f>
        <v>132</v>
      </c>
      <c r="E42">
        <f>ROUNDDOWN(($E$2*(1+(1/13)*((temperatury3[[#This Row],[temp]]-24)/2))), 0)</f>
        <v>100</v>
      </c>
      <c r="F42">
        <f>ROUNDDOWN(($F$2*(1+(1/17)*((temperatury3[[#This Row],[temp]]-24)/2))), 0)</f>
        <v>87</v>
      </c>
    </row>
    <row r="43" spans="1:6" x14ac:dyDescent="0.25">
      <c r="A43" s="1">
        <v>44754</v>
      </c>
      <c r="B43">
        <v>24</v>
      </c>
      <c r="C43">
        <f>IF(temperatury3[[#This Row],[temp]]&gt;20, C42+1, 0)</f>
        <v>3</v>
      </c>
      <c r="D43">
        <f>ROUNDDOWN(($D$2*(1+(2/29)*((temperatury3[[#This Row],[temp]]-24)/2))), 0)</f>
        <v>120</v>
      </c>
      <c r="E43">
        <f>ROUNDDOWN(($E$2*(1+(1/13)*((temperatury3[[#This Row],[temp]]-24)/2))), 0)</f>
        <v>90</v>
      </c>
      <c r="F43">
        <f>ROUNDDOWN(($F$2*(1+(1/17)*((temperatury3[[#This Row],[temp]]-24)/2))), 0)</f>
        <v>80</v>
      </c>
    </row>
    <row r="44" spans="1:6" x14ac:dyDescent="0.25">
      <c r="A44" s="1">
        <v>44755</v>
      </c>
      <c r="B44">
        <v>22</v>
      </c>
      <c r="C44">
        <f>IF(temperatury3[[#This Row],[temp]]&gt;20, C43+1, 0)</f>
        <v>4</v>
      </c>
      <c r="D44">
        <f>ROUNDDOWN(($D$2*(1+(2/29)*((temperatury3[[#This Row],[temp]]-24)/2))), 0)</f>
        <v>111</v>
      </c>
      <c r="E44">
        <f>ROUNDDOWN(($E$2*(1+(1/13)*((temperatury3[[#This Row],[temp]]-24)/2))), 0)</f>
        <v>83</v>
      </c>
      <c r="F44">
        <f>ROUNDDOWN(($F$2*(1+(1/17)*((temperatury3[[#This Row],[temp]]-24)/2))), 0)</f>
        <v>75</v>
      </c>
    </row>
    <row r="45" spans="1:6" x14ac:dyDescent="0.25">
      <c r="A45" s="1">
        <v>44756</v>
      </c>
      <c r="B45">
        <v>17</v>
      </c>
      <c r="C45">
        <f>IF(temperatury3[[#This Row],[temp]]&gt;20, C44+1, 0)</f>
        <v>0</v>
      </c>
      <c r="D45">
        <f>ROUNDDOWN(($D$2*(1+(2/29)*((temperatury3[[#This Row],[temp]]-24)/2))), 0)</f>
        <v>91</v>
      </c>
      <c r="E45">
        <f>ROUNDDOWN(($E$2*(1+(1/13)*((temperatury3[[#This Row],[temp]]-24)/2))), 0)</f>
        <v>65</v>
      </c>
      <c r="F45">
        <f>ROUNDDOWN(($F$2*(1+(1/17)*((temperatury3[[#This Row],[temp]]-24)/2))), 0)</f>
        <v>63</v>
      </c>
    </row>
    <row r="46" spans="1:6" x14ac:dyDescent="0.25">
      <c r="A46" s="1">
        <v>44757</v>
      </c>
      <c r="B46">
        <v>18</v>
      </c>
      <c r="C46">
        <f>IF(temperatury3[[#This Row],[temp]]&gt;20, C45+1, 0)</f>
        <v>0</v>
      </c>
      <c r="D46">
        <f>ROUNDDOWN(($D$2*(1+(2/29)*((temperatury3[[#This Row],[temp]]-24)/2))), 0)</f>
        <v>95</v>
      </c>
      <c r="E46">
        <f>ROUNDDOWN(($E$2*(1+(1/13)*((temperatury3[[#This Row],[temp]]-24)/2))), 0)</f>
        <v>69</v>
      </c>
      <c r="F46">
        <f>ROUNDDOWN(($F$2*(1+(1/17)*((temperatury3[[#This Row],[temp]]-24)/2))), 0)</f>
        <v>65</v>
      </c>
    </row>
    <row r="47" spans="1:6" x14ac:dyDescent="0.25">
      <c r="A47" s="1">
        <v>44758</v>
      </c>
      <c r="B47">
        <v>23</v>
      </c>
      <c r="C47">
        <f>IF(temperatury3[[#This Row],[temp]]&gt;20, C46+1, 0)</f>
        <v>1</v>
      </c>
      <c r="D47">
        <f>ROUNDDOWN(($D$2*(1+(2/29)*((temperatury3[[#This Row],[temp]]-24)/2))), 0)</f>
        <v>115</v>
      </c>
      <c r="E47">
        <f>ROUNDDOWN(($E$2*(1+(1/13)*((temperatury3[[#This Row],[temp]]-24)/2))), 0)</f>
        <v>86</v>
      </c>
      <c r="F47">
        <f>ROUNDDOWN(($F$2*(1+(1/17)*((temperatury3[[#This Row],[temp]]-24)/2))), 0)</f>
        <v>77</v>
      </c>
    </row>
    <row r="48" spans="1:6" x14ac:dyDescent="0.25">
      <c r="A48" s="1">
        <v>44759</v>
      </c>
      <c r="B48">
        <v>23</v>
      </c>
      <c r="C48">
        <f>IF(temperatury3[[#This Row],[temp]]&gt;20, C47+1, 0)</f>
        <v>2</v>
      </c>
      <c r="D48">
        <f>ROUNDDOWN(($D$2*(1+(2/29)*((temperatury3[[#This Row],[temp]]-24)/2))), 0)</f>
        <v>115</v>
      </c>
      <c r="E48">
        <f>ROUNDDOWN(($E$2*(1+(1/13)*((temperatury3[[#This Row],[temp]]-24)/2))), 0)</f>
        <v>86</v>
      </c>
      <c r="F48">
        <f>ROUNDDOWN(($F$2*(1+(1/17)*((temperatury3[[#This Row],[temp]]-24)/2))), 0)</f>
        <v>77</v>
      </c>
    </row>
    <row r="49" spans="1:6" x14ac:dyDescent="0.25">
      <c r="A49" s="1">
        <v>44760</v>
      </c>
      <c r="B49">
        <v>19</v>
      </c>
      <c r="C49">
        <f>IF(temperatury3[[#This Row],[temp]]&gt;20, C48+1, 0)</f>
        <v>0</v>
      </c>
      <c r="D49">
        <f>ROUNDDOWN(($D$2*(1+(2/29)*((temperatury3[[#This Row],[temp]]-24)/2))), 0)</f>
        <v>99</v>
      </c>
      <c r="E49">
        <f>ROUNDDOWN(($E$2*(1+(1/13)*((temperatury3[[#This Row],[temp]]-24)/2))), 0)</f>
        <v>72</v>
      </c>
      <c r="F49">
        <f>ROUNDDOWN(($F$2*(1+(1/17)*((temperatury3[[#This Row],[temp]]-24)/2))), 0)</f>
        <v>68</v>
      </c>
    </row>
    <row r="50" spans="1:6" x14ac:dyDescent="0.25">
      <c r="A50" s="1">
        <v>44761</v>
      </c>
      <c r="B50">
        <v>21</v>
      </c>
      <c r="C50">
        <f>IF(temperatury3[[#This Row],[temp]]&gt;20, C49+1, 0)</f>
        <v>1</v>
      </c>
      <c r="D50">
        <f>ROUNDDOWN(($D$2*(1+(2/29)*((temperatury3[[#This Row],[temp]]-24)/2))), 0)</f>
        <v>107</v>
      </c>
      <c r="E50">
        <f>ROUNDDOWN(($E$2*(1+(1/13)*((temperatury3[[#This Row],[temp]]-24)/2))), 0)</f>
        <v>79</v>
      </c>
      <c r="F50">
        <f>ROUNDDOWN(($F$2*(1+(1/17)*((temperatury3[[#This Row],[temp]]-24)/2))), 0)</f>
        <v>72</v>
      </c>
    </row>
    <row r="51" spans="1:6" x14ac:dyDescent="0.25">
      <c r="A51" s="1">
        <v>44762</v>
      </c>
      <c r="B51">
        <v>25</v>
      </c>
      <c r="C51">
        <f>IF(temperatury3[[#This Row],[temp]]&gt;20, C50+1, 0)</f>
        <v>2</v>
      </c>
      <c r="D51">
        <f>ROUNDDOWN(($D$2*(1+(2/29)*((temperatury3[[#This Row],[temp]]-24)/2))), 0)</f>
        <v>124</v>
      </c>
      <c r="E51">
        <f>ROUNDDOWN(($E$2*(1+(1/13)*((temperatury3[[#This Row],[temp]]-24)/2))), 0)</f>
        <v>93</v>
      </c>
      <c r="F51">
        <f>ROUNDDOWN(($F$2*(1+(1/17)*((temperatury3[[#This Row],[temp]]-24)/2))), 0)</f>
        <v>82</v>
      </c>
    </row>
    <row r="52" spans="1:6" x14ac:dyDescent="0.25">
      <c r="A52" s="1">
        <v>44763</v>
      </c>
      <c r="B52">
        <v>28</v>
      </c>
      <c r="C52">
        <f>IF(temperatury3[[#This Row],[temp]]&gt;20, C51+1, 0)</f>
        <v>3</v>
      </c>
      <c r="D52">
        <f>ROUNDDOWN(($D$2*(1+(2/29)*((temperatury3[[#This Row],[temp]]-24)/2))), 0)</f>
        <v>136</v>
      </c>
      <c r="E52">
        <f>ROUNDDOWN(($E$2*(1+(1/13)*((temperatury3[[#This Row],[temp]]-24)/2))), 0)</f>
        <v>103</v>
      </c>
      <c r="F52">
        <f>ROUNDDOWN(($F$2*(1+(1/17)*((temperatury3[[#This Row],[temp]]-24)/2))), 0)</f>
        <v>89</v>
      </c>
    </row>
    <row r="53" spans="1:6" x14ac:dyDescent="0.25">
      <c r="A53" s="1">
        <v>44764</v>
      </c>
      <c r="B53">
        <v>27</v>
      </c>
      <c r="C53">
        <f>IF(temperatury3[[#This Row],[temp]]&gt;20, C52+1, 0)</f>
        <v>4</v>
      </c>
      <c r="D53">
        <f>ROUNDDOWN(($D$2*(1+(2/29)*((temperatury3[[#This Row],[temp]]-24)/2))), 0)</f>
        <v>132</v>
      </c>
      <c r="E53">
        <f>ROUNDDOWN(($E$2*(1+(1/13)*((temperatury3[[#This Row],[temp]]-24)/2))), 0)</f>
        <v>100</v>
      </c>
      <c r="F53">
        <f>ROUNDDOWN(($F$2*(1+(1/17)*((temperatury3[[#This Row],[temp]]-24)/2))), 0)</f>
        <v>87</v>
      </c>
    </row>
    <row r="54" spans="1:6" x14ac:dyDescent="0.25">
      <c r="A54" s="1">
        <v>44765</v>
      </c>
      <c r="B54">
        <v>23</v>
      </c>
      <c r="C54">
        <f>IF(temperatury3[[#This Row],[temp]]&gt;20, C53+1, 0)</f>
        <v>5</v>
      </c>
      <c r="D54">
        <f>ROUNDDOWN(($D$2*(1+(2/29)*((temperatury3[[#This Row],[temp]]-24)/2))), 0)</f>
        <v>115</v>
      </c>
      <c r="E54">
        <f>ROUNDDOWN(($E$2*(1+(1/13)*((temperatury3[[#This Row],[temp]]-24)/2))), 0)</f>
        <v>86</v>
      </c>
      <c r="F54">
        <f>ROUNDDOWN(($F$2*(1+(1/17)*((temperatury3[[#This Row],[temp]]-24)/2))), 0)</f>
        <v>77</v>
      </c>
    </row>
    <row r="55" spans="1:6" x14ac:dyDescent="0.25">
      <c r="A55" s="1">
        <v>44766</v>
      </c>
      <c r="B55">
        <v>26</v>
      </c>
      <c r="C55">
        <f>IF(temperatury3[[#This Row],[temp]]&gt;20, C54+1, 0)</f>
        <v>6</v>
      </c>
      <c r="D55">
        <f>ROUNDDOWN(($D$2*(1+(2/29)*((temperatury3[[#This Row],[temp]]-24)/2))), 0)</f>
        <v>128</v>
      </c>
      <c r="E55">
        <f>ROUNDDOWN(($E$2*(1+(1/13)*((temperatury3[[#This Row],[temp]]-24)/2))), 0)</f>
        <v>96</v>
      </c>
      <c r="F55">
        <f>ROUNDDOWN(($F$2*(1+(1/17)*((temperatury3[[#This Row],[temp]]-24)/2))), 0)</f>
        <v>84</v>
      </c>
    </row>
    <row r="56" spans="1:6" x14ac:dyDescent="0.25">
      <c r="A56" s="1">
        <v>44767</v>
      </c>
      <c r="B56">
        <v>29</v>
      </c>
      <c r="C56">
        <f>IF(temperatury3[[#This Row],[temp]]&gt;20, C55+1, 0)</f>
        <v>7</v>
      </c>
      <c r="D56">
        <f>ROUNDDOWN(($D$2*(1+(2/29)*((temperatury3[[#This Row],[temp]]-24)/2))), 0)</f>
        <v>140</v>
      </c>
      <c r="E56">
        <f>ROUNDDOWN(($E$2*(1+(1/13)*((temperatury3[[#This Row],[temp]]-24)/2))), 0)</f>
        <v>107</v>
      </c>
      <c r="F56">
        <f>ROUNDDOWN(($F$2*(1+(1/17)*((temperatury3[[#This Row],[temp]]-24)/2))), 0)</f>
        <v>91</v>
      </c>
    </row>
    <row r="57" spans="1:6" x14ac:dyDescent="0.25">
      <c r="A57" s="1">
        <v>44768</v>
      </c>
      <c r="B57">
        <v>26</v>
      </c>
      <c r="C57">
        <f>IF(temperatury3[[#This Row],[temp]]&gt;20, C56+1, 0)</f>
        <v>8</v>
      </c>
      <c r="D57">
        <f>ROUNDDOWN(($D$2*(1+(2/29)*((temperatury3[[#This Row],[temp]]-24)/2))), 0)</f>
        <v>128</v>
      </c>
      <c r="E57">
        <f>ROUNDDOWN(($E$2*(1+(1/13)*((temperatury3[[#This Row],[temp]]-24)/2))), 0)</f>
        <v>96</v>
      </c>
      <c r="F57">
        <f>ROUNDDOWN(($F$2*(1+(1/17)*((temperatury3[[#This Row],[temp]]-24)/2))), 0)</f>
        <v>84</v>
      </c>
    </row>
    <row r="58" spans="1:6" x14ac:dyDescent="0.25">
      <c r="A58" s="1">
        <v>44769</v>
      </c>
      <c r="B58">
        <v>27</v>
      </c>
      <c r="C58">
        <f>IF(temperatury3[[#This Row],[temp]]&gt;20, C57+1, 0)</f>
        <v>9</v>
      </c>
      <c r="D58">
        <f>ROUNDDOWN(($D$2*(1+(2/29)*((temperatury3[[#This Row],[temp]]-24)/2))), 0)</f>
        <v>132</v>
      </c>
      <c r="E58">
        <f>ROUNDDOWN(($E$2*(1+(1/13)*((temperatury3[[#This Row],[temp]]-24)/2))), 0)</f>
        <v>100</v>
      </c>
      <c r="F58">
        <f>ROUNDDOWN(($F$2*(1+(1/17)*((temperatury3[[#This Row],[temp]]-24)/2))), 0)</f>
        <v>87</v>
      </c>
    </row>
    <row r="59" spans="1:6" x14ac:dyDescent="0.25">
      <c r="A59" s="1">
        <v>44770</v>
      </c>
      <c r="B59">
        <v>24</v>
      </c>
      <c r="C59">
        <f>IF(temperatury3[[#This Row],[temp]]&gt;20, C58+1, 0)</f>
        <v>10</v>
      </c>
      <c r="D59">
        <f>ROUNDDOWN(($D$2*(1+(2/29)*((temperatury3[[#This Row],[temp]]-24)/2))), 0)</f>
        <v>120</v>
      </c>
      <c r="E59">
        <f>ROUNDDOWN(($E$2*(1+(1/13)*((temperatury3[[#This Row],[temp]]-24)/2))), 0)</f>
        <v>90</v>
      </c>
      <c r="F59">
        <f>ROUNDDOWN(($F$2*(1+(1/17)*((temperatury3[[#This Row],[temp]]-24)/2))), 0)</f>
        <v>80</v>
      </c>
    </row>
    <row r="60" spans="1:6" x14ac:dyDescent="0.25">
      <c r="A60" s="1">
        <v>44771</v>
      </c>
      <c r="B60">
        <v>26</v>
      </c>
      <c r="C60">
        <f>IF(temperatury3[[#This Row],[temp]]&gt;20, C59+1, 0)</f>
        <v>11</v>
      </c>
      <c r="D60">
        <f>ROUNDDOWN(($D$2*(1+(2/29)*((temperatury3[[#This Row],[temp]]-24)/2))), 0)</f>
        <v>128</v>
      </c>
      <c r="E60">
        <f>ROUNDDOWN(($E$2*(1+(1/13)*((temperatury3[[#This Row],[temp]]-24)/2))), 0)</f>
        <v>96</v>
      </c>
      <c r="F60">
        <f>ROUNDDOWN(($F$2*(1+(1/17)*((temperatury3[[#This Row],[temp]]-24)/2))), 0)</f>
        <v>84</v>
      </c>
    </row>
    <row r="61" spans="1:6" x14ac:dyDescent="0.25">
      <c r="A61" s="1">
        <v>44772</v>
      </c>
      <c r="B61">
        <v>25</v>
      </c>
      <c r="C61">
        <f>IF(temperatury3[[#This Row],[temp]]&gt;20, C60+1, 0)</f>
        <v>12</v>
      </c>
      <c r="D61">
        <f>ROUNDDOWN(($D$2*(1+(2/29)*((temperatury3[[#This Row],[temp]]-24)/2))), 0)</f>
        <v>124</v>
      </c>
      <c r="E61">
        <f>ROUNDDOWN(($E$2*(1+(1/13)*((temperatury3[[#This Row],[temp]]-24)/2))), 0)</f>
        <v>93</v>
      </c>
      <c r="F61">
        <f>ROUNDDOWN(($F$2*(1+(1/17)*((temperatury3[[#This Row],[temp]]-24)/2))), 0)</f>
        <v>82</v>
      </c>
    </row>
    <row r="62" spans="1:6" x14ac:dyDescent="0.25">
      <c r="A62" s="1">
        <v>44773</v>
      </c>
      <c r="B62">
        <v>24</v>
      </c>
      <c r="C62">
        <f>IF(temperatury3[[#This Row],[temp]]&gt;20, C61+1, 0)</f>
        <v>13</v>
      </c>
      <c r="D62">
        <f>ROUNDDOWN(($D$2*(1+(2/29)*((temperatury3[[#This Row],[temp]]-24)/2))), 0)</f>
        <v>120</v>
      </c>
      <c r="E62">
        <f>ROUNDDOWN(($E$2*(1+(1/13)*((temperatury3[[#This Row],[temp]]-24)/2))), 0)</f>
        <v>90</v>
      </c>
      <c r="F62">
        <f>ROUNDDOWN(($F$2*(1+(1/17)*((temperatury3[[#This Row],[temp]]-24)/2))), 0)</f>
        <v>80</v>
      </c>
    </row>
    <row r="63" spans="1:6" x14ac:dyDescent="0.25">
      <c r="A63" s="1">
        <v>44774</v>
      </c>
      <c r="B63">
        <v>22</v>
      </c>
      <c r="C63">
        <f>IF(temperatury3[[#This Row],[temp]]&gt;20, C62+1, 0)</f>
        <v>14</v>
      </c>
      <c r="D63">
        <f>ROUNDDOWN(($D$2*(1+(2/29)*((temperatury3[[#This Row],[temp]]-24)/2))), 0)</f>
        <v>111</v>
      </c>
      <c r="E63">
        <f>ROUNDDOWN(($E$2*(1+(1/13)*((temperatury3[[#This Row],[temp]]-24)/2))), 0)</f>
        <v>83</v>
      </c>
      <c r="F63">
        <f>ROUNDDOWN(($F$2*(1+(1/17)*((temperatury3[[#This Row],[temp]]-24)/2))), 0)</f>
        <v>75</v>
      </c>
    </row>
    <row r="64" spans="1:6" x14ac:dyDescent="0.25">
      <c r="A64" s="1">
        <v>44775</v>
      </c>
      <c r="B64">
        <v>19</v>
      </c>
      <c r="C64">
        <f>IF(temperatury3[[#This Row],[temp]]&gt;20, C63+1, 0)</f>
        <v>0</v>
      </c>
      <c r="D64">
        <f>ROUNDDOWN(($D$2*(1+(2/29)*((temperatury3[[#This Row],[temp]]-24)/2))), 0)</f>
        <v>99</v>
      </c>
      <c r="E64">
        <f>ROUNDDOWN(($E$2*(1+(1/13)*((temperatury3[[#This Row],[temp]]-24)/2))), 0)</f>
        <v>72</v>
      </c>
      <c r="F64">
        <f>ROUNDDOWN(($F$2*(1+(1/17)*((temperatury3[[#This Row],[temp]]-24)/2))), 0)</f>
        <v>68</v>
      </c>
    </row>
    <row r="65" spans="1:6" x14ac:dyDescent="0.25">
      <c r="A65" s="1">
        <v>44776</v>
      </c>
      <c r="B65">
        <v>21</v>
      </c>
      <c r="C65">
        <f>IF(temperatury3[[#This Row],[temp]]&gt;20, C64+1, 0)</f>
        <v>1</v>
      </c>
      <c r="D65">
        <f>ROUNDDOWN(($D$2*(1+(2/29)*((temperatury3[[#This Row],[temp]]-24)/2))), 0)</f>
        <v>107</v>
      </c>
      <c r="E65">
        <f>ROUNDDOWN(($E$2*(1+(1/13)*((temperatury3[[#This Row],[temp]]-24)/2))), 0)</f>
        <v>79</v>
      </c>
      <c r="F65">
        <f>ROUNDDOWN(($F$2*(1+(1/17)*((temperatury3[[#This Row],[temp]]-24)/2))), 0)</f>
        <v>72</v>
      </c>
    </row>
    <row r="66" spans="1:6" x14ac:dyDescent="0.25">
      <c r="A66" s="1">
        <v>44777</v>
      </c>
      <c r="B66">
        <v>26</v>
      </c>
      <c r="C66">
        <f>IF(temperatury3[[#This Row],[temp]]&gt;20, C65+1, 0)</f>
        <v>2</v>
      </c>
      <c r="D66">
        <f>ROUNDDOWN(($D$2*(1+(2/29)*((temperatury3[[#This Row],[temp]]-24)/2))), 0)</f>
        <v>128</v>
      </c>
      <c r="E66">
        <f>ROUNDDOWN(($E$2*(1+(1/13)*((temperatury3[[#This Row],[temp]]-24)/2))), 0)</f>
        <v>96</v>
      </c>
      <c r="F66">
        <f>ROUNDDOWN(($F$2*(1+(1/17)*((temperatury3[[#This Row],[temp]]-24)/2))), 0)</f>
        <v>84</v>
      </c>
    </row>
    <row r="67" spans="1:6" x14ac:dyDescent="0.25">
      <c r="A67" s="1">
        <v>44778</v>
      </c>
      <c r="B67">
        <v>19</v>
      </c>
      <c r="C67">
        <f>IF(temperatury3[[#This Row],[temp]]&gt;20, C66+1, 0)</f>
        <v>0</v>
      </c>
      <c r="D67">
        <f>ROUNDDOWN(($D$2*(1+(2/29)*((temperatury3[[#This Row],[temp]]-24)/2))), 0)</f>
        <v>99</v>
      </c>
      <c r="E67">
        <f>ROUNDDOWN(($E$2*(1+(1/13)*((temperatury3[[#This Row],[temp]]-24)/2))), 0)</f>
        <v>72</v>
      </c>
      <c r="F67">
        <f>ROUNDDOWN(($F$2*(1+(1/17)*((temperatury3[[#This Row],[temp]]-24)/2))), 0)</f>
        <v>68</v>
      </c>
    </row>
    <row r="68" spans="1:6" x14ac:dyDescent="0.25">
      <c r="A68" s="1">
        <v>44779</v>
      </c>
      <c r="B68">
        <v>21</v>
      </c>
      <c r="C68">
        <f>IF(temperatury3[[#This Row],[temp]]&gt;20, C67+1, 0)</f>
        <v>1</v>
      </c>
      <c r="D68">
        <f>ROUNDDOWN(($D$2*(1+(2/29)*((temperatury3[[#This Row],[temp]]-24)/2))), 0)</f>
        <v>107</v>
      </c>
      <c r="E68">
        <f>ROUNDDOWN(($E$2*(1+(1/13)*((temperatury3[[#This Row],[temp]]-24)/2))), 0)</f>
        <v>79</v>
      </c>
      <c r="F68">
        <f>ROUNDDOWN(($F$2*(1+(1/17)*((temperatury3[[#This Row],[temp]]-24)/2))), 0)</f>
        <v>72</v>
      </c>
    </row>
    <row r="69" spans="1:6" x14ac:dyDescent="0.25">
      <c r="A69" s="1">
        <v>44780</v>
      </c>
      <c r="B69">
        <v>23</v>
      </c>
      <c r="C69">
        <f>IF(temperatury3[[#This Row],[temp]]&gt;20, C68+1, 0)</f>
        <v>2</v>
      </c>
      <c r="D69">
        <f>ROUNDDOWN(($D$2*(1+(2/29)*((temperatury3[[#This Row],[temp]]-24)/2))), 0)</f>
        <v>115</v>
      </c>
      <c r="E69">
        <f>ROUNDDOWN(($E$2*(1+(1/13)*((temperatury3[[#This Row],[temp]]-24)/2))), 0)</f>
        <v>86</v>
      </c>
      <c r="F69">
        <f>ROUNDDOWN(($F$2*(1+(1/17)*((temperatury3[[#This Row],[temp]]-24)/2))), 0)</f>
        <v>77</v>
      </c>
    </row>
    <row r="70" spans="1:6" x14ac:dyDescent="0.25">
      <c r="A70" s="1">
        <v>44781</v>
      </c>
      <c r="B70">
        <v>27</v>
      </c>
      <c r="C70">
        <f>IF(temperatury3[[#This Row],[temp]]&gt;20, C69+1, 0)</f>
        <v>3</v>
      </c>
      <c r="D70">
        <f>ROUNDDOWN(($D$2*(1+(2/29)*((temperatury3[[#This Row],[temp]]-24)/2))), 0)</f>
        <v>132</v>
      </c>
      <c r="E70">
        <f>ROUNDDOWN(($E$2*(1+(1/13)*((temperatury3[[#This Row],[temp]]-24)/2))), 0)</f>
        <v>100</v>
      </c>
      <c r="F70">
        <f>ROUNDDOWN(($F$2*(1+(1/17)*((temperatury3[[#This Row],[temp]]-24)/2))), 0)</f>
        <v>87</v>
      </c>
    </row>
    <row r="71" spans="1:6" x14ac:dyDescent="0.25">
      <c r="A71" s="1">
        <v>44782</v>
      </c>
      <c r="B71">
        <v>20</v>
      </c>
      <c r="C71">
        <f>IF(temperatury3[[#This Row],[temp]]&gt;20, C70+1, 0)</f>
        <v>0</v>
      </c>
      <c r="D71">
        <f>ROUNDDOWN(($D$2*(1+(2/29)*((temperatury3[[#This Row],[temp]]-24)/2))), 0)</f>
        <v>103</v>
      </c>
      <c r="E71">
        <f>ROUNDDOWN(($E$2*(1+(1/13)*((temperatury3[[#This Row],[temp]]-24)/2))), 0)</f>
        <v>76</v>
      </c>
      <c r="F71">
        <f>ROUNDDOWN(($F$2*(1+(1/17)*((temperatury3[[#This Row],[temp]]-24)/2))), 0)</f>
        <v>70</v>
      </c>
    </row>
    <row r="72" spans="1:6" x14ac:dyDescent="0.25">
      <c r="A72" s="1">
        <v>44783</v>
      </c>
      <c r="B72">
        <v>18</v>
      </c>
      <c r="C72">
        <f>IF(temperatury3[[#This Row],[temp]]&gt;20, C71+1, 0)</f>
        <v>0</v>
      </c>
      <c r="D72">
        <f>ROUNDDOWN(($D$2*(1+(2/29)*((temperatury3[[#This Row],[temp]]-24)/2))), 0)</f>
        <v>95</v>
      </c>
      <c r="E72">
        <f>ROUNDDOWN(($E$2*(1+(1/13)*((temperatury3[[#This Row],[temp]]-24)/2))), 0)</f>
        <v>69</v>
      </c>
      <c r="F72">
        <f>ROUNDDOWN(($F$2*(1+(1/17)*((temperatury3[[#This Row],[temp]]-24)/2))), 0)</f>
        <v>65</v>
      </c>
    </row>
    <row r="73" spans="1:6" x14ac:dyDescent="0.25">
      <c r="A73" s="1">
        <v>44784</v>
      </c>
      <c r="B73">
        <v>17</v>
      </c>
      <c r="C73">
        <f>IF(temperatury3[[#This Row],[temp]]&gt;20, C72+1, 0)</f>
        <v>0</v>
      </c>
      <c r="D73">
        <f>ROUNDDOWN(($D$2*(1+(2/29)*((temperatury3[[#This Row],[temp]]-24)/2))), 0)</f>
        <v>91</v>
      </c>
      <c r="E73">
        <f>ROUNDDOWN(($E$2*(1+(1/13)*((temperatury3[[#This Row],[temp]]-24)/2))), 0)</f>
        <v>65</v>
      </c>
      <c r="F73">
        <f>ROUNDDOWN(($F$2*(1+(1/17)*((temperatury3[[#This Row],[temp]]-24)/2))), 0)</f>
        <v>63</v>
      </c>
    </row>
    <row r="74" spans="1:6" x14ac:dyDescent="0.25">
      <c r="A74" s="1">
        <v>44785</v>
      </c>
      <c r="B74">
        <v>19</v>
      </c>
      <c r="C74">
        <f>IF(temperatury3[[#This Row],[temp]]&gt;20, C73+1, 0)</f>
        <v>0</v>
      </c>
      <c r="D74">
        <f>ROUNDDOWN(($D$2*(1+(2/29)*((temperatury3[[#This Row],[temp]]-24)/2))), 0)</f>
        <v>99</v>
      </c>
      <c r="E74">
        <f>ROUNDDOWN(($E$2*(1+(1/13)*((temperatury3[[#This Row],[temp]]-24)/2))), 0)</f>
        <v>72</v>
      </c>
      <c r="F74">
        <f>ROUNDDOWN(($F$2*(1+(1/17)*((temperatury3[[#This Row],[temp]]-24)/2))), 0)</f>
        <v>68</v>
      </c>
    </row>
    <row r="75" spans="1:6" x14ac:dyDescent="0.25">
      <c r="A75" s="1">
        <v>44786</v>
      </c>
      <c r="B75">
        <v>26</v>
      </c>
      <c r="C75">
        <f>IF(temperatury3[[#This Row],[temp]]&gt;20, C74+1, 0)</f>
        <v>1</v>
      </c>
      <c r="D75">
        <f>ROUNDDOWN(($D$2*(1+(2/29)*((temperatury3[[#This Row],[temp]]-24)/2))), 0)</f>
        <v>128</v>
      </c>
      <c r="E75">
        <f>ROUNDDOWN(($E$2*(1+(1/13)*((temperatury3[[#This Row],[temp]]-24)/2))), 0)</f>
        <v>96</v>
      </c>
      <c r="F75">
        <f>ROUNDDOWN(($F$2*(1+(1/17)*((temperatury3[[#This Row],[temp]]-24)/2))), 0)</f>
        <v>84</v>
      </c>
    </row>
    <row r="76" spans="1:6" x14ac:dyDescent="0.25">
      <c r="A76" s="1">
        <v>44787</v>
      </c>
      <c r="B76">
        <v>21</v>
      </c>
      <c r="C76">
        <f>IF(temperatury3[[#This Row],[temp]]&gt;20, C75+1, 0)</f>
        <v>2</v>
      </c>
      <c r="D76">
        <f>ROUNDDOWN(($D$2*(1+(2/29)*((temperatury3[[#This Row],[temp]]-24)/2))), 0)</f>
        <v>107</v>
      </c>
      <c r="E76">
        <f>ROUNDDOWN(($E$2*(1+(1/13)*((temperatury3[[#This Row],[temp]]-24)/2))), 0)</f>
        <v>79</v>
      </c>
      <c r="F76">
        <f>ROUNDDOWN(($F$2*(1+(1/17)*((temperatury3[[#This Row],[temp]]-24)/2))), 0)</f>
        <v>72</v>
      </c>
    </row>
    <row r="77" spans="1:6" x14ac:dyDescent="0.25">
      <c r="A77" s="1">
        <v>44788</v>
      </c>
      <c r="B77">
        <v>19</v>
      </c>
      <c r="C77">
        <f>IF(temperatury3[[#This Row],[temp]]&gt;20, C76+1, 0)</f>
        <v>0</v>
      </c>
      <c r="D77">
        <f>ROUNDDOWN(($D$2*(1+(2/29)*((temperatury3[[#This Row],[temp]]-24)/2))), 0)</f>
        <v>99</v>
      </c>
      <c r="E77">
        <f>ROUNDDOWN(($E$2*(1+(1/13)*((temperatury3[[#This Row],[temp]]-24)/2))), 0)</f>
        <v>72</v>
      </c>
      <c r="F77">
        <f>ROUNDDOWN(($F$2*(1+(1/17)*((temperatury3[[#This Row],[temp]]-24)/2))), 0)</f>
        <v>68</v>
      </c>
    </row>
    <row r="78" spans="1:6" x14ac:dyDescent="0.25">
      <c r="A78" s="1">
        <v>44789</v>
      </c>
      <c r="B78">
        <v>19</v>
      </c>
      <c r="C78">
        <f>IF(temperatury3[[#This Row],[temp]]&gt;20, C77+1, 0)</f>
        <v>0</v>
      </c>
      <c r="D78">
        <f>ROUNDDOWN(($D$2*(1+(2/29)*((temperatury3[[#This Row],[temp]]-24)/2))), 0)</f>
        <v>99</v>
      </c>
      <c r="E78">
        <f>ROUNDDOWN(($E$2*(1+(1/13)*((temperatury3[[#This Row],[temp]]-24)/2))), 0)</f>
        <v>72</v>
      </c>
      <c r="F78">
        <f>ROUNDDOWN(($F$2*(1+(1/17)*((temperatury3[[#This Row],[temp]]-24)/2))), 0)</f>
        <v>68</v>
      </c>
    </row>
    <row r="79" spans="1:6" x14ac:dyDescent="0.25">
      <c r="A79" s="1">
        <v>44790</v>
      </c>
      <c r="B79">
        <v>21</v>
      </c>
      <c r="C79">
        <f>IF(temperatury3[[#This Row],[temp]]&gt;20, C78+1, 0)</f>
        <v>1</v>
      </c>
      <c r="D79">
        <f>ROUNDDOWN(($D$2*(1+(2/29)*((temperatury3[[#This Row],[temp]]-24)/2))), 0)</f>
        <v>107</v>
      </c>
      <c r="E79">
        <f>ROUNDDOWN(($E$2*(1+(1/13)*((temperatury3[[#This Row],[temp]]-24)/2))), 0)</f>
        <v>79</v>
      </c>
      <c r="F79">
        <f>ROUNDDOWN(($F$2*(1+(1/17)*((temperatury3[[#This Row],[temp]]-24)/2))), 0)</f>
        <v>72</v>
      </c>
    </row>
    <row r="80" spans="1:6" x14ac:dyDescent="0.25">
      <c r="A80" s="1">
        <v>44791</v>
      </c>
      <c r="B80">
        <v>21</v>
      </c>
      <c r="C80">
        <f>IF(temperatury3[[#This Row],[temp]]&gt;20, C79+1, 0)</f>
        <v>2</v>
      </c>
      <c r="D80">
        <f>ROUNDDOWN(($D$2*(1+(2/29)*((temperatury3[[#This Row],[temp]]-24)/2))), 0)</f>
        <v>107</v>
      </c>
      <c r="E80">
        <f>ROUNDDOWN(($E$2*(1+(1/13)*((temperatury3[[#This Row],[temp]]-24)/2))), 0)</f>
        <v>79</v>
      </c>
      <c r="F80">
        <f>ROUNDDOWN(($F$2*(1+(1/17)*((temperatury3[[#This Row],[temp]]-24)/2))), 0)</f>
        <v>72</v>
      </c>
    </row>
    <row r="81" spans="1:6" x14ac:dyDescent="0.25">
      <c r="A81" s="1">
        <v>44792</v>
      </c>
      <c r="B81">
        <v>24</v>
      </c>
      <c r="C81">
        <f>IF(temperatury3[[#This Row],[temp]]&gt;20, C80+1, 0)</f>
        <v>3</v>
      </c>
      <c r="D81">
        <f>ROUNDDOWN(($D$2*(1+(2/29)*((temperatury3[[#This Row],[temp]]-24)/2))), 0)</f>
        <v>120</v>
      </c>
      <c r="E81">
        <f>ROUNDDOWN(($E$2*(1+(1/13)*((temperatury3[[#This Row],[temp]]-24)/2))), 0)</f>
        <v>90</v>
      </c>
      <c r="F81">
        <f>ROUNDDOWN(($F$2*(1+(1/17)*((temperatury3[[#This Row],[temp]]-24)/2))), 0)</f>
        <v>80</v>
      </c>
    </row>
    <row r="82" spans="1:6" x14ac:dyDescent="0.25">
      <c r="A82" s="1">
        <v>44793</v>
      </c>
      <c r="B82">
        <v>26</v>
      </c>
      <c r="C82">
        <f>IF(temperatury3[[#This Row],[temp]]&gt;20, C81+1, 0)</f>
        <v>4</v>
      </c>
      <c r="D82">
        <f>ROUNDDOWN(($D$2*(1+(2/29)*((temperatury3[[#This Row],[temp]]-24)/2))), 0)</f>
        <v>128</v>
      </c>
      <c r="E82">
        <f>ROUNDDOWN(($E$2*(1+(1/13)*((temperatury3[[#This Row],[temp]]-24)/2))), 0)</f>
        <v>96</v>
      </c>
      <c r="F82">
        <f>ROUNDDOWN(($F$2*(1+(1/17)*((temperatury3[[#This Row],[temp]]-24)/2))), 0)</f>
        <v>84</v>
      </c>
    </row>
    <row r="83" spans="1:6" x14ac:dyDescent="0.25">
      <c r="A83" s="1">
        <v>44794</v>
      </c>
      <c r="B83">
        <v>23</v>
      </c>
      <c r="C83">
        <f>IF(temperatury3[[#This Row],[temp]]&gt;20, C82+1, 0)</f>
        <v>5</v>
      </c>
      <c r="D83">
        <f>ROUNDDOWN(($D$2*(1+(2/29)*((temperatury3[[#This Row],[temp]]-24)/2))), 0)</f>
        <v>115</v>
      </c>
      <c r="E83">
        <f>ROUNDDOWN(($E$2*(1+(1/13)*((temperatury3[[#This Row],[temp]]-24)/2))), 0)</f>
        <v>86</v>
      </c>
      <c r="F83">
        <f>ROUNDDOWN(($F$2*(1+(1/17)*((temperatury3[[#This Row],[temp]]-24)/2))), 0)</f>
        <v>77</v>
      </c>
    </row>
    <row r="84" spans="1:6" x14ac:dyDescent="0.25">
      <c r="A84" s="1">
        <v>44795</v>
      </c>
      <c r="B84">
        <v>23</v>
      </c>
      <c r="C84">
        <f>IF(temperatury3[[#This Row],[temp]]&gt;20, C83+1, 0)</f>
        <v>6</v>
      </c>
      <c r="D84">
        <f>ROUNDDOWN(($D$2*(1+(2/29)*((temperatury3[[#This Row],[temp]]-24)/2))), 0)</f>
        <v>115</v>
      </c>
      <c r="E84">
        <f>ROUNDDOWN(($E$2*(1+(1/13)*((temperatury3[[#This Row],[temp]]-24)/2))), 0)</f>
        <v>86</v>
      </c>
      <c r="F84">
        <f>ROUNDDOWN(($F$2*(1+(1/17)*((temperatury3[[#This Row],[temp]]-24)/2))), 0)</f>
        <v>77</v>
      </c>
    </row>
    <row r="85" spans="1:6" x14ac:dyDescent="0.25">
      <c r="A85" s="1">
        <v>44796</v>
      </c>
      <c r="B85">
        <v>24</v>
      </c>
      <c r="C85">
        <f>IF(temperatury3[[#This Row],[temp]]&gt;20, C84+1, 0)</f>
        <v>7</v>
      </c>
      <c r="D85">
        <f>ROUNDDOWN(($D$2*(1+(2/29)*((temperatury3[[#This Row],[temp]]-24)/2))), 0)</f>
        <v>120</v>
      </c>
      <c r="E85">
        <f>ROUNDDOWN(($E$2*(1+(1/13)*((temperatury3[[#This Row],[temp]]-24)/2))), 0)</f>
        <v>90</v>
      </c>
      <c r="F85">
        <f>ROUNDDOWN(($F$2*(1+(1/17)*((temperatury3[[#This Row],[temp]]-24)/2))), 0)</f>
        <v>80</v>
      </c>
    </row>
    <row r="86" spans="1:6" x14ac:dyDescent="0.25">
      <c r="A86" s="1">
        <v>44797</v>
      </c>
      <c r="B86">
        <v>26</v>
      </c>
      <c r="C86">
        <f>IF(temperatury3[[#This Row],[temp]]&gt;20, C85+1, 0)</f>
        <v>8</v>
      </c>
      <c r="D86">
        <f>ROUNDDOWN(($D$2*(1+(2/29)*((temperatury3[[#This Row],[temp]]-24)/2))), 0)</f>
        <v>128</v>
      </c>
      <c r="E86">
        <f>ROUNDDOWN(($E$2*(1+(1/13)*((temperatury3[[#This Row],[temp]]-24)/2))), 0)</f>
        <v>96</v>
      </c>
      <c r="F86">
        <f>ROUNDDOWN(($F$2*(1+(1/17)*((temperatury3[[#This Row],[temp]]-24)/2))), 0)</f>
        <v>84</v>
      </c>
    </row>
    <row r="87" spans="1:6" x14ac:dyDescent="0.25">
      <c r="A87" s="1">
        <v>44798</v>
      </c>
      <c r="B87">
        <v>28</v>
      </c>
      <c r="C87">
        <f>IF(temperatury3[[#This Row],[temp]]&gt;20, C86+1, 0)</f>
        <v>9</v>
      </c>
      <c r="D87">
        <f>ROUNDDOWN(($D$2*(1+(2/29)*((temperatury3[[#This Row],[temp]]-24)/2))), 0)</f>
        <v>136</v>
      </c>
      <c r="E87">
        <f>ROUNDDOWN(($E$2*(1+(1/13)*((temperatury3[[#This Row],[temp]]-24)/2))), 0)</f>
        <v>103</v>
      </c>
      <c r="F87">
        <f>ROUNDDOWN(($F$2*(1+(1/17)*((temperatury3[[#This Row],[temp]]-24)/2))), 0)</f>
        <v>89</v>
      </c>
    </row>
    <row r="88" spans="1:6" x14ac:dyDescent="0.25">
      <c r="A88" s="1">
        <v>44799</v>
      </c>
      <c r="B88">
        <v>32</v>
      </c>
      <c r="C88">
        <f>IF(temperatury3[[#This Row],[temp]]&gt;20, C87+1, 0)</f>
        <v>10</v>
      </c>
      <c r="D88">
        <f>ROUNDDOWN(($D$2*(1+(2/29)*((temperatury3[[#This Row],[temp]]-24)/2))), 0)</f>
        <v>153</v>
      </c>
      <c r="E88">
        <f>ROUNDDOWN(($E$2*(1+(1/13)*((temperatury3[[#This Row],[temp]]-24)/2))), 0)</f>
        <v>117</v>
      </c>
      <c r="F88">
        <f>ROUNDDOWN(($F$2*(1+(1/17)*((temperatury3[[#This Row],[temp]]-24)/2))), 0)</f>
        <v>98</v>
      </c>
    </row>
    <row r="89" spans="1:6" x14ac:dyDescent="0.25">
      <c r="A89" s="1">
        <v>44800</v>
      </c>
      <c r="B89">
        <v>26</v>
      </c>
      <c r="C89">
        <f>IF(temperatury3[[#This Row],[temp]]&gt;20, C88+1, 0)</f>
        <v>11</v>
      </c>
      <c r="D89">
        <f>ROUNDDOWN(($D$2*(1+(2/29)*((temperatury3[[#This Row],[temp]]-24)/2))), 0)</f>
        <v>128</v>
      </c>
      <c r="E89">
        <f>ROUNDDOWN(($E$2*(1+(1/13)*((temperatury3[[#This Row],[temp]]-24)/2))), 0)</f>
        <v>96</v>
      </c>
      <c r="F89">
        <f>ROUNDDOWN(($F$2*(1+(1/17)*((temperatury3[[#This Row],[temp]]-24)/2))), 0)</f>
        <v>84</v>
      </c>
    </row>
    <row r="90" spans="1:6" x14ac:dyDescent="0.25">
      <c r="A90" s="1">
        <v>44801</v>
      </c>
      <c r="B90">
        <v>32</v>
      </c>
      <c r="C90">
        <f>IF(temperatury3[[#This Row],[temp]]&gt;20, C89+1, 0)</f>
        <v>12</v>
      </c>
      <c r="D90">
        <f>ROUNDDOWN(($D$2*(1+(2/29)*((temperatury3[[#This Row],[temp]]-24)/2))), 0)</f>
        <v>153</v>
      </c>
      <c r="E90">
        <f>ROUNDDOWN(($E$2*(1+(1/13)*((temperatury3[[#This Row],[temp]]-24)/2))), 0)</f>
        <v>117</v>
      </c>
      <c r="F90">
        <f>ROUNDDOWN(($F$2*(1+(1/17)*((temperatury3[[#This Row],[temp]]-24)/2))), 0)</f>
        <v>98</v>
      </c>
    </row>
    <row r="91" spans="1:6" x14ac:dyDescent="0.25">
      <c r="A91" s="1">
        <v>44802</v>
      </c>
      <c r="B91">
        <v>23</v>
      </c>
      <c r="C91">
        <f>IF(temperatury3[[#This Row],[temp]]&gt;20, C90+1, 0)</f>
        <v>13</v>
      </c>
      <c r="D91">
        <f>ROUNDDOWN(($D$2*(1+(2/29)*((temperatury3[[#This Row],[temp]]-24)/2))), 0)</f>
        <v>115</v>
      </c>
      <c r="E91">
        <f>ROUNDDOWN(($E$2*(1+(1/13)*((temperatury3[[#This Row],[temp]]-24)/2))), 0)</f>
        <v>86</v>
      </c>
      <c r="F91">
        <f>ROUNDDOWN(($F$2*(1+(1/17)*((temperatury3[[#This Row],[temp]]-24)/2))), 0)</f>
        <v>77</v>
      </c>
    </row>
    <row r="92" spans="1:6" x14ac:dyDescent="0.25">
      <c r="A92" s="1">
        <v>44803</v>
      </c>
      <c r="B92">
        <v>22</v>
      </c>
      <c r="C92">
        <f>IF(temperatury3[[#This Row],[temp]]&gt;20, C91+1, 0)</f>
        <v>14</v>
      </c>
      <c r="D92">
        <f>ROUNDDOWN(($D$2*(1+(2/29)*((temperatury3[[#This Row],[temp]]-24)/2))), 0)</f>
        <v>111</v>
      </c>
      <c r="E92">
        <f>ROUNDDOWN(($E$2*(1+(1/13)*((temperatury3[[#This Row],[temp]]-24)/2))), 0)</f>
        <v>83</v>
      </c>
      <c r="F92">
        <f>ROUNDDOWN(($F$2*(1+(1/17)*((temperatury3[[#This Row],[temp]]-24)/2))), 0)</f>
        <v>75</v>
      </c>
    </row>
    <row r="93" spans="1:6" x14ac:dyDescent="0.25">
      <c r="A93" s="1">
        <v>44804</v>
      </c>
      <c r="B93">
        <v>25</v>
      </c>
      <c r="C93">
        <f>IF(temperatury3[[#This Row],[temp]]&gt;20, C92+1, 0)</f>
        <v>15</v>
      </c>
      <c r="D93">
        <f>ROUNDDOWN(($D$2*(1+(2/29)*((temperatury3[[#This Row],[temp]]-24)/2))), 0)</f>
        <v>124</v>
      </c>
      <c r="E93">
        <f>ROUNDDOWN(($E$2*(1+(1/13)*((temperatury3[[#This Row],[temp]]-24)/2))), 0)</f>
        <v>93</v>
      </c>
      <c r="F93">
        <f>ROUNDDOWN(($F$2*(1+(1/17)*((temperatury3[[#This Row],[temp]]-24)/2))), 0)</f>
        <v>82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6923-B112-41AB-AA06-D315048F5CF9}">
  <dimension ref="A1:N93"/>
  <sheetViews>
    <sheetView workbookViewId="0">
      <selection activeCell="N2" sqref="N2"/>
    </sheetView>
  </sheetViews>
  <sheetFormatPr defaultRowHeight="15" x14ac:dyDescent="0.25"/>
  <cols>
    <col min="1" max="1" width="10.42578125" bestFit="1" customWidth="1"/>
    <col min="11" max="11" width="9.85546875" bestFit="1" customWidth="1"/>
    <col min="12" max="12" width="10.42578125" bestFit="1" customWidth="1"/>
    <col min="14" max="14" width="10.42578125" bestFit="1" customWidth="1"/>
  </cols>
  <sheetData>
    <row r="1" spans="1:14" x14ac:dyDescent="0.25">
      <c r="A1" t="s">
        <v>6</v>
      </c>
      <c r="B1" t="s">
        <v>5</v>
      </c>
      <c r="C1" t="s">
        <v>0</v>
      </c>
      <c r="D1" t="s">
        <v>7</v>
      </c>
      <c r="E1" t="s">
        <v>8</v>
      </c>
      <c r="F1" t="s">
        <v>9</v>
      </c>
      <c r="G1" t="s">
        <v>19</v>
      </c>
      <c r="H1" t="s">
        <v>20</v>
      </c>
      <c r="I1" t="s">
        <v>21</v>
      </c>
      <c r="J1" s="2" t="s">
        <v>18</v>
      </c>
      <c r="K1" t="s">
        <v>22</v>
      </c>
      <c r="M1" s="3" t="s">
        <v>24</v>
      </c>
      <c r="N1" s="3" t="str">
        <f>K28</f>
        <v>2022-06-27</v>
      </c>
    </row>
    <row r="2" spans="1:14" x14ac:dyDescent="0.25">
      <c r="A2" s="1">
        <v>44713</v>
      </c>
      <c r="B2">
        <v>24</v>
      </c>
      <c r="C2">
        <v>1</v>
      </c>
      <c r="D2">
        <v>120</v>
      </c>
      <c r="E2">
        <v>90</v>
      </c>
      <c r="F2">
        <v>80</v>
      </c>
      <c r="G2">
        <f>5*temperatury35[[#This Row],[ile lodow]]</f>
        <v>600</v>
      </c>
      <c r="H2">
        <f>7*temperatury35[[#This Row],[ile hotdogow]]</f>
        <v>630</v>
      </c>
      <c r="I2">
        <f>6*temperatury35[[#This Row],[ile kukurydzy]]</f>
        <v>480</v>
      </c>
      <c r="J2">
        <f>SUM(temperatury35[[#This Row],[utarg lody]:[utarg kukurydza]])</f>
        <v>1710</v>
      </c>
      <c r="M2" s="3" t="s">
        <v>23</v>
      </c>
      <c r="N2" s="3">
        <f>J28</f>
        <v>45358</v>
      </c>
    </row>
    <row r="3" spans="1:14" x14ac:dyDescent="0.25">
      <c r="A3" s="1">
        <v>44714</v>
      </c>
      <c r="B3">
        <v>25</v>
      </c>
      <c r="C3">
        <f>IF(temperatury35[[#This Row],[temp]]&gt;20, C2+1, 0)</f>
        <v>2</v>
      </c>
      <c r="D3">
        <f>ROUNDDOWN(($D$2*(1+(2/29)*((temperatury35[[#This Row],[temp]]-24)/2))), 0)</f>
        <v>124</v>
      </c>
      <c r="E3">
        <f>ROUNDDOWN(($E$2*(1+(1/13)*((temperatury35[[#This Row],[temp]]-24)/2))), 0)</f>
        <v>93</v>
      </c>
      <c r="F3">
        <f>ROUNDDOWN(($F$2*(1+(1/17)*((temperatury35[[#This Row],[temp]]-24)/2))), 0)</f>
        <v>82</v>
      </c>
      <c r="G3">
        <f>5*temperatury35[[#This Row],[ile lodow]]</f>
        <v>620</v>
      </c>
      <c r="H3">
        <f>7*temperatury35[[#This Row],[ile hotdogow]]</f>
        <v>651</v>
      </c>
      <c r="I3">
        <f>6*temperatury35[[#This Row],[ile kukurydzy]]</f>
        <v>492</v>
      </c>
      <c r="J3">
        <f>SUM(temperatury35[[#This Row],[utarg lody]:[utarg kukurydza]])+J2</f>
        <v>3473</v>
      </c>
      <c r="K3" t="str">
        <f>IF(AND(J3&gt;45000, J2&lt;45000), A3, "")</f>
        <v/>
      </c>
    </row>
    <row r="4" spans="1:14" x14ac:dyDescent="0.25">
      <c r="A4" s="1">
        <v>44715</v>
      </c>
      <c r="B4">
        <v>27</v>
      </c>
      <c r="C4">
        <f>IF(temperatury35[[#This Row],[temp]]&gt;20, C3+1, 0)</f>
        <v>3</v>
      </c>
      <c r="D4">
        <f>ROUNDDOWN(($D$2*(1+(2/29)*((temperatury35[[#This Row],[temp]]-24)/2))), 0)</f>
        <v>132</v>
      </c>
      <c r="E4">
        <f>ROUNDDOWN(($E$2*(1+(1/13)*((temperatury35[[#This Row],[temp]]-24)/2))), 0)</f>
        <v>100</v>
      </c>
      <c r="F4">
        <f>ROUNDDOWN(($F$2*(1+(1/17)*((temperatury35[[#This Row],[temp]]-24)/2))), 0)</f>
        <v>87</v>
      </c>
      <c r="G4">
        <f>5*temperatury35[[#This Row],[ile lodow]]</f>
        <v>660</v>
      </c>
      <c r="H4">
        <f>7*temperatury35[[#This Row],[ile hotdogow]]</f>
        <v>700</v>
      </c>
      <c r="I4">
        <f>6*temperatury35[[#This Row],[ile kukurydzy]]</f>
        <v>522</v>
      </c>
      <c r="J4">
        <f>SUM(temperatury35[[#This Row],[utarg lody]:[utarg kukurydza]])+J3</f>
        <v>5355</v>
      </c>
      <c r="K4" t="str">
        <f t="shared" ref="K4:K67" si="0">IF(AND(J4&gt;45000, J3&lt;45000), A4, "")</f>
        <v/>
      </c>
    </row>
    <row r="5" spans="1:14" x14ac:dyDescent="0.25">
      <c r="A5" s="1">
        <v>44716</v>
      </c>
      <c r="B5">
        <v>27</v>
      </c>
      <c r="C5">
        <f>IF(temperatury35[[#This Row],[temp]]&gt;20, C4+1, 0)</f>
        <v>4</v>
      </c>
      <c r="D5">
        <f>ROUNDDOWN(($D$2*(1+(2/29)*((temperatury35[[#This Row],[temp]]-24)/2))), 0)</f>
        <v>132</v>
      </c>
      <c r="E5">
        <f>ROUNDDOWN(($E$2*(1+(1/13)*((temperatury35[[#This Row],[temp]]-24)/2))), 0)</f>
        <v>100</v>
      </c>
      <c r="F5">
        <f>ROUNDDOWN(($F$2*(1+(1/17)*((temperatury35[[#This Row],[temp]]-24)/2))), 0)</f>
        <v>87</v>
      </c>
      <c r="G5">
        <f>5*temperatury35[[#This Row],[ile lodow]]</f>
        <v>660</v>
      </c>
      <c r="H5">
        <f>7*temperatury35[[#This Row],[ile hotdogow]]</f>
        <v>700</v>
      </c>
      <c r="I5">
        <f>6*temperatury35[[#This Row],[ile kukurydzy]]</f>
        <v>522</v>
      </c>
      <c r="J5">
        <f>SUM(temperatury35[[#This Row],[utarg lody]:[utarg kukurydza]])+J4</f>
        <v>7237</v>
      </c>
      <c r="K5" t="str">
        <f t="shared" si="0"/>
        <v/>
      </c>
    </row>
    <row r="6" spans="1:14" x14ac:dyDescent="0.25">
      <c r="A6" s="1">
        <v>44717</v>
      </c>
      <c r="B6">
        <v>27</v>
      </c>
      <c r="C6">
        <f>IF(temperatury35[[#This Row],[temp]]&gt;20, C5+1, 0)</f>
        <v>5</v>
      </c>
      <c r="D6">
        <f>ROUNDDOWN(($D$2*(1+(2/29)*((temperatury35[[#This Row],[temp]]-24)/2))), 0)</f>
        <v>132</v>
      </c>
      <c r="E6">
        <f>ROUNDDOWN(($E$2*(1+(1/13)*((temperatury35[[#This Row],[temp]]-24)/2))), 0)</f>
        <v>100</v>
      </c>
      <c r="F6">
        <f>ROUNDDOWN(($F$2*(1+(1/17)*((temperatury35[[#This Row],[temp]]-24)/2))), 0)</f>
        <v>87</v>
      </c>
      <c r="G6">
        <f>5*temperatury35[[#This Row],[ile lodow]]</f>
        <v>660</v>
      </c>
      <c r="H6">
        <f>7*temperatury35[[#This Row],[ile hotdogow]]</f>
        <v>700</v>
      </c>
      <c r="I6">
        <f>6*temperatury35[[#This Row],[ile kukurydzy]]</f>
        <v>522</v>
      </c>
      <c r="J6">
        <f>SUM(temperatury35[[#This Row],[utarg lody]:[utarg kukurydza]])+J5</f>
        <v>9119</v>
      </c>
      <c r="K6" t="str">
        <f t="shared" si="0"/>
        <v/>
      </c>
    </row>
    <row r="7" spans="1:14" x14ac:dyDescent="0.25">
      <c r="A7" s="1">
        <v>44718</v>
      </c>
      <c r="B7">
        <v>22</v>
      </c>
      <c r="C7">
        <f>IF(temperatury35[[#This Row],[temp]]&gt;20, C6+1, 0)</f>
        <v>6</v>
      </c>
      <c r="D7">
        <f>ROUNDDOWN(($D$2*(1+(2/29)*((temperatury35[[#This Row],[temp]]-24)/2))), 0)</f>
        <v>111</v>
      </c>
      <c r="E7">
        <f>ROUNDDOWN(($E$2*(1+(1/13)*((temperatury35[[#This Row],[temp]]-24)/2))), 0)</f>
        <v>83</v>
      </c>
      <c r="F7">
        <f>ROUNDDOWN(($F$2*(1+(1/17)*((temperatury35[[#This Row],[temp]]-24)/2))), 0)</f>
        <v>75</v>
      </c>
      <c r="G7">
        <f>5*temperatury35[[#This Row],[ile lodow]]</f>
        <v>555</v>
      </c>
      <c r="H7">
        <f>7*temperatury35[[#This Row],[ile hotdogow]]</f>
        <v>581</v>
      </c>
      <c r="I7">
        <f>6*temperatury35[[#This Row],[ile kukurydzy]]</f>
        <v>450</v>
      </c>
      <c r="J7">
        <f>SUM(temperatury35[[#This Row],[utarg lody]:[utarg kukurydza]])+J6</f>
        <v>10705</v>
      </c>
      <c r="K7" t="str">
        <f t="shared" si="0"/>
        <v/>
      </c>
    </row>
    <row r="8" spans="1:14" x14ac:dyDescent="0.25">
      <c r="A8" s="1">
        <v>44719</v>
      </c>
      <c r="B8">
        <v>25</v>
      </c>
      <c r="C8">
        <f>IF(temperatury35[[#This Row],[temp]]&gt;20, C7+1, 0)</f>
        <v>7</v>
      </c>
      <c r="D8">
        <f>ROUNDDOWN(($D$2*(1+(2/29)*((temperatury35[[#This Row],[temp]]-24)/2))), 0)</f>
        <v>124</v>
      </c>
      <c r="E8">
        <f>ROUNDDOWN(($E$2*(1+(1/13)*((temperatury35[[#This Row],[temp]]-24)/2))), 0)</f>
        <v>93</v>
      </c>
      <c r="F8">
        <f>ROUNDDOWN(($F$2*(1+(1/17)*((temperatury35[[#This Row],[temp]]-24)/2))), 0)</f>
        <v>82</v>
      </c>
      <c r="G8">
        <f>5*temperatury35[[#This Row],[ile lodow]]</f>
        <v>620</v>
      </c>
      <c r="H8">
        <f>7*temperatury35[[#This Row],[ile hotdogow]]</f>
        <v>651</v>
      </c>
      <c r="I8">
        <f>6*temperatury35[[#This Row],[ile kukurydzy]]</f>
        <v>492</v>
      </c>
      <c r="J8">
        <f>SUM(temperatury35[[#This Row],[utarg lody]:[utarg kukurydza]])+J7</f>
        <v>12468</v>
      </c>
      <c r="K8" t="str">
        <f t="shared" si="0"/>
        <v/>
      </c>
    </row>
    <row r="9" spans="1:14" x14ac:dyDescent="0.25">
      <c r="A9" s="1">
        <v>44720</v>
      </c>
      <c r="B9">
        <v>25</v>
      </c>
      <c r="C9">
        <f>IF(temperatury35[[#This Row],[temp]]&gt;20, C8+1, 0)</f>
        <v>8</v>
      </c>
      <c r="D9">
        <f>ROUNDDOWN(($D$2*(1+(2/29)*((temperatury35[[#This Row],[temp]]-24)/2))), 0)</f>
        <v>124</v>
      </c>
      <c r="E9">
        <f>ROUNDDOWN(($E$2*(1+(1/13)*((temperatury35[[#This Row],[temp]]-24)/2))), 0)</f>
        <v>93</v>
      </c>
      <c r="F9">
        <f>ROUNDDOWN(($F$2*(1+(1/17)*((temperatury35[[#This Row],[temp]]-24)/2))), 0)</f>
        <v>82</v>
      </c>
      <c r="G9">
        <f>5*temperatury35[[#This Row],[ile lodow]]</f>
        <v>620</v>
      </c>
      <c r="H9">
        <f>7*temperatury35[[#This Row],[ile hotdogow]]</f>
        <v>651</v>
      </c>
      <c r="I9">
        <f>6*temperatury35[[#This Row],[ile kukurydzy]]</f>
        <v>492</v>
      </c>
      <c r="J9">
        <f>SUM(temperatury35[[#This Row],[utarg lody]:[utarg kukurydza]])+J8</f>
        <v>14231</v>
      </c>
      <c r="K9" t="str">
        <f t="shared" si="0"/>
        <v/>
      </c>
    </row>
    <row r="10" spans="1:14" x14ac:dyDescent="0.25">
      <c r="A10" s="1">
        <v>44721</v>
      </c>
      <c r="B10">
        <v>21</v>
      </c>
      <c r="C10">
        <f>IF(temperatury35[[#This Row],[temp]]&gt;20, C9+1, 0)</f>
        <v>9</v>
      </c>
      <c r="D10">
        <f>ROUNDDOWN(($D$2*(1+(2/29)*((temperatury35[[#This Row],[temp]]-24)/2))), 0)</f>
        <v>107</v>
      </c>
      <c r="E10">
        <f>ROUNDDOWN(($E$2*(1+(1/13)*((temperatury35[[#This Row],[temp]]-24)/2))), 0)</f>
        <v>79</v>
      </c>
      <c r="F10">
        <f>ROUNDDOWN(($F$2*(1+(1/17)*((temperatury35[[#This Row],[temp]]-24)/2))), 0)</f>
        <v>72</v>
      </c>
      <c r="G10">
        <f>5*temperatury35[[#This Row],[ile lodow]]</f>
        <v>535</v>
      </c>
      <c r="H10">
        <f>7*temperatury35[[#This Row],[ile hotdogow]]</f>
        <v>553</v>
      </c>
      <c r="I10">
        <f>6*temperatury35[[#This Row],[ile kukurydzy]]</f>
        <v>432</v>
      </c>
      <c r="J10">
        <f>SUM(temperatury35[[#This Row],[utarg lody]:[utarg kukurydza]])+J9</f>
        <v>15751</v>
      </c>
      <c r="K10" t="str">
        <f t="shared" si="0"/>
        <v/>
      </c>
    </row>
    <row r="11" spans="1:14" x14ac:dyDescent="0.25">
      <c r="A11" s="1">
        <v>44722</v>
      </c>
      <c r="B11">
        <v>21</v>
      </c>
      <c r="C11">
        <f>IF(temperatury35[[#This Row],[temp]]&gt;20, C10+1, 0)</f>
        <v>10</v>
      </c>
      <c r="D11">
        <f>ROUNDDOWN(($D$2*(1+(2/29)*((temperatury35[[#This Row],[temp]]-24)/2))), 0)</f>
        <v>107</v>
      </c>
      <c r="E11">
        <f>ROUNDDOWN(($E$2*(1+(1/13)*((temperatury35[[#This Row],[temp]]-24)/2))), 0)</f>
        <v>79</v>
      </c>
      <c r="F11">
        <f>ROUNDDOWN(($F$2*(1+(1/17)*((temperatury35[[#This Row],[temp]]-24)/2))), 0)</f>
        <v>72</v>
      </c>
      <c r="G11">
        <f>5*temperatury35[[#This Row],[ile lodow]]</f>
        <v>535</v>
      </c>
      <c r="H11">
        <f>7*temperatury35[[#This Row],[ile hotdogow]]</f>
        <v>553</v>
      </c>
      <c r="I11">
        <f>6*temperatury35[[#This Row],[ile kukurydzy]]</f>
        <v>432</v>
      </c>
      <c r="J11">
        <f>SUM(temperatury35[[#This Row],[utarg lody]:[utarg kukurydza]])+J10</f>
        <v>17271</v>
      </c>
      <c r="K11" t="str">
        <f t="shared" si="0"/>
        <v/>
      </c>
    </row>
    <row r="12" spans="1:14" x14ac:dyDescent="0.25">
      <c r="A12" s="1">
        <v>44723</v>
      </c>
      <c r="B12">
        <v>19</v>
      </c>
      <c r="C12">
        <f>IF(temperatury35[[#This Row],[temp]]&gt;20, C11+1, 0)</f>
        <v>0</v>
      </c>
      <c r="D12">
        <f>ROUNDDOWN(($D$2*(1+(2/29)*((temperatury35[[#This Row],[temp]]-24)/2))), 0)</f>
        <v>99</v>
      </c>
      <c r="E12">
        <f>ROUNDDOWN(($E$2*(1+(1/13)*((temperatury35[[#This Row],[temp]]-24)/2))), 0)</f>
        <v>72</v>
      </c>
      <c r="F12">
        <f>ROUNDDOWN(($F$2*(1+(1/17)*((temperatury35[[#This Row],[temp]]-24)/2))), 0)</f>
        <v>68</v>
      </c>
      <c r="G12">
        <f>5*temperatury35[[#This Row],[ile lodow]]</f>
        <v>495</v>
      </c>
      <c r="H12">
        <f>7*temperatury35[[#This Row],[ile hotdogow]]</f>
        <v>504</v>
      </c>
      <c r="I12">
        <f>6*temperatury35[[#This Row],[ile kukurydzy]]</f>
        <v>408</v>
      </c>
      <c r="J12">
        <f>SUM(temperatury35[[#This Row],[utarg lody]:[utarg kukurydza]])+J11</f>
        <v>18678</v>
      </c>
      <c r="K12" t="str">
        <f t="shared" si="0"/>
        <v/>
      </c>
    </row>
    <row r="13" spans="1:14" x14ac:dyDescent="0.25">
      <c r="A13" s="1">
        <v>44724</v>
      </c>
      <c r="B13">
        <v>19</v>
      </c>
      <c r="C13">
        <f>IF(temperatury35[[#This Row],[temp]]&gt;20, C12+1, 0)</f>
        <v>0</v>
      </c>
      <c r="D13">
        <f>ROUNDDOWN(($D$2*(1+(2/29)*((temperatury35[[#This Row],[temp]]-24)/2))), 0)</f>
        <v>99</v>
      </c>
      <c r="E13">
        <f>ROUNDDOWN(($E$2*(1+(1/13)*((temperatury35[[#This Row],[temp]]-24)/2))), 0)</f>
        <v>72</v>
      </c>
      <c r="F13">
        <f>ROUNDDOWN(($F$2*(1+(1/17)*((temperatury35[[#This Row],[temp]]-24)/2))), 0)</f>
        <v>68</v>
      </c>
      <c r="G13">
        <f>5*temperatury35[[#This Row],[ile lodow]]</f>
        <v>495</v>
      </c>
      <c r="H13">
        <f>7*temperatury35[[#This Row],[ile hotdogow]]</f>
        <v>504</v>
      </c>
      <c r="I13">
        <f>6*temperatury35[[#This Row],[ile kukurydzy]]</f>
        <v>408</v>
      </c>
      <c r="J13">
        <f>SUM(temperatury35[[#This Row],[utarg lody]:[utarg kukurydza]])+J12</f>
        <v>20085</v>
      </c>
      <c r="K13" t="str">
        <f t="shared" si="0"/>
        <v/>
      </c>
    </row>
    <row r="14" spans="1:14" x14ac:dyDescent="0.25">
      <c r="A14" s="1">
        <v>44725</v>
      </c>
      <c r="B14">
        <v>15</v>
      </c>
      <c r="C14">
        <f>IF(temperatury35[[#This Row],[temp]]&gt;20, C13+1, 0)</f>
        <v>0</v>
      </c>
      <c r="D14">
        <f>ROUNDDOWN(($D$2*(1+(2/29)*((temperatury35[[#This Row],[temp]]-24)/2))), 0)</f>
        <v>82</v>
      </c>
      <c r="E14">
        <f>ROUNDDOWN(($E$2*(1+(1/13)*((temperatury35[[#This Row],[temp]]-24)/2))), 0)</f>
        <v>58</v>
      </c>
      <c r="F14">
        <f>ROUNDDOWN(($F$2*(1+(1/17)*((temperatury35[[#This Row],[temp]]-24)/2))), 0)</f>
        <v>58</v>
      </c>
      <c r="G14">
        <f>5*temperatury35[[#This Row],[ile lodow]]</f>
        <v>410</v>
      </c>
      <c r="H14">
        <f>7*temperatury35[[#This Row],[ile hotdogow]]</f>
        <v>406</v>
      </c>
      <c r="I14">
        <f>6*temperatury35[[#This Row],[ile kukurydzy]]</f>
        <v>348</v>
      </c>
      <c r="J14">
        <f>SUM(temperatury35[[#This Row],[utarg lody]:[utarg kukurydza]])+J13</f>
        <v>21249</v>
      </c>
      <c r="K14" t="str">
        <f t="shared" si="0"/>
        <v/>
      </c>
    </row>
    <row r="15" spans="1:14" x14ac:dyDescent="0.25">
      <c r="A15" s="1">
        <v>44726</v>
      </c>
      <c r="B15">
        <v>21</v>
      </c>
      <c r="C15">
        <f>IF(temperatury35[[#This Row],[temp]]&gt;20, C14+1, 0)</f>
        <v>1</v>
      </c>
      <c r="D15">
        <f>ROUNDDOWN(($D$2*(1+(2/29)*((temperatury35[[#This Row],[temp]]-24)/2))), 0)</f>
        <v>107</v>
      </c>
      <c r="E15">
        <f>ROUNDDOWN(($E$2*(1+(1/13)*((temperatury35[[#This Row],[temp]]-24)/2))), 0)</f>
        <v>79</v>
      </c>
      <c r="F15">
        <f>ROUNDDOWN(($F$2*(1+(1/17)*((temperatury35[[#This Row],[temp]]-24)/2))), 0)</f>
        <v>72</v>
      </c>
      <c r="G15">
        <f>5*temperatury35[[#This Row],[ile lodow]]</f>
        <v>535</v>
      </c>
      <c r="H15">
        <f>7*temperatury35[[#This Row],[ile hotdogow]]</f>
        <v>553</v>
      </c>
      <c r="I15">
        <f>6*temperatury35[[#This Row],[ile kukurydzy]]</f>
        <v>432</v>
      </c>
      <c r="J15">
        <f>SUM(temperatury35[[#This Row],[utarg lody]:[utarg kukurydza]])+J14</f>
        <v>22769</v>
      </c>
      <c r="K15" t="str">
        <f t="shared" si="0"/>
        <v/>
      </c>
    </row>
    <row r="16" spans="1:14" x14ac:dyDescent="0.25">
      <c r="A16" s="1">
        <v>44727</v>
      </c>
      <c r="B16">
        <v>23</v>
      </c>
      <c r="C16">
        <f>IF(temperatury35[[#This Row],[temp]]&gt;20, C15+1, 0)</f>
        <v>2</v>
      </c>
      <c r="D16">
        <f>ROUNDDOWN(($D$2*(1+(2/29)*((temperatury35[[#This Row],[temp]]-24)/2))), 0)</f>
        <v>115</v>
      </c>
      <c r="E16">
        <f>ROUNDDOWN(($E$2*(1+(1/13)*((temperatury35[[#This Row],[temp]]-24)/2))), 0)</f>
        <v>86</v>
      </c>
      <c r="F16">
        <f>ROUNDDOWN(($F$2*(1+(1/17)*((temperatury35[[#This Row],[temp]]-24)/2))), 0)</f>
        <v>77</v>
      </c>
      <c r="G16">
        <f>5*temperatury35[[#This Row],[ile lodow]]</f>
        <v>575</v>
      </c>
      <c r="H16">
        <f>7*temperatury35[[#This Row],[ile hotdogow]]</f>
        <v>602</v>
      </c>
      <c r="I16">
        <f>6*temperatury35[[#This Row],[ile kukurydzy]]</f>
        <v>462</v>
      </c>
      <c r="J16">
        <f>SUM(temperatury35[[#This Row],[utarg lody]:[utarg kukurydza]])+J15</f>
        <v>24408</v>
      </c>
      <c r="K16" t="str">
        <f t="shared" si="0"/>
        <v/>
      </c>
    </row>
    <row r="17" spans="1:12" x14ac:dyDescent="0.25">
      <c r="A17" s="1">
        <v>44728</v>
      </c>
      <c r="B17">
        <v>23</v>
      </c>
      <c r="C17">
        <f>IF(temperatury35[[#This Row],[temp]]&gt;20, C16+1, 0)</f>
        <v>3</v>
      </c>
      <c r="D17">
        <f>ROUNDDOWN(($D$2*(1+(2/29)*((temperatury35[[#This Row],[temp]]-24)/2))), 0)</f>
        <v>115</v>
      </c>
      <c r="E17">
        <f>ROUNDDOWN(($E$2*(1+(1/13)*((temperatury35[[#This Row],[temp]]-24)/2))), 0)</f>
        <v>86</v>
      </c>
      <c r="F17">
        <f>ROUNDDOWN(($F$2*(1+(1/17)*((temperatury35[[#This Row],[temp]]-24)/2))), 0)</f>
        <v>77</v>
      </c>
      <c r="G17">
        <f>5*temperatury35[[#This Row],[ile lodow]]</f>
        <v>575</v>
      </c>
      <c r="H17">
        <f>7*temperatury35[[#This Row],[ile hotdogow]]</f>
        <v>602</v>
      </c>
      <c r="I17">
        <f>6*temperatury35[[#This Row],[ile kukurydzy]]</f>
        <v>462</v>
      </c>
      <c r="J17">
        <f>SUM(temperatury35[[#This Row],[utarg lody]:[utarg kukurydza]])+J16</f>
        <v>26047</v>
      </c>
      <c r="K17" t="str">
        <f t="shared" si="0"/>
        <v/>
      </c>
    </row>
    <row r="18" spans="1:12" x14ac:dyDescent="0.25">
      <c r="A18" s="1">
        <v>44729</v>
      </c>
      <c r="B18">
        <v>16</v>
      </c>
      <c r="C18">
        <f>IF(temperatury35[[#This Row],[temp]]&gt;20, C17+1, 0)</f>
        <v>0</v>
      </c>
      <c r="D18">
        <f>ROUNDDOWN(($D$2*(1+(2/29)*((temperatury35[[#This Row],[temp]]-24)/2))), 0)</f>
        <v>86</v>
      </c>
      <c r="E18">
        <f>ROUNDDOWN(($E$2*(1+(1/13)*((temperatury35[[#This Row],[temp]]-24)/2))), 0)</f>
        <v>62</v>
      </c>
      <c r="F18">
        <f>ROUNDDOWN(($F$2*(1+(1/17)*((temperatury35[[#This Row],[temp]]-24)/2))), 0)</f>
        <v>61</v>
      </c>
      <c r="G18">
        <f>5*temperatury35[[#This Row],[ile lodow]]</f>
        <v>430</v>
      </c>
      <c r="H18">
        <f>7*temperatury35[[#This Row],[ile hotdogow]]</f>
        <v>434</v>
      </c>
      <c r="I18">
        <f>6*temperatury35[[#This Row],[ile kukurydzy]]</f>
        <v>366</v>
      </c>
      <c r="J18">
        <f>SUM(temperatury35[[#This Row],[utarg lody]:[utarg kukurydza]])+J17</f>
        <v>27277</v>
      </c>
      <c r="K18" t="str">
        <f t="shared" si="0"/>
        <v/>
      </c>
    </row>
    <row r="19" spans="1:12" x14ac:dyDescent="0.25">
      <c r="A19" s="1">
        <v>44730</v>
      </c>
      <c r="B19">
        <v>21</v>
      </c>
      <c r="C19">
        <f>IF(temperatury35[[#This Row],[temp]]&gt;20, C18+1, 0)</f>
        <v>1</v>
      </c>
      <c r="D19">
        <f>ROUNDDOWN(($D$2*(1+(2/29)*((temperatury35[[#This Row],[temp]]-24)/2))), 0)</f>
        <v>107</v>
      </c>
      <c r="E19">
        <f>ROUNDDOWN(($E$2*(1+(1/13)*((temperatury35[[#This Row],[temp]]-24)/2))), 0)</f>
        <v>79</v>
      </c>
      <c r="F19">
        <f>ROUNDDOWN(($F$2*(1+(1/17)*((temperatury35[[#This Row],[temp]]-24)/2))), 0)</f>
        <v>72</v>
      </c>
      <c r="G19">
        <f>5*temperatury35[[#This Row],[ile lodow]]</f>
        <v>535</v>
      </c>
      <c r="H19">
        <f>7*temperatury35[[#This Row],[ile hotdogow]]</f>
        <v>553</v>
      </c>
      <c r="I19">
        <f>6*temperatury35[[#This Row],[ile kukurydzy]]</f>
        <v>432</v>
      </c>
      <c r="J19">
        <f>SUM(temperatury35[[#This Row],[utarg lody]:[utarg kukurydza]])+J18</f>
        <v>28797</v>
      </c>
      <c r="K19" t="str">
        <f t="shared" si="0"/>
        <v/>
      </c>
    </row>
    <row r="20" spans="1:12" x14ac:dyDescent="0.25">
      <c r="A20" s="1">
        <v>44731</v>
      </c>
      <c r="B20">
        <v>22</v>
      </c>
      <c r="C20">
        <f>IF(temperatury35[[#This Row],[temp]]&gt;20, C19+1, 0)</f>
        <v>2</v>
      </c>
      <c r="D20">
        <f>ROUNDDOWN(($D$2*(1+(2/29)*((temperatury35[[#This Row],[temp]]-24)/2))), 0)</f>
        <v>111</v>
      </c>
      <c r="E20">
        <f>ROUNDDOWN(($E$2*(1+(1/13)*((temperatury35[[#This Row],[temp]]-24)/2))), 0)</f>
        <v>83</v>
      </c>
      <c r="F20">
        <f>ROUNDDOWN(($F$2*(1+(1/17)*((temperatury35[[#This Row],[temp]]-24)/2))), 0)</f>
        <v>75</v>
      </c>
      <c r="G20">
        <f>5*temperatury35[[#This Row],[ile lodow]]</f>
        <v>555</v>
      </c>
      <c r="H20">
        <f>7*temperatury35[[#This Row],[ile hotdogow]]</f>
        <v>581</v>
      </c>
      <c r="I20">
        <f>6*temperatury35[[#This Row],[ile kukurydzy]]</f>
        <v>450</v>
      </c>
      <c r="J20">
        <f>SUM(temperatury35[[#This Row],[utarg lody]:[utarg kukurydza]])+J19</f>
        <v>30383</v>
      </c>
      <c r="K20" t="str">
        <f t="shared" si="0"/>
        <v/>
      </c>
    </row>
    <row r="21" spans="1:12" x14ac:dyDescent="0.25">
      <c r="A21" s="1">
        <v>44732</v>
      </c>
      <c r="B21">
        <v>22</v>
      </c>
      <c r="C21">
        <f>IF(temperatury35[[#This Row],[temp]]&gt;20, C20+1, 0)</f>
        <v>3</v>
      </c>
      <c r="D21">
        <f>ROUNDDOWN(($D$2*(1+(2/29)*((temperatury35[[#This Row],[temp]]-24)/2))), 0)</f>
        <v>111</v>
      </c>
      <c r="E21">
        <f>ROUNDDOWN(($E$2*(1+(1/13)*((temperatury35[[#This Row],[temp]]-24)/2))), 0)</f>
        <v>83</v>
      </c>
      <c r="F21">
        <f>ROUNDDOWN(($F$2*(1+(1/17)*((temperatury35[[#This Row],[temp]]-24)/2))), 0)</f>
        <v>75</v>
      </c>
      <c r="G21">
        <f>5*temperatury35[[#This Row],[ile lodow]]</f>
        <v>555</v>
      </c>
      <c r="H21">
        <f>7*temperatury35[[#This Row],[ile hotdogow]]</f>
        <v>581</v>
      </c>
      <c r="I21">
        <f>6*temperatury35[[#This Row],[ile kukurydzy]]</f>
        <v>450</v>
      </c>
      <c r="J21">
        <f>SUM(temperatury35[[#This Row],[utarg lody]:[utarg kukurydza]])+J20</f>
        <v>31969</v>
      </c>
      <c r="K21" t="str">
        <f t="shared" si="0"/>
        <v/>
      </c>
    </row>
    <row r="22" spans="1:12" x14ac:dyDescent="0.25">
      <c r="A22" s="1">
        <v>44733</v>
      </c>
      <c r="B22">
        <v>22</v>
      </c>
      <c r="C22">
        <f>IF(temperatury35[[#This Row],[temp]]&gt;20, C21+1, 0)</f>
        <v>4</v>
      </c>
      <c r="D22">
        <f>ROUNDDOWN(($D$2*(1+(2/29)*((temperatury35[[#This Row],[temp]]-24)/2))), 0)</f>
        <v>111</v>
      </c>
      <c r="E22">
        <f>ROUNDDOWN(($E$2*(1+(1/13)*((temperatury35[[#This Row],[temp]]-24)/2))), 0)</f>
        <v>83</v>
      </c>
      <c r="F22">
        <f>ROUNDDOWN(($F$2*(1+(1/17)*((temperatury35[[#This Row],[temp]]-24)/2))), 0)</f>
        <v>75</v>
      </c>
      <c r="G22">
        <f>5*temperatury35[[#This Row],[ile lodow]]</f>
        <v>555</v>
      </c>
      <c r="H22">
        <f>7*temperatury35[[#This Row],[ile hotdogow]]</f>
        <v>581</v>
      </c>
      <c r="I22">
        <f>6*temperatury35[[#This Row],[ile kukurydzy]]</f>
        <v>450</v>
      </c>
      <c r="J22">
        <f>SUM(temperatury35[[#This Row],[utarg lody]:[utarg kukurydza]])+J21</f>
        <v>33555</v>
      </c>
      <c r="K22" t="str">
        <f t="shared" si="0"/>
        <v/>
      </c>
    </row>
    <row r="23" spans="1:12" x14ac:dyDescent="0.25">
      <c r="A23" s="1">
        <v>44734</v>
      </c>
      <c r="B23">
        <v>28</v>
      </c>
      <c r="C23">
        <f>IF(temperatury35[[#This Row],[temp]]&gt;20, C22+1, 0)</f>
        <v>5</v>
      </c>
      <c r="D23">
        <f>ROUNDDOWN(($D$2*(1+(2/29)*((temperatury35[[#This Row],[temp]]-24)/2))), 0)</f>
        <v>136</v>
      </c>
      <c r="E23">
        <f>ROUNDDOWN(($E$2*(1+(1/13)*((temperatury35[[#This Row],[temp]]-24)/2))), 0)</f>
        <v>103</v>
      </c>
      <c r="F23">
        <f>ROUNDDOWN(($F$2*(1+(1/17)*((temperatury35[[#This Row],[temp]]-24)/2))), 0)</f>
        <v>89</v>
      </c>
      <c r="G23">
        <f>5*temperatury35[[#This Row],[ile lodow]]</f>
        <v>680</v>
      </c>
      <c r="H23">
        <f>7*temperatury35[[#This Row],[ile hotdogow]]</f>
        <v>721</v>
      </c>
      <c r="I23">
        <f>6*temperatury35[[#This Row],[ile kukurydzy]]</f>
        <v>534</v>
      </c>
      <c r="J23">
        <f>SUM(temperatury35[[#This Row],[utarg lody]:[utarg kukurydza]])+J22</f>
        <v>35490</v>
      </c>
      <c r="K23" t="str">
        <f t="shared" si="0"/>
        <v/>
      </c>
    </row>
    <row r="24" spans="1:12" x14ac:dyDescent="0.25">
      <c r="A24" s="1">
        <v>44735</v>
      </c>
      <c r="B24">
        <v>31</v>
      </c>
      <c r="C24">
        <f>IF(temperatury35[[#This Row],[temp]]&gt;20, C23+1, 0)</f>
        <v>6</v>
      </c>
      <c r="D24">
        <f>ROUNDDOWN(($D$2*(1+(2/29)*((temperatury35[[#This Row],[temp]]-24)/2))), 0)</f>
        <v>148</v>
      </c>
      <c r="E24">
        <f>ROUNDDOWN(($E$2*(1+(1/13)*((temperatury35[[#This Row],[temp]]-24)/2))), 0)</f>
        <v>114</v>
      </c>
      <c r="F24">
        <f>ROUNDDOWN(($F$2*(1+(1/17)*((temperatury35[[#This Row],[temp]]-24)/2))), 0)</f>
        <v>96</v>
      </c>
      <c r="G24">
        <f>5*temperatury35[[#This Row],[ile lodow]]</f>
        <v>740</v>
      </c>
      <c r="H24">
        <f>7*temperatury35[[#This Row],[ile hotdogow]]</f>
        <v>798</v>
      </c>
      <c r="I24">
        <f>6*temperatury35[[#This Row],[ile kukurydzy]]</f>
        <v>576</v>
      </c>
      <c r="J24">
        <f>SUM(temperatury35[[#This Row],[utarg lody]:[utarg kukurydza]])+J23</f>
        <v>37604</v>
      </c>
      <c r="K24" t="str">
        <f t="shared" si="0"/>
        <v/>
      </c>
    </row>
    <row r="25" spans="1:12" x14ac:dyDescent="0.25">
      <c r="A25" s="1">
        <v>44736</v>
      </c>
      <c r="B25">
        <v>33</v>
      </c>
      <c r="C25">
        <f>IF(temperatury35[[#This Row],[temp]]&gt;20, C24+1, 0)</f>
        <v>7</v>
      </c>
      <c r="D25">
        <f>ROUNDDOWN(($D$2*(1+(2/29)*((temperatury35[[#This Row],[temp]]-24)/2))), 0)</f>
        <v>157</v>
      </c>
      <c r="E25">
        <f>ROUNDDOWN(($E$2*(1+(1/13)*((temperatury35[[#This Row],[temp]]-24)/2))), 0)</f>
        <v>121</v>
      </c>
      <c r="F25">
        <f>ROUNDDOWN(($F$2*(1+(1/17)*((temperatury35[[#This Row],[temp]]-24)/2))), 0)</f>
        <v>101</v>
      </c>
      <c r="G25">
        <f>5*temperatury35[[#This Row],[ile lodow]]</f>
        <v>785</v>
      </c>
      <c r="H25">
        <f>7*temperatury35[[#This Row],[ile hotdogow]]</f>
        <v>847</v>
      </c>
      <c r="I25">
        <f>6*temperatury35[[#This Row],[ile kukurydzy]]</f>
        <v>606</v>
      </c>
      <c r="J25">
        <f>SUM(temperatury35[[#This Row],[utarg lody]:[utarg kukurydza]])+J24</f>
        <v>39842</v>
      </c>
      <c r="K25" t="str">
        <f t="shared" si="0"/>
        <v/>
      </c>
    </row>
    <row r="26" spans="1:12" x14ac:dyDescent="0.25">
      <c r="A26" s="1">
        <v>44737</v>
      </c>
      <c r="B26">
        <v>33</v>
      </c>
      <c r="C26">
        <f>IF(temperatury35[[#This Row],[temp]]&gt;20, C25+1, 0)</f>
        <v>8</v>
      </c>
      <c r="D26">
        <f>ROUNDDOWN(($D$2*(1+(2/29)*((temperatury35[[#This Row],[temp]]-24)/2))), 0)</f>
        <v>157</v>
      </c>
      <c r="E26">
        <f>ROUNDDOWN(($E$2*(1+(1/13)*((temperatury35[[#This Row],[temp]]-24)/2))), 0)</f>
        <v>121</v>
      </c>
      <c r="F26">
        <f>ROUNDDOWN(($F$2*(1+(1/17)*((temperatury35[[#This Row],[temp]]-24)/2))), 0)</f>
        <v>101</v>
      </c>
      <c r="G26">
        <f>5*temperatury35[[#This Row],[ile lodow]]</f>
        <v>785</v>
      </c>
      <c r="H26">
        <f>7*temperatury35[[#This Row],[ile hotdogow]]</f>
        <v>847</v>
      </c>
      <c r="I26">
        <f>6*temperatury35[[#This Row],[ile kukurydzy]]</f>
        <v>606</v>
      </c>
      <c r="J26">
        <f>SUM(temperatury35[[#This Row],[utarg lody]:[utarg kukurydza]])+J25</f>
        <v>42080</v>
      </c>
      <c r="K26" t="str">
        <f t="shared" si="0"/>
        <v/>
      </c>
    </row>
    <row r="27" spans="1:12" x14ac:dyDescent="0.25">
      <c r="A27" s="1">
        <v>44738</v>
      </c>
      <c r="B27">
        <v>23</v>
      </c>
      <c r="C27">
        <f>IF(temperatury35[[#This Row],[temp]]&gt;20, C26+1, 0)</f>
        <v>9</v>
      </c>
      <c r="D27">
        <f>ROUNDDOWN(($D$2*(1+(2/29)*((temperatury35[[#This Row],[temp]]-24)/2))), 0)</f>
        <v>115</v>
      </c>
      <c r="E27">
        <f>ROUNDDOWN(($E$2*(1+(1/13)*((temperatury35[[#This Row],[temp]]-24)/2))), 0)</f>
        <v>86</v>
      </c>
      <c r="F27">
        <f>ROUNDDOWN(($F$2*(1+(1/17)*((temperatury35[[#This Row],[temp]]-24)/2))), 0)</f>
        <v>77</v>
      </c>
      <c r="G27">
        <f>5*temperatury35[[#This Row],[ile lodow]]</f>
        <v>575</v>
      </c>
      <c r="H27">
        <f>7*temperatury35[[#This Row],[ile hotdogow]]</f>
        <v>602</v>
      </c>
      <c r="I27">
        <f>6*temperatury35[[#This Row],[ile kukurydzy]]</f>
        <v>462</v>
      </c>
      <c r="J27">
        <f>SUM(temperatury35[[#This Row],[utarg lody]:[utarg kukurydza]])+J26</f>
        <v>43719</v>
      </c>
      <c r="K27" t="str">
        <f t="shared" si="0"/>
        <v/>
      </c>
    </row>
    <row r="28" spans="1:12" x14ac:dyDescent="0.25">
      <c r="A28" s="1">
        <v>44739</v>
      </c>
      <c r="B28">
        <v>23</v>
      </c>
      <c r="C28">
        <f>IF(temperatury35[[#This Row],[temp]]&gt;20, C27+1, 0)</f>
        <v>10</v>
      </c>
      <c r="D28">
        <f>ROUNDDOWN(($D$2*(1+(2/29)*((temperatury35[[#This Row],[temp]]-24)/2))), 0)</f>
        <v>115</v>
      </c>
      <c r="E28">
        <f>ROUNDDOWN(($E$2*(1+(1/13)*((temperatury35[[#This Row],[temp]]-24)/2))), 0)</f>
        <v>86</v>
      </c>
      <c r="F28">
        <f>ROUNDDOWN(($F$2*(1+(1/17)*((temperatury35[[#This Row],[temp]]-24)/2))), 0)</f>
        <v>77</v>
      </c>
      <c r="G28">
        <f>5*temperatury35[[#This Row],[ile lodow]]</f>
        <v>575</v>
      </c>
      <c r="H28">
        <f>7*temperatury35[[#This Row],[ile hotdogow]]</f>
        <v>602</v>
      </c>
      <c r="I28">
        <f>6*temperatury35[[#This Row],[ile kukurydzy]]</f>
        <v>462</v>
      </c>
      <c r="J28">
        <f>SUM(temperatury35[[#This Row],[utarg lody]:[utarg kukurydza]])+J27</f>
        <v>45358</v>
      </c>
      <c r="K28" t="str">
        <f>IF(AND(J28&gt;45000,J27&lt;45000),TEXT(A28,"YYYY-MM-DD"),"")</f>
        <v>2022-06-27</v>
      </c>
      <c r="L28" s="1"/>
    </row>
    <row r="29" spans="1:12" x14ac:dyDescent="0.25">
      <c r="A29" s="1">
        <v>44740</v>
      </c>
      <c r="B29">
        <v>19</v>
      </c>
      <c r="C29">
        <f>IF(temperatury35[[#This Row],[temp]]&gt;20, C28+1, 0)</f>
        <v>0</v>
      </c>
      <c r="D29">
        <f>ROUNDDOWN(($D$2*(1+(2/29)*((temperatury35[[#This Row],[temp]]-24)/2))), 0)</f>
        <v>99</v>
      </c>
      <c r="E29">
        <f>ROUNDDOWN(($E$2*(1+(1/13)*((temperatury35[[#This Row],[temp]]-24)/2))), 0)</f>
        <v>72</v>
      </c>
      <c r="F29">
        <f>ROUNDDOWN(($F$2*(1+(1/17)*((temperatury35[[#This Row],[temp]]-24)/2))), 0)</f>
        <v>68</v>
      </c>
      <c r="G29">
        <f>5*temperatury35[[#This Row],[ile lodow]]</f>
        <v>495</v>
      </c>
      <c r="H29">
        <f>7*temperatury35[[#This Row],[ile hotdogow]]</f>
        <v>504</v>
      </c>
      <c r="I29">
        <f>6*temperatury35[[#This Row],[ile kukurydzy]]</f>
        <v>408</v>
      </c>
      <c r="J29">
        <f>SUM(temperatury35[[#This Row],[utarg lody]:[utarg kukurydza]])+J28</f>
        <v>46765</v>
      </c>
      <c r="K29" t="str">
        <f t="shared" si="0"/>
        <v/>
      </c>
    </row>
    <row r="30" spans="1:12" x14ac:dyDescent="0.25">
      <c r="A30" s="1">
        <v>44741</v>
      </c>
      <c r="B30">
        <v>24</v>
      </c>
      <c r="C30">
        <f>IF(temperatury35[[#This Row],[temp]]&gt;20, C29+1, 0)</f>
        <v>1</v>
      </c>
      <c r="D30">
        <f>ROUNDDOWN(($D$2*(1+(2/29)*((temperatury35[[#This Row],[temp]]-24)/2))), 0)</f>
        <v>120</v>
      </c>
      <c r="E30">
        <f>ROUNDDOWN(($E$2*(1+(1/13)*((temperatury35[[#This Row],[temp]]-24)/2))), 0)</f>
        <v>90</v>
      </c>
      <c r="F30">
        <f>ROUNDDOWN(($F$2*(1+(1/17)*((temperatury35[[#This Row],[temp]]-24)/2))), 0)</f>
        <v>80</v>
      </c>
      <c r="G30">
        <f>5*temperatury35[[#This Row],[ile lodow]]</f>
        <v>600</v>
      </c>
      <c r="H30">
        <f>7*temperatury35[[#This Row],[ile hotdogow]]</f>
        <v>630</v>
      </c>
      <c r="I30">
        <f>6*temperatury35[[#This Row],[ile kukurydzy]]</f>
        <v>480</v>
      </c>
      <c r="J30">
        <f>SUM(temperatury35[[#This Row],[utarg lody]:[utarg kukurydza]])+J29</f>
        <v>48475</v>
      </c>
      <c r="K30" t="str">
        <f t="shared" si="0"/>
        <v/>
      </c>
    </row>
    <row r="31" spans="1:12" x14ac:dyDescent="0.25">
      <c r="A31" s="1">
        <v>44742</v>
      </c>
      <c r="B31">
        <v>25</v>
      </c>
      <c r="C31">
        <f>IF(temperatury35[[#This Row],[temp]]&gt;20, C30+1, 0)</f>
        <v>2</v>
      </c>
      <c r="D31">
        <f>ROUNDDOWN(($D$2*(1+(2/29)*((temperatury35[[#This Row],[temp]]-24)/2))), 0)</f>
        <v>124</v>
      </c>
      <c r="E31">
        <f>ROUNDDOWN(($E$2*(1+(1/13)*((temperatury35[[#This Row],[temp]]-24)/2))), 0)</f>
        <v>93</v>
      </c>
      <c r="F31">
        <f>ROUNDDOWN(($F$2*(1+(1/17)*((temperatury35[[#This Row],[temp]]-24)/2))), 0)</f>
        <v>82</v>
      </c>
      <c r="G31">
        <f>5*temperatury35[[#This Row],[ile lodow]]</f>
        <v>620</v>
      </c>
      <c r="H31">
        <f>7*temperatury35[[#This Row],[ile hotdogow]]</f>
        <v>651</v>
      </c>
      <c r="I31">
        <f>6*temperatury35[[#This Row],[ile kukurydzy]]</f>
        <v>492</v>
      </c>
      <c r="J31">
        <f>SUM(temperatury35[[#This Row],[utarg lody]:[utarg kukurydza]])+J30</f>
        <v>50238</v>
      </c>
      <c r="K31" t="str">
        <f t="shared" si="0"/>
        <v/>
      </c>
    </row>
    <row r="32" spans="1:12" x14ac:dyDescent="0.25">
      <c r="A32" s="1">
        <v>44743</v>
      </c>
      <c r="B32">
        <v>27</v>
      </c>
      <c r="C32">
        <f>IF(temperatury35[[#This Row],[temp]]&gt;20, C31+1, 0)</f>
        <v>3</v>
      </c>
      <c r="D32">
        <f>ROUNDDOWN(($D$2*(1+(2/29)*((temperatury35[[#This Row],[temp]]-24)/2))), 0)</f>
        <v>132</v>
      </c>
      <c r="E32">
        <f>ROUNDDOWN(($E$2*(1+(1/13)*((temperatury35[[#This Row],[temp]]-24)/2))), 0)</f>
        <v>100</v>
      </c>
      <c r="F32">
        <f>ROUNDDOWN(($F$2*(1+(1/17)*((temperatury35[[#This Row],[temp]]-24)/2))), 0)</f>
        <v>87</v>
      </c>
      <c r="G32">
        <f>5*temperatury35[[#This Row],[ile lodow]]</f>
        <v>660</v>
      </c>
      <c r="H32">
        <f>7*temperatury35[[#This Row],[ile hotdogow]]</f>
        <v>700</v>
      </c>
      <c r="I32">
        <f>6*temperatury35[[#This Row],[ile kukurydzy]]</f>
        <v>522</v>
      </c>
      <c r="J32">
        <f>SUM(temperatury35[[#This Row],[utarg lody]:[utarg kukurydza]])+J31</f>
        <v>52120</v>
      </c>
      <c r="K32" t="str">
        <f t="shared" si="0"/>
        <v/>
      </c>
    </row>
    <row r="33" spans="1:11" x14ac:dyDescent="0.25">
      <c r="A33" s="1">
        <v>44744</v>
      </c>
      <c r="B33">
        <v>27</v>
      </c>
      <c r="C33">
        <f>IF(temperatury35[[#This Row],[temp]]&gt;20, C32+1, 0)</f>
        <v>4</v>
      </c>
      <c r="D33">
        <f>ROUNDDOWN(($D$2*(1+(2/29)*((temperatury35[[#This Row],[temp]]-24)/2))), 0)</f>
        <v>132</v>
      </c>
      <c r="E33">
        <f>ROUNDDOWN(($E$2*(1+(1/13)*((temperatury35[[#This Row],[temp]]-24)/2))), 0)</f>
        <v>100</v>
      </c>
      <c r="F33">
        <f>ROUNDDOWN(($F$2*(1+(1/17)*((temperatury35[[#This Row],[temp]]-24)/2))), 0)</f>
        <v>87</v>
      </c>
      <c r="G33">
        <f>5*temperatury35[[#This Row],[ile lodow]]</f>
        <v>660</v>
      </c>
      <c r="H33">
        <f>7*temperatury35[[#This Row],[ile hotdogow]]</f>
        <v>700</v>
      </c>
      <c r="I33">
        <f>6*temperatury35[[#This Row],[ile kukurydzy]]</f>
        <v>522</v>
      </c>
      <c r="J33">
        <f>SUM(temperatury35[[#This Row],[utarg lody]:[utarg kukurydza]])+J32</f>
        <v>54002</v>
      </c>
      <c r="K33" t="str">
        <f t="shared" si="0"/>
        <v/>
      </c>
    </row>
    <row r="34" spans="1:11" x14ac:dyDescent="0.25">
      <c r="A34" s="1">
        <v>44745</v>
      </c>
      <c r="B34">
        <v>21</v>
      </c>
      <c r="C34">
        <f>IF(temperatury35[[#This Row],[temp]]&gt;20, C33+1, 0)</f>
        <v>5</v>
      </c>
      <c r="D34">
        <f>ROUNDDOWN(($D$2*(1+(2/29)*((temperatury35[[#This Row],[temp]]-24)/2))), 0)</f>
        <v>107</v>
      </c>
      <c r="E34">
        <f>ROUNDDOWN(($E$2*(1+(1/13)*((temperatury35[[#This Row],[temp]]-24)/2))), 0)</f>
        <v>79</v>
      </c>
      <c r="F34">
        <f>ROUNDDOWN(($F$2*(1+(1/17)*((temperatury35[[#This Row],[temp]]-24)/2))), 0)</f>
        <v>72</v>
      </c>
      <c r="G34">
        <f>5*temperatury35[[#This Row],[ile lodow]]</f>
        <v>535</v>
      </c>
      <c r="H34">
        <f>7*temperatury35[[#This Row],[ile hotdogow]]</f>
        <v>553</v>
      </c>
      <c r="I34">
        <f>6*temperatury35[[#This Row],[ile kukurydzy]]</f>
        <v>432</v>
      </c>
      <c r="J34">
        <f>SUM(temperatury35[[#This Row],[utarg lody]:[utarg kukurydza]])+J33</f>
        <v>55522</v>
      </c>
      <c r="K34" t="str">
        <f t="shared" si="0"/>
        <v/>
      </c>
    </row>
    <row r="35" spans="1:11" x14ac:dyDescent="0.25">
      <c r="A35" s="1">
        <v>44746</v>
      </c>
      <c r="B35">
        <v>21</v>
      </c>
      <c r="C35">
        <f>IF(temperatury35[[#This Row],[temp]]&gt;20, C34+1, 0)</f>
        <v>6</v>
      </c>
      <c r="D35">
        <f>ROUNDDOWN(($D$2*(1+(2/29)*((temperatury35[[#This Row],[temp]]-24)/2))), 0)</f>
        <v>107</v>
      </c>
      <c r="E35">
        <f>ROUNDDOWN(($E$2*(1+(1/13)*((temperatury35[[#This Row],[temp]]-24)/2))), 0)</f>
        <v>79</v>
      </c>
      <c r="F35">
        <f>ROUNDDOWN(($F$2*(1+(1/17)*((temperatury35[[#This Row],[temp]]-24)/2))), 0)</f>
        <v>72</v>
      </c>
      <c r="G35">
        <f>5*temperatury35[[#This Row],[ile lodow]]</f>
        <v>535</v>
      </c>
      <c r="H35">
        <f>7*temperatury35[[#This Row],[ile hotdogow]]</f>
        <v>553</v>
      </c>
      <c r="I35">
        <f>6*temperatury35[[#This Row],[ile kukurydzy]]</f>
        <v>432</v>
      </c>
      <c r="J35">
        <f>SUM(temperatury35[[#This Row],[utarg lody]:[utarg kukurydza]])+J34</f>
        <v>57042</v>
      </c>
      <c r="K35" t="str">
        <f t="shared" si="0"/>
        <v/>
      </c>
    </row>
    <row r="36" spans="1:11" x14ac:dyDescent="0.25">
      <c r="A36" s="1">
        <v>44747</v>
      </c>
      <c r="B36">
        <v>25</v>
      </c>
      <c r="C36">
        <f>IF(temperatury35[[#This Row],[temp]]&gt;20, C35+1, 0)</f>
        <v>7</v>
      </c>
      <c r="D36">
        <f>ROUNDDOWN(($D$2*(1+(2/29)*((temperatury35[[#This Row],[temp]]-24)/2))), 0)</f>
        <v>124</v>
      </c>
      <c r="E36">
        <f>ROUNDDOWN(($E$2*(1+(1/13)*((temperatury35[[#This Row],[temp]]-24)/2))), 0)</f>
        <v>93</v>
      </c>
      <c r="F36">
        <f>ROUNDDOWN(($F$2*(1+(1/17)*((temperatury35[[#This Row],[temp]]-24)/2))), 0)</f>
        <v>82</v>
      </c>
      <c r="G36">
        <f>5*temperatury35[[#This Row],[ile lodow]]</f>
        <v>620</v>
      </c>
      <c r="H36">
        <f>7*temperatury35[[#This Row],[ile hotdogow]]</f>
        <v>651</v>
      </c>
      <c r="I36">
        <f>6*temperatury35[[#This Row],[ile kukurydzy]]</f>
        <v>492</v>
      </c>
      <c r="J36">
        <f>SUM(temperatury35[[#This Row],[utarg lody]:[utarg kukurydza]])+J35</f>
        <v>58805</v>
      </c>
      <c r="K36" t="str">
        <f t="shared" si="0"/>
        <v/>
      </c>
    </row>
    <row r="37" spans="1:11" x14ac:dyDescent="0.25">
      <c r="A37" s="1">
        <v>44748</v>
      </c>
      <c r="B37">
        <v>19</v>
      </c>
      <c r="C37">
        <f>IF(temperatury35[[#This Row],[temp]]&gt;20, C36+1, 0)</f>
        <v>0</v>
      </c>
      <c r="D37">
        <f>ROUNDDOWN(($D$2*(1+(2/29)*((temperatury35[[#This Row],[temp]]-24)/2))), 0)</f>
        <v>99</v>
      </c>
      <c r="E37">
        <f>ROUNDDOWN(($E$2*(1+(1/13)*((temperatury35[[#This Row],[temp]]-24)/2))), 0)</f>
        <v>72</v>
      </c>
      <c r="F37">
        <f>ROUNDDOWN(($F$2*(1+(1/17)*((temperatury35[[#This Row],[temp]]-24)/2))), 0)</f>
        <v>68</v>
      </c>
      <c r="G37">
        <f>5*temperatury35[[#This Row],[ile lodow]]</f>
        <v>495</v>
      </c>
      <c r="H37">
        <f>7*temperatury35[[#This Row],[ile hotdogow]]</f>
        <v>504</v>
      </c>
      <c r="I37">
        <f>6*temperatury35[[#This Row],[ile kukurydzy]]</f>
        <v>408</v>
      </c>
      <c r="J37">
        <f>SUM(temperatury35[[#This Row],[utarg lody]:[utarg kukurydza]])+J36</f>
        <v>60212</v>
      </c>
      <c r="K37" t="str">
        <f t="shared" si="0"/>
        <v/>
      </c>
    </row>
    <row r="38" spans="1:11" x14ac:dyDescent="0.25">
      <c r="A38" s="1">
        <v>44749</v>
      </c>
      <c r="B38">
        <v>21</v>
      </c>
      <c r="C38">
        <f>IF(temperatury35[[#This Row],[temp]]&gt;20, C37+1, 0)</f>
        <v>1</v>
      </c>
      <c r="D38">
        <f>ROUNDDOWN(($D$2*(1+(2/29)*((temperatury35[[#This Row],[temp]]-24)/2))), 0)</f>
        <v>107</v>
      </c>
      <c r="E38">
        <f>ROUNDDOWN(($E$2*(1+(1/13)*((temperatury35[[#This Row],[temp]]-24)/2))), 0)</f>
        <v>79</v>
      </c>
      <c r="F38">
        <f>ROUNDDOWN(($F$2*(1+(1/17)*((temperatury35[[#This Row],[temp]]-24)/2))), 0)</f>
        <v>72</v>
      </c>
      <c r="G38">
        <f>5*temperatury35[[#This Row],[ile lodow]]</f>
        <v>535</v>
      </c>
      <c r="H38">
        <f>7*temperatury35[[#This Row],[ile hotdogow]]</f>
        <v>553</v>
      </c>
      <c r="I38">
        <f>6*temperatury35[[#This Row],[ile kukurydzy]]</f>
        <v>432</v>
      </c>
      <c r="J38">
        <f>SUM(temperatury35[[#This Row],[utarg lody]:[utarg kukurydza]])+J37</f>
        <v>61732</v>
      </c>
      <c r="K38" t="str">
        <f t="shared" si="0"/>
        <v/>
      </c>
    </row>
    <row r="39" spans="1:11" x14ac:dyDescent="0.25">
      <c r="A39" s="1">
        <v>44750</v>
      </c>
      <c r="B39">
        <v>24</v>
      </c>
      <c r="C39">
        <f>IF(temperatury35[[#This Row],[temp]]&gt;20, C38+1, 0)</f>
        <v>2</v>
      </c>
      <c r="D39">
        <f>ROUNDDOWN(($D$2*(1+(2/29)*((temperatury35[[#This Row],[temp]]-24)/2))), 0)</f>
        <v>120</v>
      </c>
      <c r="E39">
        <f>ROUNDDOWN(($E$2*(1+(1/13)*((temperatury35[[#This Row],[temp]]-24)/2))), 0)</f>
        <v>90</v>
      </c>
      <c r="F39">
        <f>ROUNDDOWN(($F$2*(1+(1/17)*((temperatury35[[#This Row],[temp]]-24)/2))), 0)</f>
        <v>80</v>
      </c>
      <c r="G39">
        <f>5*temperatury35[[#This Row],[ile lodow]]</f>
        <v>600</v>
      </c>
      <c r="H39">
        <f>7*temperatury35[[#This Row],[ile hotdogow]]</f>
        <v>630</v>
      </c>
      <c r="I39">
        <f>6*temperatury35[[#This Row],[ile kukurydzy]]</f>
        <v>480</v>
      </c>
      <c r="J39">
        <f>SUM(temperatury35[[#This Row],[utarg lody]:[utarg kukurydza]])+J38</f>
        <v>63442</v>
      </c>
      <c r="K39" t="str">
        <f t="shared" si="0"/>
        <v/>
      </c>
    </row>
    <row r="40" spans="1:11" x14ac:dyDescent="0.25">
      <c r="A40" s="1">
        <v>44751</v>
      </c>
      <c r="B40">
        <v>19</v>
      </c>
      <c r="C40">
        <f>IF(temperatury35[[#This Row],[temp]]&gt;20, C39+1, 0)</f>
        <v>0</v>
      </c>
      <c r="D40">
        <f>ROUNDDOWN(($D$2*(1+(2/29)*((temperatury35[[#This Row],[temp]]-24)/2))), 0)</f>
        <v>99</v>
      </c>
      <c r="E40">
        <f>ROUNDDOWN(($E$2*(1+(1/13)*((temperatury35[[#This Row],[temp]]-24)/2))), 0)</f>
        <v>72</v>
      </c>
      <c r="F40">
        <f>ROUNDDOWN(($F$2*(1+(1/17)*((temperatury35[[#This Row],[temp]]-24)/2))), 0)</f>
        <v>68</v>
      </c>
      <c r="G40">
        <f>5*temperatury35[[#This Row],[ile lodow]]</f>
        <v>495</v>
      </c>
      <c r="H40">
        <f>7*temperatury35[[#This Row],[ile hotdogow]]</f>
        <v>504</v>
      </c>
      <c r="I40">
        <f>6*temperatury35[[#This Row],[ile kukurydzy]]</f>
        <v>408</v>
      </c>
      <c r="J40">
        <f>SUM(temperatury35[[#This Row],[utarg lody]:[utarg kukurydza]])+J39</f>
        <v>64849</v>
      </c>
      <c r="K40" t="str">
        <f t="shared" si="0"/>
        <v/>
      </c>
    </row>
    <row r="41" spans="1:11" x14ac:dyDescent="0.25">
      <c r="A41" s="1">
        <v>44752</v>
      </c>
      <c r="B41">
        <v>28</v>
      </c>
      <c r="C41">
        <f>IF(temperatury35[[#This Row],[temp]]&gt;20, C40+1, 0)</f>
        <v>1</v>
      </c>
      <c r="D41">
        <f>ROUNDDOWN(($D$2*(1+(2/29)*((temperatury35[[#This Row],[temp]]-24)/2))), 0)</f>
        <v>136</v>
      </c>
      <c r="E41">
        <f>ROUNDDOWN(($E$2*(1+(1/13)*((temperatury35[[#This Row],[temp]]-24)/2))), 0)</f>
        <v>103</v>
      </c>
      <c r="F41">
        <f>ROUNDDOWN(($F$2*(1+(1/17)*((temperatury35[[#This Row],[temp]]-24)/2))), 0)</f>
        <v>89</v>
      </c>
      <c r="G41">
        <f>5*temperatury35[[#This Row],[ile lodow]]</f>
        <v>680</v>
      </c>
      <c r="H41">
        <f>7*temperatury35[[#This Row],[ile hotdogow]]</f>
        <v>721</v>
      </c>
      <c r="I41">
        <f>6*temperatury35[[#This Row],[ile kukurydzy]]</f>
        <v>534</v>
      </c>
      <c r="J41">
        <f>SUM(temperatury35[[#This Row],[utarg lody]:[utarg kukurydza]])+J40</f>
        <v>66784</v>
      </c>
      <c r="K41" t="str">
        <f t="shared" si="0"/>
        <v/>
      </c>
    </row>
    <row r="42" spans="1:11" x14ac:dyDescent="0.25">
      <c r="A42" s="1">
        <v>44753</v>
      </c>
      <c r="B42">
        <v>27</v>
      </c>
      <c r="C42">
        <f>IF(temperatury35[[#This Row],[temp]]&gt;20, C41+1, 0)</f>
        <v>2</v>
      </c>
      <c r="D42">
        <f>ROUNDDOWN(($D$2*(1+(2/29)*((temperatury35[[#This Row],[temp]]-24)/2))), 0)</f>
        <v>132</v>
      </c>
      <c r="E42">
        <f>ROUNDDOWN(($E$2*(1+(1/13)*((temperatury35[[#This Row],[temp]]-24)/2))), 0)</f>
        <v>100</v>
      </c>
      <c r="F42">
        <f>ROUNDDOWN(($F$2*(1+(1/17)*((temperatury35[[#This Row],[temp]]-24)/2))), 0)</f>
        <v>87</v>
      </c>
      <c r="G42">
        <f>5*temperatury35[[#This Row],[ile lodow]]</f>
        <v>660</v>
      </c>
      <c r="H42">
        <f>7*temperatury35[[#This Row],[ile hotdogow]]</f>
        <v>700</v>
      </c>
      <c r="I42">
        <f>6*temperatury35[[#This Row],[ile kukurydzy]]</f>
        <v>522</v>
      </c>
      <c r="J42">
        <f>SUM(temperatury35[[#This Row],[utarg lody]:[utarg kukurydza]])+J41</f>
        <v>68666</v>
      </c>
      <c r="K42" t="str">
        <f t="shared" si="0"/>
        <v/>
      </c>
    </row>
    <row r="43" spans="1:11" x14ac:dyDescent="0.25">
      <c r="A43" s="1">
        <v>44754</v>
      </c>
      <c r="B43">
        <v>24</v>
      </c>
      <c r="C43">
        <f>IF(temperatury35[[#This Row],[temp]]&gt;20, C42+1, 0)</f>
        <v>3</v>
      </c>
      <c r="D43">
        <f>ROUNDDOWN(($D$2*(1+(2/29)*((temperatury35[[#This Row],[temp]]-24)/2))), 0)</f>
        <v>120</v>
      </c>
      <c r="E43">
        <f>ROUNDDOWN(($E$2*(1+(1/13)*((temperatury35[[#This Row],[temp]]-24)/2))), 0)</f>
        <v>90</v>
      </c>
      <c r="F43">
        <f>ROUNDDOWN(($F$2*(1+(1/17)*((temperatury35[[#This Row],[temp]]-24)/2))), 0)</f>
        <v>80</v>
      </c>
      <c r="G43">
        <f>5*temperatury35[[#This Row],[ile lodow]]</f>
        <v>600</v>
      </c>
      <c r="H43">
        <f>7*temperatury35[[#This Row],[ile hotdogow]]</f>
        <v>630</v>
      </c>
      <c r="I43">
        <f>6*temperatury35[[#This Row],[ile kukurydzy]]</f>
        <v>480</v>
      </c>
      <c r="J43">
        <f>SUM(temperatury35[[#This Row],[utarg lody]:[utarg kukurydza]])+J42</f>
        <v>70376</v>
      </c>
      <c r="K43" t="str">
        <f t="shared" si="0"/>
        <v/>
      </c>
    </row>
    <row r="44" spans="1:11" x14ac:dyDescent="0.25">
      <c r="A44" s="1">
        <v>44755</v>
      </c>
      <c r="B44">
        <v>22</v>
      </c>
      <c r="C44">
        <f>IF(temperatury35[[#This Row],[temp]]&gt;20, C43+1, 0)</f>
        <v>4</v>
      </c>
      <c r="D44">
        <f>ROUNDDOWN(($D$2*(1+(2/29)*((temperatury35[[#This Row],[temp]]-24)/2))), 0)</f>
        <v>111</v>
      </c>
      <c r="E44">
        <f>ROUNDDOWN(($E$2*(1+(1/13)*((temperatury35[[#This Row],[temp]]-24)/2))), 0)</f>
        <v>83</v>
      </c>
      <c r="F44">
        <f>ROUNDDOWN(($F$2*(1+(1/17)*((temperatury35[[#This Row],[temp]]-24)/2))), 0)</f>
        <v>75</v>
      </c>
      <c r="G44">
        <f>5*temperatury35[[#This Row],[ile lodow]]</f>
        <v>555</v>
      </c>
      <c r="H44">
        <f>7*temperatury35[[#This Row],[ile hotdogow]]</f>
        <v>581</v>
      </c>
      <c r="I44">
        <f>6*temperatury35[[#This Row],[ile kukurydzy]]</f>
        <v>450</v>
      </c>
      <c r="J44">
        <f>SUM(temperatury35[[#This Row],[utarg lody]:[utarg kukurydza]])+J43</f>
        <v>71962</v>
      </c>
      <c r="K44" t="str">
        <f t="shared" si="0"/>
        <v/>
      </c>
    </row>
    <row r="45" spans="1:11" x14ac:dyDescent="0.25">
      <c r="A45" s="1">
        <v>44756</v>
      </c>
      <c r="B45">
        <v>17</v>
      </c>
      <c r="C45">
        <f>IF(temperatury35[[#This Row],[temp]]&gt;20, C44+1, 0)</f>
        <v>0</v>
      </c>
      <c r="D45">
        <f>ROUNDDOWN(($D$2*(1+(2/29)*((temperatury35[[#This Row],[temp]]-24)/2))), 0)</f>
        <v>91</v>
      </c>
      <c r="E45">
        <f>ROUNDDOWN(($E$2*(1+(1/13)*((temperatury35[[#This Row],[temp]]-24)/2))), 0)</f>
        <v>65</v>
      </c>
      <c r="F45">
        <f>ROUNDDOWN(($F$2*(1+(1/17)*((temperatury35[[#This Row],[temp]]-24)/2))), 0)</f>
        <v>63</v>
      </c>
      <c r="G45">
        <f>5*temperatury35[[#This Row],[ile lodow]]</f>
        <v>455</v>
      </c>
      <c r="H45">
        <f>7*temperatury35[[#This Row],[ile hotdogow]]</f>
        <v>455</v>
      </c>
      <c r="I45">
        <f>6*temperatury35[[#This Row],[ile kukurydzy]]</f>
        <v>378</v>
      </c>
      <c r="J45">
        <f>SUM(temperatury35[[#This Row],[utarg lody]:[utarg kukurydza]])+J44</f>
        <v>73250</v>
      </c>
      <c r="K45" t="str">
        <f t="shared" si="0"/>
        <v/>
      </c>
    </row>
    <row r="46" spans="1:11" x14ac:dyDescent="0.25">
      <c r="A46" s="1">
        <v>44757</v>
      </c>
      <c r="B46">
        <v>18</v>
      </c>
      <c r="C46">
        <f>IF(temperatury35[[#This Row],[temp]]&gt;20, C45+1, 0)</f>
        <v>0</v>
      </c>
      <c r="D46">
        <f>ROUNDDOWN(($D$2*(1+(2/29)*((temperatury35[[#This Row],[temp]]-24)/2))), 0)</f>
        <v>95</v>
      </c>
      <c r="E46">
        <f>ROUNDDOWN(($E$2*(1+(1/13)*((temperatury35[[#This Row],[temp]]-24)/2))), 0)</f>
        <v>69</v>
      </c>
      <c r="F46">
        <f>ROUNDDOWN(($F$2*(1+(1/17)*((temperatury35[[#This Row],[temp]]-24)/2))), 0)</f>
        <v>65</v>
      </c>
      <c r="G46">
        <f>5*temperatury35[[#This Row],[ile lodow]]</f>
        <v>475</v>
      </c>
      <c r="H46">
        <f>7*temperatury35[[#This Row],[ile hotdogow]]</f>
        <v>483</v>
      </c>
      <c r="I46">
        <f>6*temperatury35[[#This Row],[ile kukurydzy]]</f>
        <v>390</v>
      </c>
      <c r="J46">
        <f>SUM(temperatury35[[#This Row],[utarg lody]:[utarg kukurydza]])+J45</f>
        <v>74598</v>
      </c>
      <c r="K46" t="str">
        <f t="shared" si="0"/>
        <v/>
      </c>
    </row>
    <row r="47" spans="1:11" x14ac:dyDescent="0.25">
      <c r="A47" s="1">
        <v>44758</v>
      </c>
      <c r="B47">
        <v>23</v>
      </c>
      <c r="C47">
        <f>IF(temperatury35[[#This Row],[temp]]&gt;20, C46+1, 0)</f>
        <v>1</v>
      </c>
      <c r="D47">
        <f>ROUNDDOWN(($D$2*(1+(2/29)*((temperatury35[[#This Row],[temp]]-24)/2))), 0)</f>
        <v>115</v>
      </c>
      <c r="E47">
        <f>ROUNDDOWN(($E$2*(1+(1/13)*((temperatury35[[#This Row],[temp]]-24)/2))), 0)</f>
        <v>86</v>
      </c>
      <c r="F47">
        <f>ROUNDDOWN(($F$2*(1+(1/17)*((temperatury35[[#This Row],[temp]]-24)/2))), 0)</f>
        <v>77</v>
      </c>
      <c r="G47">
        <f>5*temperatury35[[#This Row],[ile lodow]]</f>
        <v>575</v>
      </c>
      <c r="H47">
        <f>7*temperatury35[[#This Row],[ile hotdogow]]</f>
        <v>602</v>
      </c>
      <c r="I47">
        <f>6*temperatury35[[#This Row],[ile kukurydzy]]</f>
        <v>462</v>
      </c>
      <c r="J47">
        <f>SUM(temperatury35[[#This Row],[utarg lody]:[utarg kukurydza]])+J46</f>
        <v>76237</v>
      </c>
      <c r="K47" t="str">
        <f t="shared" si="0"/>
        <v/>
      </c>
    </row>
    <row r="48" spans="1:11" x14ac:dyDescent="0.25">
      <c r="A48" s="1">
        <v>44759</v>
      </c>
      <c r="B48">
        <v>23</v>
      </c>
      <c r="C48">
        <f>IF(temperatury35[[#This Row],[temp]]&gt;20, C47+1, 0)</f>
        <v>2</v>
      </c>
      <c r="D48">
        <f>ROUNDDOWN(($D$2*(1+(2/29)*((temperatury35[[#This Row],[temp]]-24)/2))), 0)</f>
        <v>115</v>
      </c>
      <c r="E48">
        <f>ROUNDDOWN(($E$2*(1+(1/13)*((temperatury35[[#This Row],[temp]]-24)/2))), 0)</f>
        <v>86</v>
      </c>
      <c r="F48">
        <f>ROUNDDOWN(($F$2*(1+(1/17)*((temperatury35[[#This Row],[temp]]-24)/2))), 0)</f>
        <v>77</v>
      </c>
      <c r="G48">
        <f>5*temperatury35[[#This Row],[ile lodow]]</f>
        <v>575</v>
      </c>
      <c r="H48">
        <f>7*temperatury35[[#This Row],[ile hotdogow]]</f>
        <v>602</v>
      </c>
      <c r="I48">
        <f>6*temperatury35[[#This Row],[ile kukurydzy]]</f>
        <v>462</v>
      </c>
      <c r="J48">
        <f>SUM(temperatury35[[#This Row],[utarg lody]:[utarg kukurydza]])+J47</f>
        <v>77876</v>
      </c>
      <c r="K48" t="str">
        <f t="shared" si="0"/>
        <v/>
      </c>
    </row>
    <row r="49" spans="1:11" x14ac:dyDescent="0.25">
      <c r="A49" s="1">
        <v>44760</v>
      </c>
      <c r="B49">
        <v>19</v>
      </c>
      <c r="C49">
        <f>IF(temperatury35[[#This Row],[temp]]&gt;20, C48+1, 0)</f>
        <v>0</v>
      </c>
      <c r="D49">
        <f>ROUNDDOWN(($D$2*(1+(2/29)*((temperatury35[[#This Row],[temp]]-24)/2))), 0)</f>
        <v>99</v>
      </c>
      <c r="E49">
        <f>ROUNDDOWN(($E$2*(1+(1/13)*((temperatury35[[#This Row],[temp]]-24)/2))), 0)</f>
        <v>72</v>
      </c>
      <c r="F49">
        <f>ROUNDDOWN(($F$2*(1+(1/17)*((temperatury35[[#This Row],[temp]]-24)/2))), 0)</f>
        <v>68</v>
      </c>
      <c r="G49">
        <f>5*temperatury35[[#This Row],[ile lodow]]</f>
        <v>495</v>
      </c>
      <c r="H49">
        <f>7*temperatury35[[#This Row],[ile hotdogow]]</f>
        <v>504</v>
      </c>
      <c r="I49">
        <f>6*temperatury35[[#This Row],[ile kukurydzy]]</f>
        <v>408</v>
      </c>
      <c r="J49">
        <f>SUM(temperatury35[[#This Row],[utarg lody]:[utarg kukurydza]])+J48</f>
        <v>79283</v>
      </c>
      <c r="K49" t="str">
        <f t="shared" si="0"/>
        <v/>
      </c>
    </row>
    <row r="50" spans="1:11" x14ac:dyDescent="0.25">
      <c r="A50" s="1">
        <v>44761</v>
      </c>
      <c r="B50">
        <v>21</v>
      </c>
      <c r="C50">
        <f>IF(temperatury35[[#This Row],[temp]]&gt;20, C49+1, 0)</f>
        <v>1</v>
      </c>
      <c r="D50">
        <f>ROUNDDOWN(($D$2*(1+(2/29)*((temperatury35[[#This Row],[temp]]-24)/2))), 0)</f>
        <v>107</v>
      </c>
      <c r="E50">
        <f>ROUNDDOWN(($E$2*(1+(1/13)*((temperatury35[[#This Row],[temp]]-24)/2))), 0)</f>
        <v>79</v>
      </c>
      <c r="F50">
        <f>ROUNDDOWN(($F$2*(1+(1/17)*((temperatury35[[#This Row],[temp]]-24)/2))), 0)</f>
        <v>72</v>
      </c>
      <c r="G50">
        <f>5*temperatury35[[#This Row],[ile lodow]]</f>
        <v>535</v>
      </c>
      <c r="H50">
        <f>7*temperatury35[[#This Row],[ile hotdogow]]</f>
        <v>553</v>
      </c>
      <c r="I50">
        <f>6*temperatury35[[#This Row],[ile kukurydzy]]</f>
        <v>432</v>
      </c>
      <c r="J50">
        <f>SUM(temperatury35[[#This Row],[utarg lody]:[utarg kukurydza]])+J49</f>
        <v>80803</v>
      </c>
      <c r="K50" t="str">
        <f t="shared" si="0"/>
        <v/>
      </c>
    </row>
    <row r="51" spans="1:11" x14ac:dyDescent="0.25">
      <c r="A51" s="1">
        <v>44762</v>
      </c>
      <c r="B51">
        <v>25</v>
      </c>
      <c r="C51">
        <f>IF(temperatury35[[#This Row],[temp]]&gt;20, C50+1, 0)</f>
        <v>2</v>
      </c>
      <c r="D51">
        <f>ROUNDDOWN(($D$2*(1+(2/29)*((temperatury35[[#This Row],[temp]]-24)/2))), 0)</f>
        <v>124</v>
      </c>
      <c r="E51">
        <f>ROUNDDOWN(($E$2*(1+(1/13)*((temperatury35[[#This Row],[temp]]-24)/2))), 0)</f>
        <v>93</v>
      </c>
      <c r="F51">
        <f>ROUNDDOWN(($F$2*(1+(1/17)*((temperatury35[[#This Row],[temp]]-24)/2))), 0)</f>
        <v>82</v>
      </c>
      <c r="G51">
        <f>5*temperatury35[[#This Row],[ile lodow]]</f>
        <v>620</v>
      </c>
      <c r="H51">
        <f>7*temperatury35[[#This Row],[ile hotdogow]]</f>
        <v>651</v>
      </c>
      <c r="I51">
        <f>6*temperatury35[[#This Row],[ile kukurydzy]]</f>
        <v>492</v>
      </c>
      <c r="J51">
        <f>SUM(temperatury35[[#This Row],[utarg lody]:[utarg kukurydza]])+J50</f>
        <v>82566</v>
      </c>
      <c r="K51" t="str">
        <f t="shared" si="0"/>
        <v/>
      </c>
    </row>
    <row r="52" spans="1:11" x14ac:dyDescent="0.25">
      <c r="A52" s="1">
        <v>44763</v>
      </c>
      <c r="B52">
        <v>28</v>
      </c>
      <c r="C52">
        <f>IF(temperatury35[[#This Row],[temp]]&gt;20, C51+1, 0)</f>
        <v>3</v>
      </c>
      <c r="D52">
        <f>ROUNDDOWN(($D$2*(1+(2/29)*((temperatury35[[#This Row],[temp]]-24)/2))), 0)</f>
        <v>136</v>
      </c>
      <c r="E52">
        <f>ROUNDDOWN(($E$2*(1+(1/13)*((temperatury35[[#This Row],[temp]]-24)/2))), 0)</f>
        <v>103</v>
      </c>
      <c r="F52">
        <f>ROUNDDOWN(($F$2*(1+(1/17)*((temperatury35[[#This Row],[temp]]-24)/2))), 0)</f>
        <v>89</v>
      </c>
      <c r="G52">
        <f>5*temperatury35[[#This Row],[ile lodow]]</f>
        <v>680</v>
      </c>
      <c r="H52">
        <f>7*temperatury35[[#This Row],[ile hotdogow]]</f>
        <v>721</v>
      </c>
      <c r="I52">
        <f>6*temperatury35[[#This Row],[ile kukurydzy]]</f>
        <v>534</v>
      </c>
      <c r="J52">
        <f>SUM(temperatury35[[#This Row],[utarg lody]:[utarg kukurydza]])+J51</f>
        <v>84501</v>
      </c>
      <c r="K52" t="str">
        <f t="shared" si="0"/>
        <v/>
      </c>
    </row>
    <row r="53" spans="1:11" x14ac:dyDescent="0.25">
      <c r="A53" s="1">
        <v>44764</v>
      </c>
      <c r="B53">
        <v>27</v>
      </c>
      <c r="C53">
        <f>IF(temperatury35[[#This Row],[temp]]&gt;20, C52+1, 0)</f>
        <v>4</v>
      </c>
      <c r="D53">
        <f>ROUNDDOWN(($D$2*(1+(2/29)*((temperatury35[[#This Row],[temp]]-24)/2))), 0)</f>
        <v>132</v>
      </c>
      <c r="E53">
        <f>ROUNDDOWN(($E$2*(1+(1/13)*((temperatury35[[#This Row],[temp]]-24)/2))), 0)</f>
        <v>100</v>
      </c>
      <c r="F53">
        <f>ROUNDDOWN(($F$2*(1+(1/17)*((temperatury35[[#This Row],[temp]]-24)/2))), 0)</f>
        <v>87</v>
      </c>
      <c r="G53">
        <f>5*temperatury35[[#This Row],[ile lodow]]</f>
        <v>660</v>
      </c>
      <c r="H53">
        <f>7*temperatury35[[#This Row],[ile hotdogow]]</f>
        <v>700</v>
      </c>
      <c r="I53">
        <f>6*temperatury35[[#This Row],[ile kukurydzy]]</f>
        <v>522</v>
      </c>
      <c r="J53">
        <f>SUM(temperatury35[[#This Row],[utarg lody]:[utarg kukurydza]])+J52</f>
        <v>86383</v>
      </c>
      <c r="K53" t="str">
        <f t="shared" si="0"/>
        <v/>
      </c>
    </row>
    <row r="54" spans="1:11" x14ac:dyDescent="0.25">
      <c r="A54" s="1">
        <v>44765</v>
      </c>
      <c r="B54">
        <v>23</v>
      </c>
      <c r="C54">
        <f>IF(temperatury35[[#This Row],[temp]]&gt;20, C53+1, 0)</f>
        <v>5</v>
      </c>
      <c r="D54">
        <f>ROUNDDOWN(($D$2*(1+(2/29)*((temperatury35[[#This Row],[temp]]-24)/2))), 0)</f>
        <v>115</v>
      </c>
      <c r="E54">
        <f>ROUNDDOWN(($E$2*(1+(1/13)*((temperatury35[[#This Row],[temp]]-24)/2))), 0)</f>
        <v>86</v>
      </c>
      <c r="F54">
        <f>ROUNDDOWN(($F$2*(1+(1/17)*((temperatury35[[#This Row],[temp]]-24)/2))), 0)</f>
        <v>77</v>
      </c>
      <c r="G54">
        <f>5*temperatury35[[#This Row],[ile lodow]]</f>
        <v>575</v>
      </c>
      <c r="H54">
        <f>7*temperatury35[[#This Row],[ile hotdogow]]</f>
        <v>602</v>
      </c>
      <c r="I54">
        <f>6*temperatury35[[#This Row],[ile kukurydzy]]</f>
        <v>462</v>
      </c>
      <c r="J54">
        <f>SUM(temperatury35[[#This Row],[utarg lody]:[utarg kukurydza]])+J53</f>
        <v>88022</v>
      </c>
      <c r="K54" t="str">
        <f t="shared" si="0"/>
        <v/>
      </c>
    </row>
    <row r="55" spans="1:11" x14ac:dyDescent="0.25">
      <c r="A55" s="1">
        <v>44766</v>
      </c>
      <c r="B55">
        <v>26</v>
      </c>
      <c r="C55">
        <f>IF(temperatury35[[#This Row],[temp]]&gt;20, C54+1, 0)</f>
        <v>6</v>
      </c>
      <c r="D55">
        <f>ROUNDDOWN(($D$2*(1+(2/29)*((temperatury35[[#This Row],[temp]]-24)/2))), 0)</f>
        <v>128</v>
      </c>
      <c r="E55">
        <f>ROUNDDOWN(($E$2*(1+(1/13)*((temperatury35[[#This Row],[temp]]-24)/2))), 0)</f>
        <v>96</v>
      </c>
      <c r="F55">
        <f>ROUNDDOWN(($F$2*(1+(1/17)*((temperatury35[[#This Row],[temp]]-24)/2))), 0)</f>
        <v>84</v>
      </c>
      <c r="G55">
        <f>5*temperatury35[[#This Row],[ile lodow]]</f>
        <v>640</v>
      </c>
      <c r="H55">
        <f>7*temperatury35[[#This Row],[ile hotdogow]]</f>
        <v>672</v>
      </c>
      <c r="I55">
        <f>6*temperatury35[[#This Row],[ile kukurydzy]]</f>
        <v>504</v>
      </c>
      <c r="J55">
        <f>SUM(temperatury35[[#This Row],[utarg lody]:[utarg kukurydza]])+J54</f>
        <v>89838</v>
      </c>
      <c r="K55" t="str">
        <f t="shared" si="0"/>
        <v/>
      </c>
    </row>
    <row r="56" spans="1:11" x14ac:dyDescent="0.25">
      <c r="A56" s="1">
        <v>44767</v>
      </c>
      <c r="B56">
        <v>29</v>
      </c>
      <c r="C56">
        <f>IF(temperatury35[[#This Row],[temp]]&gt;20, C55+1, 0)</f>
        <v>7</v>
      </c>
      <c r="D56">
        <f>ROUNDDOWN(($D$2*(1+(2/29)*((temperatury35[[#This Row],[temp]]-24)/2))), 0)</f>
        <v>140</v>
      </c>
      <c r="E56">
        <f>ROUNDDOWN(($E$2*(1+(1/13)*((temperatury35[[#This Row],[temp]]-24)/2))), 0)</f>
        <v>107</v>
      </c>
      <c r="F56">
        <f>ROUNDDOWN(($F$2*(1+(1/17)*((temperatury35[[#This Row],[temp]]-24)/2))), 0)</f>
        <v>91</v>
      </c>
      <c r="G56">
        <f>5*temperatury35[[#This Row],[ile lodow]]</f>
        <v>700</v>
      </c>
      <c r="H56">
        <f>7*temperatury35[[#This Row],[ile hotdogow]]</f>
        <v>749</v>
      </c>
      <c r="I56">
        <f>6*temperatury35[[#This Row],[ile kukurydzy]]</f>
        <v>546</v>
      </c>
      <c r="J56">
        <f>SUM(temperatury35[[#This Row],[utarg lody]:[utarg kukurydza]])+J55</f>
        <v>91833</v>
      </c>
      <c r="K56" t="str">
        <f t="shared" si="0"/>
        <v/>
      </c>
    </row>
    <row r="57" spans="1:11" x14ac:dyDescent="0.25">
      <c r="A57" s="1">
        <v>44768</v>
      </c>
      <c r="B57">
        <v>26</v>
      </c>
      <c r="C57">
        <f>IF(temperatury35[[#This Row],[temp]]&gt;20, C56+1, 0)</f>
        <v>8</v>
      </c>
      <c r="D57">
        <f>ROUNDDOWN(($D$2*(1+(2/29)*((temperatury35[[#This Row],[temp]]-24)/2))), 0)</f>
        <v>128</v>
      </c>
      <c r="E57">
        <f>ROUNDDOWN(($E$2*(1+(1/13)*((temperatury35[[#This Row],[temp]]-24)/2))), 0)</f>
        <v>96</v>
      </c>
      <c r="F57">
        <f>ROUNDDOWN(($F$2*(1+(1/17)*((temperatury35[[#This Row],[temp]]-24)/2))), 0)</f>
        <v>84</v>
      </c>
      <c r="G57">
        <f>5*temperatury35[[#This Row],[ile lodow]]</f>
        <v>640</v>
      </c>
      <c r="H57">
        <f>7*temperatury35[[#This Row],[ile hotdogow]]</f>
        <v>672</v>
      </c>
      <c r="I57">
        <f>6*temperatury35[[#This Row],[ile kukurydzy]]</f>
        <v>504</v>
      </c>
      <c r="J57">
        <f>SUM(temperatury35[[#This Row],[utarg lody]:[utarg kukurydza]])+J56</f>
        <v>93649</v>
      </c>
      <c r="K57" t="str">
        <f t="shared" si="0"/>
        <v/>
      </c>
    </row>
    <row r="58" spans="1:11" x14ac:dyDescent="0.25">
      <c r="A58" s="1">
        <v>44769</v>
      </c>
      <c r="B58">
        <v>27</v>
      </c>
      <c r="C58">
        <f>IF(temperatury35[[#This Row],[temp]]&gt;20, C57+1, 0)</f>
        <v>9</v>
      </c>
      <c r="D58">
        <f>ROUNDDOWN(($D$2*(1+(2/29)*((temperatury35[[#This Row],[temp]]-24)/2))), 0)</f>
        <v>132</v>
      </c>
      <c r="E58">
        <f>ROUNDDOWN(($E$2*(1+(1/13)*((temperatury35[[#This Row],[temp]]-24)/2))), 0)</f>
        <v>100</v>
      </c>
      <c r="F58">
        <f>ROUNDDOWN(($F$2*(1+(1/17)*((temperatury35[[#This Row],[temp]]-24)/2))), 0)</f>
        <v>87</v>
      </c>
      <c r="G58">
        <f>5*temperatury35[[#This Row],[ile lodow]]</f>
        <v>660</v>
      </c>
      <c r="H58">
        <f>7*temperatury35[[#This Row],[ile hotdogow]]</f>
        <v>700</v>
      </c>
      <c r="I58">
        <f>6*temperatury35[[#This Row],[ile kukurydzy]]</f>
        <v>522</v>
      </c>
      <c r="J58">
        <f>SUM(temperatury35[[#This Row],[utarg lody]:[utarg kukurydza]])+J57</f>
        <v>95531</v>
      </c>
      <c r="K58" t="str">
        <f t="shared" si="0"/>
        <v/>
      </c>
    </row>
    <row r="59" spans="1:11" x14ac:dyDescent="0.25">
      <c r="A59" s="1">
        <v>44770</v>
      </c>
      <c r="B59">
        <v>24</v>
      </c>
      <c r="C59">
        <f>IF(temperatury35[[#This Row],[temp]]&gt;20, C58+1, 0)</f>
        <v>10</v>
      </c>
      <c r="D59">
        <f>ROUNDDOWN(($D$2*(1+(2/29)*((temperatury35[[#This Row],[temp]]-24)/2))), 0)</f>
        <v>120</v>
      </c>
      <c r="E59">
        <f>ROUNDDOWN(($E$2*(1+(1/13)*((temperatury35[[#This Row],[temp]]-24)/2))), 0)</f>
        <v>90</v>
      </c>
      <c r="F59">
        <f>ROUNDDOWN(($F$2*(1+(1/17)*((temperatury35[[#This Row],[temp]]-24)/2))), 0)</f>
        <v>80</v>
      </c>
      <c r="G59">
        <f>5*temperatury35[[#This Row],[ile lodow]]</f>
        <v>600</v>
      </c>
      <c r="H59">
        <f>7*temperatury35[[#This Row],[ile hotdogow]]</f>
        <v>630</v>
      </c>
      <c r="I59">
        <f>6*temperatury35[[#This Row],[ile kukurydzy]]</f>
        <v>480</v>
      </c>
      <c r="J59">
        <f>SUM(temperatury35[[#This Row],[utarg lody]:[utarg kukurydza]])+J58</f>
        <v>97241</v>
      </c>
      <c r="K59" t="str">
        <f t="shared" si="0"/>
        <v/>
      </c>
    </row>
    <row r="60" spans="1:11" x14ac:dyDescent="0.25">
      <c r="A60" s="1">
        <v>44771</v>
      </c>
      <c r="B60">
        <v>26</v>
      </c>
      <c r="C60">
        <f>IF(temperatury35[[#This Row],[temp]]&gt;20, C59+1, 0)</f>
        <v>11</v>
      </c>
      <c r="D60">
        <f>ROUNDDOWN(($D$2*(1+(2/29)*((temperatury35[[#This Row],[temp]]-24)/2))), 0)</f>
        <v>128</v>
      </c>
      <c r="E60">
        <f>ROUNDDOWN(($E$2*(1+(1/13)*((temperatury35[[#This Row],[temp]]-24)/2))), 0)</f>
        <v>96</v>
      </c>
      <c r="F60">
        <f>ROUNDDOWN(($F$2*(1+(1/17)*((temperatury35[[#This Row],[temp]]-24)/2))), 0)</f>
        <v>84</v>
      </c>
      <c r="G60">
        <f>5*temperatury35[[#This Row],[ile lodow]]</f>
        <v>640</v>
      </c>
      <c r="H60">
        <f>7*temperatury35[[#This Row],[ile hotdogow]]</f>
        <v>672</v>
      </c>
      <c r="I60">
        <f>6*temperatury35[[#This Row],[ile kukurydzy]]</f>
        <v>504</v>
      </c>
      <c r="J60">
        <f>SUM(temperatury35[[#This Row],[utarg lody]:[utarg kukurydza]])+J59</f>
        <v>99057</v>
      </c>
      <c r="K60" t="str">
        <f t="shared" si="0"/>
        <v/>
      </c>
    </row>
    <row r="61" spans="1:11" x14ac:dyDescent="0.25">
      <c r="A61" s="1">
        <v>44772</v>
      </c>
      <c r="B61">
        <v>25</v>
      </c>
      <c r="C61">
        <f>IF(temperatury35[[#This Row],[temp]]&gt;20, C60+1, 0)</f>
        <v>12</v>
      </c>
      <c r="D61">
        <f>ROUNDDOWN(($D$2*(1+(2/29)*((temperatury35[[#This Row],[temp]]-24)/2))), 0)</f>
        <v>124</v>
      </c>
      <c r="E61">
        <f>ROUNDDOWN(($E$2*(1+(1/13)*((temperatury35[[#This Row],[temp]]-24)/2))), 0)</f>
        <v>93</v>
      </c>
      <c r="F61">
        <f>ROUNDDOWN(($F$2*(1+(1/17)*((temperatury35[[#This Row],[temp]]-24)/2))), 0)</f>
        <v>82</v>
      </c>
      <c r="G61">
        <f>5*temperatury35[[#This Row],[ile lodow]]</f>
        <v>620</v>
      </c>
      <c r="H61">
        <f>7*temperatury35[[#This Row],[ile hotdogow]]</f>
        <v>651</v>
      </c>
      <c r="I61">
        <f>6*temperatury35[[#This Row],[ile kukurydzy]]</f>
        <v>492</v>
      </c>
      <c r="J61">
        <f>SUM(temperatury35[[#This Row],[utarg lody]:[utarg kukurydza]])+J60</f>
        <v>100820</v>
      </c>
      <c r="K61" t="str">
        <f t="shared" si="0"/>
        <v/>
      </c>
    </row>
    <row r="62" spans="1:11" x14ac:dyDescent="0.25">
      <c r="A62" s="1">
        <v>44773</v>
      </c>
      <c r="B62">
        <v>24</v>
      </c>
      <c r="C62">
        <f>IF(temperatury35[[#This Row],[temp]]&gt;20, C61+1, 0)</f>
        <v>13</v>
      </c>
      <c r="D62">
        <f>ROUNDDOWN(($D$2*(1+(2/29)*((temperatury35[[#This Row],[temp]]-24)/2))), 0)</f>
        <v>120</v>
      </c>
      <c r="E62">
        <f>ROUNDDOWN(($E$2*(1+(1/13)*((temperatury35[[#This Row],[temp]]-24)/2))), 0)</f>
        <v>90</v>
      </c>
      <c r="F62">
        <f>ROUNDDOWN(($F$2*(1+(1/17)*((temperatury35[[#This Row],[temp]]-24)/2))), 0)</f>
        <v>80</v>
      </c>
      <c r="G62">
        <f>5*temperatury35[[#This Row],[ile lodow]]</f>
        <v>600</v>
      </c>
      <c r="H62">
        <f>7*temperatury35[[#This Row],[ile hotdogow]]</f>
        <v>630</v>
      </c>
      <c r="I62">
        <f>6*temperatury35[[#This Row],[ile kukurydzy]]</f>
        <v>480</v>
      </c>
      <c r="J62">
        <f>SUM(temperatury35[[#This Row],[utarg lody]:[utarg kukurydza]])+J61</f>
        <v>102530</v>
      </c>
      <c r="K62" t="str">
        <f t="shared" si="0"/>
        <v/>
      </c>
    </row>
    <row r="63" spans="1:11" x14ac:dyDescent="0.25">
      <c r="A63" s="1">
        <v>44774</v>
      </c>
      <c r="B63">
        <v>22</v>
      </c>
      <c r="C63">
        <f>IF(temperatury35[[#This Row],[temp]]&gt;20, C62+1, 0)</f>
        <v>14</v>
      </c>
      <c r="D63">
        <f>ROUNDDOWN(($D$2*(1+(2/29)*((temperatury35[[#This Row],[temp]]-24)/2))), 0)</f>
        <v>111</v>
      </c>
      <c r="E63">
        <f>ROUNDDOWN(($E$2*(1+(1/13)*((temperatury35[[#This Row],[temp]]-24)/2))), 0)</f>
        <v>83</v>
      </c>
      <c r="F63">
        <f>ROUNDDOWN(($F$2*(1+(1/17)*((temperatury35[[#This Row],[temp]]-24)/2))), 0)</f>
        <v>75</v>
      </c>
      <c r="G63">
        <f>5*temperatury35[[#This Row],[ile lodow]]</f>
        <v>555</v>
      </c>
      <c r="H63">
        <f>7*temperatury35[[#This Row],[ile hotdogow]]</f>
        <v>581</v>
      </c>
      <c r="I63">
        <f>6*temperatury35[[#This Row],[ile kukurydzy]]</f>
        <v>450</v>
      </c>
      <c r="J63">
        <f>SUM(temperatury35[[#This Row],[utarg lody]:[utarg kukurydza]])+J62</f>
        <v>104116</v>
      </c>
      <c r="K63" t="str">
        <f t="shared" si="0"/>
        <v/>
      </c>
    </row>
    <row r="64" spans="1:11" x14ac:dyDescent="0.25">
      <c r="A64" s="1">
        <v>44775</v>
      </c>
      <c r="B64">
        <v>19</v>
      </c>
      <c r="C64">
        <f>IF(temperatury35[[#This Row],[temp]]&gt;20, C63+1, 0)</f>
        <v>0</v>
      </c>
      <c r="D64">
        <f>ROUNDDOWN(($D$2*(1+(2/29)*((temperatury35[[#This Row],[temp]]-24)/2))), 0)</f>
        <v>99</v>
      </c>
      <c r="E64">
        <f>ROUNDDOWN(($E$2*(1+(1/13)*((temperatury35[[#This Row],[temp]]-24)/2))), 0)</f>
        <v>72</v>
      </c>
      <c r="F64">
        <f>ROUNDDOWN(($F$2*(1+(1/17)*((temperatury35[[#This Row],[temp]]-24)/2))), 0)</f>
        <v>68</v>
      </c>
      <c r="G64">
        <f>5*temperatury35[[#This Row],[ile lodow]]</f>
        <v>495</v>
      </c>
      <c r="H64">
        <f>7*temperatury35[[#This Row],[ile hotdogow]]</f>
        <v>504</v>
      </c>
      <c r="I64">
        <f>6*temperatury35[[#This Row],[ile kukurydzy]]</f>
        <v>408</v>
      </c>
      <c r="J64">
        <f>SUM(temperatury35[[#This Row],[utarg lody]:[utarg kukurydza]])+J63</f>
        <v>105523</v>
      </c>
      <c r="K64" t="str">
        <f t="shared" si="0"/>
        <v/>
      </c>
    </row>
    <row r="65" spans="1:11" x14ac:dyDescent="0.25">
      <c r="A65" s="1">
        <v>44776</v>
      </c>
      <c r="B65">
        <v>21</v>
      </c>
      <c r="C65">
        <f>IF(temperatury35[[#This Row],[temp]]&gt;20, C64+1, 0)</f>
        <v>1</v>
      </c>
      <c r="D65">
        <f>ROUNDDOWN(($D$2*(1+(2/29)*((temperatury35[[#This Row],[temp]]-24)/2))), 0)</f>
        <v>107</v>
      </c>
      <c r="E65">
        <f>ROUNDDOWN(($E$2*(1+(1/13)*((temperatury35[[#This Row],[temp]]-24)/2))), 0)</f>
        <v>79</v>
      </c>
      <c r="F65">
        <f>ROUNDDOWN(($F$2*(1+(1/17)*((temperatury35[[#This Row],[temp]]-24)/2))), 0)</f>
        <v>72</v>
      </c>
      <c r="G65">
        <f>5*temperatury35[[#This Row],[ile lodow]]</f>
        <v>535</v>
      </c>
      <c r="H65">
        <f>7*temperatury35[[#This Row],[ile hotdogow]]</f>
        <v>553</v>
      </c>
      <c r="I65">
        <f>6*temperatury35[[#This Row],[ile kukurydzy]]</f>
        <v>432</v>
      </c>
      <c r="J65">
        <f>SUM(temperatury35[[#This Row],[utarg lody]:[utarg kukurydza]])+J64</f>
        <v>107043</v>
      </c>
      <c r="K65" t="str">
        <f t="shared" si="0"/>
        <v/>
      </c>
    </row>
    <row r="66" spans="1:11" x14ac:dyDescent="0.25">
      <c r="A66" s="1">
        <v>44777</v>
      </c>
      <c r="B66">
        <v>26</v>
      </c>
      <c r="C66">
        <f>IF(temperatury35[[#This Row],[temp]]&gt;20, C65+1, 0)</f>
        <v>2</v>
      </c>
      <c r="D66">
        <f>ROUNDDOWN(($D$2*(1+(2/29)*((temperatury35[[#This Row],[temp]]-24)/2))), 0)</f>
        <v>128</v>
      </c>
      <c r="E66">
        <f>ROUNDDOWN(($E$2*(1+(1/13)*((temperatury35[[#This Row],[temp]]-24)/2))), 0)</f>
        <v>96</v>
      </c>
      <c r="F66">
        <f>ROUNDDOWN(($F$2*(1+(1/17)*((temperatury35[[#This Row],[temp]]-24)/2))), 0)</f>
        <v>84</v>
      </c>
      <c r="G66">
        <f>5*temperatury35[[#This Row],[ile lodow]]</f>
        <v>640</v>
      </c>
      <c r="H66">
        <f>7*temperatury35[[#This Row],[ile hotdogow]]</f>
        <v>672</v>
      </c>
      <c r="I66">
        <f>6*temperatury35[[#This Row],[ile kukurydzy]]</f>
        <v>504</v>
      </c>
      <c r="J66">
        <f>SUM(temperatury35[[#This Row],[utarg lody]:[utarg kukurydza]])+J65</f>
        <v>108859</v>
      </c>
      <c r="K66" t="str">
        <f t="shared" si="0"/>
        <v/>
      </c>
    </row>
    <row r="67" spans="1:11" x14ac:dyDescent="0.25">
      <c r="A67" s="1">
        <v>44778</v>
      </c>
      <c r="B67">
        <v>19</v>
      </c>
      <c r="C67">
        <f>IF(temperatury35[[#This Row],[temp]]&gt;20, C66+1, 0)</f>
        <v>0</v>
      </c>
      <c r="D67">
        <f>ROUNDDOWN(($D$2*(1+(2/29)*((temperatury35[[#This Row],[temp]]-24)/2))), 0)</f>
        <v>99</v>
      </c>
      <c r="E67">
        <f>ROUNDDOWN(($E$2*(1+(1/13)*((temperatury35[[#This Row],[temp]]-24)/2))), 0)</f>
        <v>72</v>
      </c>
      <c r="F67">
        <f>ROUNDDOWN(($F$2*(1+(1/17)*((temperatury35[[#This Row],[temp]]-24)/2))), 0)</f>
        <v>68</v>
      </c>
      <c r="G67">
        <f>5*temperatury35[[#This Row],[ile lodow]]</f>
        <v>495</v>
      </c>
      <c r="H67">
        <f>7*temperatury35[[#This Row],[ile hotdogow]]</f>
        <v>504</v>
      </c>
      <c r="I67">
        <f>6*temperatury35[[#This Row],[ile kukurydzy]]</f>
        <v>408</v>
      </c>
      <c r="J67">
        <f>SUM(temperatury35[[#This Row],[utarg lody]:[utarg kukurydza]])+J66</f>
        <v>110266</v>
      </c>
      <c r="K67" t="str">
        <f t="shared" si="0"/>
        <v/>
      </c>
    </row>
    <row r="68" spans="1:11" x14ac:dyDescent="0.25">
      <c r="A68" s="1">
        <v>44779</v>
      </c>
      <c r="B68">
        <v>21</v>
      </c>
      <c r="C68">
        <f>IF(temperatury35[[#This Row],[temp]]&gt;20, C67+1, 0)</f>
        <v>1</v>
      </c>
      <c r="D68">
        <f>ROUNDDOWN(($D$2*(1+(2/29)*((temperatury35[[#This Row],[temp]]-24)/2))), 0)</f>
        <v>107</v>
      </c>
      <c r="E68">
        <f>ROUNDDOWN(($E$2*(1+(1/13)*((temperatury35[[#This Row],[temp]]-24)/2))), 0)</f>
        <v>79</v>
      </c>
      <c r="F68">
        <f>ROUNDDOWN(($F$2*(1+(1/17)*((temperatury35[[#This Row],[temp]]-24)/2))), 0)</f>
        <v>72</v>
      </c>
      <c r="G68">
        <f>5*temperatury35[[#This Row],[ile lodow]]</f>
        <v>535</v>
      </c>
      <c r="H68">
        <f>7*temperatury35[[#This Row],[ile hotdogow]]</f>
        <v>553</v>
      </c>
      <c r="I68">
        <f>6*temperatury35[[#This Row],[ile kukurydzy]]</f>
        <v>432</v>
      </c>
      <c r="J68">
        <f>SUM(temperatury35[[#This Row],[utarg lody]:[utarg kukurydza]])+J67</f>
        <v>111786</v>
      </c>
      <c r="K68" t="str">
        <f t="shared" ref="K68:K93" si="1">IF(AND(J68&gt;45000, J67&lt;45000), A68, "")</f>
        <v/>
      </c>
    </row>
    <row r="69" spans="1:11" x14ac:dyDescent="0.25">
      <c r="A69" s="1">
        <v>44780</v>
      </c>
      <c r="B69">
        <v>23</v>
      </c>
      <c r="C69">
        <f>IF(temperatury35[[#This Row],[temp]]&gt;20, C68+1, 0)</f>
        <v>2</v>
      </c>
      <c r="D69">
        <f>ROUNDDOWN(($D$2*(1+(2/29)*((temperatury35[[#This Row],[temp]]-24)/2))), 0)</f>
        <v>115</v>
      </c>
      <c r="E69">
        <f>ROUNDDOWN(($E$2*(1+(1/13)*((temperatury35[[#This Row],[temp]]-24)/2))), 0)</f>
        <v>86</v>
      </c>
      <c r="F69">
        <f>ROUNDDOWN(($F$2*(1+(1/17)*((temperatury35[[#This Row],[temp]]-24)/2))), 0)</f>
        <v>77</v>
      </c>
      <c r="G69">
        <f>5*temperatury35[[#This Row],[ile lodow]]</f>
        <v>575</v>
      </c>
      <c r="H69">
        <f>7*temperatury35[[#This Row],[ile hotdogow]]</f>
        <v>602</v>
      </c>
      <c r="I69">
        <f>6*temperatury35[[#This Row],[ile kukurydzy]]</f>
        <v>462</v>
      </c>
      <c r="J69">
        <f>SUM(temperatury35[[#This Row],[utarg lody]:[utarg kukurydza]])+J68</f>
        <v>113425</v>
      </c>
      <c r="K69" t="str">
        <f t="shared" si="1"/>
        <v/>
      </c>
    </row>
    <row r="70" spans="1:11" x14ac:dyDescent="0.25">
      <c r="A70" s="1">
        <v>44781</v>
      </c>
      <c r="B70">
        <v>27</v>
      </c>
      <c r="C70">
        <f>IF(temperatury35[[#This Row],[temp]]&gt;20, C69+1, 0)</f>
        <v>3</v>
      </c>
      <c r="D70">
        <f>ROUNDDOWN(($D$2*(1+(2/29)*((temperatury35[[#This Row],[temp]]-24)/2))), 0)</f>
        <v>132</v>
      </c>
      <c r="E70">
        <f>ROUNDDOWN(($E$2*(1+(1/13)*((temperatury35[[#This Row],[temp]]-24)/2))), 0)</f>
        <v>100</v>
      </c>
      <c r="F70">
        <f>ROUNDDOWN(($F$2*(1+(1/17)*((temperatury35[[#This Row],[temp]]-24)/2))), 0)</f>
        <v>87</v>
      </c>
      <c r="G70">
        <f>5*temperatury35[[#This Row],[ile lodow]]</f>
        <v>660</v>
      </c>
      <c r="H70">
        <f>7*temperatury35[[#This Row],[ile hotdogow]]</f>
        <v>700</v>
      </c>
      <c r="I70">
        <f>6*temperatury35[[#This Row],[ile kukurydzy]]</f>
        <v>522</v>
      </c>
      <c r="J70">
        <f>SUM(temperatury35[[#This Row],[utarg lody]:[utarg kukurydza]])+J69</f>
        <v>115307</v>
      </c>
      <c r="K70" t="str">
        <f t="shared" si="1"/>
        <v/>
      </c>
    </row>
    <row r="71" spans="1:11" x14ac:dyDescent="0.25">
      <c r="A71" s="1">
        <v>44782</v>
      </c>
      <c r="B71">
        <v>20</v>
      </c>
      <c r="C71">
        <f>IF(temperatury35[[#This Row],[temp]]&gt;20, C70+1, 0)</f>
        <v>0</v>
      </c>
      <c r="D71">
        <f>ROUNDDOWN(($D$2*(1+(2/29)*((temperatury35[[#This Row],[temp]]-24)/2))), 0)</f>
        <v>103</v>
      </c>
      <c r="E71">
        <f>ROUNDDOWN(($E$2*(1+(1/13)*((temperatury35[[#This Row],[temp]]-24)/2))), 0)</f>
        <v>76</v>
      </c>
      <c r="F71">
        <f>ROUNDDOWN(($F$2*(1+(1/17)*((temperatury35[[#This Row],[temp]]-24)/2))), 0)</f>
        <v>70</v>
      </c>
      <c r="G71">
        <f>5*temperatury35[[#This Row],[ile lodow]]</f>
        <v>515</v>
      </c>
      <c r="H71">
        <f>7*temperatury35[[#This Row],[ile hotdogow]]</f>
        <v>532</v>
      </c>
      <c r="I71">
        <f>6*temperatury35[[#This Row],[ile kukurydzy]]</f>
        <v>420</v>
      </c>
      <c r="J71">
        <f>SUM(temperatury35[[#This Row],[utarg lody]:[utarg kukurydza]])+J70</f>
        <v>116774</v>
      </c>
      <c r="K71" t="str">
        <f t="shared" si="1"/>
        <v/>
      </c>
    </row>
    <row r="72" spans="1:11" x14ac:dyDescent="0.25">
      <c r="A72" s="1">
        <v>44783</v>
      </c>
      <c r="B72">
        <v>18</v>
      </c>
      <c r="C72">
        <f>IF(temperatury35[[#This Row],[temp]]&gt;20, C71+1, 0)</f>
        <v>0</v>
      </c>
      <c r="D72">
        <f>ROUNDDOWN(($D$2*(1+(2/29)*((temperatury35[[#This Row],[temp]]-24)/2))), 0)</f>
        <v>95</v>
      </c>
      <c r="E72">
        <f>ROUNDDOWN(($E$2*(1+(1/13)*((temperatury35[[#This Row],[temp]]-24)/2))), 0)</f>
        <v>69</v>
      </c>
      <c r="F72">
        <f>ROUNDDOWN(($F$2*(1+(1/17)*((temperatury35[[#This Row],[temp]]-24)/2))), 0)</f>
        <v>65</v>
      </c>
      <c r="G72">
        <f>5*temperatury35[[#This Row],[ile lodow]]</f>
        <v>475</v>
      </c>
      <c r="H72">
        <f>7*temperatury35[[#This Row],[ile hotdogow]]</f>
        <v>483</v>
      </c>
      <c r="I72">
        <f>6*temperatury35[[#This Row],[ile kukurydzy]]</f>
        <v>390</v>
      </c>
      <c r="J72">
        <f>SUM(temperatury35[[#This Row],[utarg lody]:[utarg kukurydza]])+J71</f>
        <v>118122</v>
      </c>
      <c r="K72" t="str">
        <f t="shared" si="1"/>
        <v/>
      </c>
    </row>
    <row r="73" spans="1:11" x14ac:dyDescent="0.25">
      <c r="A73" s="1">
        <v>44784</v>
      </c>
      <c r="B73">
        <v>17</v>
      </c>
      <c r="C73">
        <f>IF(temperatury35[[#This Row],[temp]]&gt;20, C72+1, 0)</f>
        <v>0</v>
      </c>
      <c r="D73">
        <f>ROUNDDOWN(($D$2*(1+(2/29)*((temperatury35[[#This Row],[temp]]-24)/2))), 0)</f>
        <v>91</v>
      </c>
      <c r="E73">
        <f>ROUNDDOWN(($E$2*(1+(1/13)*((temperatury35[[#This Row],[temp]]-24)/2))), 0)</f>
        <v>65</v>
      </c>
      <c r="F73">
        <f>ROUNDDOWN(($F$2*(1+(1/17)*((temperatury35[[#This Row],[temp]]-24)/2))), 0)</f>
        <v>63</v>
      </c>
      <c r="G73">
        <f>5*temperatury35[[#This Row],[ile lodow]]</f>
        <v>455</v>
      </c>
      <c r="H73">
        <f>7*temperatury35[[#This Row],[ile hotdogow]]</f>
        <v>455</v>
      </c>
      <c r="I73">
        <f>6*temperatury35[[#This Row],[ile kukurydzy]]</f>
        <v>378</v>
      </c>
      <c r="J73">
        <f>SUM(temperatury35[[#This Row],[utarg lody]:[utarg kukurydza]])+J72</f>
        <v>119410</v>
      </c>
      <c r="K73" t="str">
        <f t="shared" si="1"/>
        <v/>
      </c>
    </row>
    <row r="74" spans="1:11" x14ac:dyDescent="0.25">
      <c r="A74" s="1">
        <v>44785</v>
      </c>
      <c r="B74">
        <v>19</v>
      </c>
      <c r="C74">
        <f>IF(temperatury35[[#This Row],[temp]]&gt;20, C73+1, 0)</f>
        <v>0</v>
      </c>
      <c r="D74">
        <f>ROUNDDOWN(($D$2*(1+(2/29)*((temperatury35[[#This Row],[temp]]-24)/2))), 0)</f>
        <v>99</v>
      </c>
      <c r="E74">
        <f>ROUNDDOWN(($E$2*(1+(1/13)*((temperatury35[[#This Row],[temp]]-24)/2))), 0)</f>
        <v>72</v>
      </c>
      <c r="F74">
        <f>ROUNDDOWN(($F$2*(1+(1/17)*((temperatury35[[#This Row],[temp]]-24)/2))), 0)</f>
        <v>68</v>
      </c>
      <c r="G74">
        <f>5*temperatury35[[#This Row],[ile lodow]]</f>
        <v>495</v>
      </c>
      <c r="H74">
        <f>7*temperatury35[[#This Row],[ile hotdogow]]</f>
        <v>504</v>
      </c>
      <c r="I74">
        <f>6*temperatury35[[#This Row],[ile kukurydzy]]</f>
        <v>408</v>
      </c>
      <c r="J74">
        <f>SUM(temperatury35[[#This Row],[utarg lody]:[utarg kukurydza]])+J73</f>
        <v>120817</v>
      </c>
      <c r="K74" t="str">
        <f t="shared" si="1"/>
        <v/>
      </c>
    </row>
    <row r="75" spans="1:11" x14ac:dyDescent="0.25">
      <c r="A75" s="1">
        <v>44786</v>
      </c>
      <c r="B75">
        <v>26</v>
      </c>
      <c r="C75">
        <f>IF(temperatury35[[#This Row],[temp]]&gt;20, C74+1, 0)</f>
        <v>1</v>
      </c>
      <c r="D75">
        <f>ROUNDDOWN(($D$2*(1+(2/29)*((temperatury35[[#This Row],[temp]]-24)/2))), 0)</f>
        <v>128</v>
      </c>
      <c r="E75">
        <f>ROUNDDOWN(($E$2*(1+(1/13)*((temperatury35[[#This Row],[temp]]-24)/2))), 0)</f>
        <v>96</v>
      </c>
      <c r="F75">
        <f>ROUNDDOWN(($F$2*(1+(1/17)*((temperatury35[[#This Row],[temp]]-24)/2))), 0)</f>
        <v>84</v>
      </c>
      <c r="G75">
        <f>5*temperatury35[[#This Row],[ile lodow]]</f>
        <v>640</v>
      </c>
      <c r="H75">
        <f>7*temperatury35[[#This Row],[ile hotdogow]]</f>
        <v>672</v>
      </c>
      <c r="I75">
        <f>6*temperatury35[[#This Row],[ile kukurydzy]]</f>
        <v>504</v>
      </c>
      <c r="J75">
        <f>SUM(temperatury35[[#This Row],[utarg lody]:[utarg kukurydza]])+J74</f>
        <v>122633</v>
      </c>
      <c r="K75" t="str">
        <f t="shared" si="1"/>
        <v/>
      </c>
    </row>
    <row r="76" spans="1:11" x14ac:dyDescent="0.25">
      <c r="A76" s="1">
        <v>44787</v>
      </c>
      <c r="B76">
        <v>21</v>
      </c>
      <c r="C76">
        <f>IF(temperatury35[[#This Row],[temp]]&gt;20, C75+1, 0)</f>
        <v>2</v>
      </c>
      <c r="D76">
        <f>ROUNDDOWN(($D$2*(1+(2/29)*((temperatury35[[#This Row],[temp]]-24)/2))), 0)</f>
        <v>107</v>
      </c>
      <c r="E76">
        <f>ROUNDDOWN(($E$2*(1+(1/13)*((temperatury35[[#This Row],[temp]]-24)/2))), 0)</f>
        <v>79</v>
      </c>
      <c r="F76">
        <f>ROUNDDOWN(($F$2*(1+(1/17)*((temperatury35[[#This Row],[temp]]-24)/2))), 0)</f>
        <v>72</v>
      </c>
      <c r="G76">
        <f>5*temperatury35[[#This Row],[ile lodow]]</f>
        <v>535</v>
      </c>
      <c r="H76">
        <f>7*temperatury35[[#This Row],[ile hotdogow]]</f>
        <v>553</v>
      </c>
      <c r="I76">
        <f>6*temperatury35[[#This Row],[ile kukurydzy]]</f>
        <v>432</v>
      </c>
      <c r="J76">
        <f>SUM(temperatury35[[#This Row],[utarg lody]:[utarg kukurydza]])+J75</f>
        <v>124153</v>
      </c>
      <c r="K76" t="str">
        <f t="shared" si="1"/>
        <v/>
      </c>
    </row>
    <row r="77" spans="1:11" x14ac:dyDescent="0.25">
      <c r="A77" s="1">
        <v>44788</v>
      </c>
      <c r="B77">
        <v>19</v>
      </c>
      <c r="C77">
        <f>IF(temperatury35[[#This Row],[temp]]&gt;20, C76+1, 0)</f>
        <v>0</v>
      </c>
      <c r="D77">
        <f>ROUNDDOWN(($D$2*(1+(2/29)*((temperatury35[[#This Row],[temp]]-24)/2))), 0)</f>
        <v>99</v>
      </c>
      <c r="E77">
        <f>ROUNDDOWN(($E$2*(1+(1/13)*((temperatury35[[#This Row],[temp]]-24)/2))), 0)</f>
        <v>72</v>
      </c>
      <c r="F77">
        <f>ROUNDDOWN(($F$2*(1+(1/17)*((temperatury35[[#This Row],[temp]]-24)/2))), 0)</f>
        <v>68</v>
      </c>
      <c r="G77">
        <f>5*temperatury35[[#This Row],[ile lodow]]</f>
        <v>495</v>
      </c>
      <c r="H77">
        <f>7*temperatury35[[#This Row],[ile hotdogow]]</f>
        <v>504</v>
      </c>
      <c r="I77">
        <f>6*temperatury35[[#This Row],[ile kukurydzy]]</f>
        <v>408</v>
      </c>
      <c r="J77">
        <f>SUM(temperatury35[[#This Row],[utarg lody]:[utarg kukurydza]])+J76</f>
        <v>125560</v>
      </c>
      <c r="K77" t="str">
        <f t="shared" si="1"/>
        <v/>
      </c>
    </row>
    <row r="78" spans="1:11" x14ac:dyDescent="0.25">
      <c r="A78" s="1">
        <v>44789</v>
      </c>
      <c r="B78">
        <v>19</v>
      </c>
      <c r="C78">
        <f>IF(temperatury35[[#This Row],[temp]]&gt;20, C77+1, 0)</f>
        <v>0</v>
      </c>
      <c r="D78">
        <f>ROUNDDOWN(($D$2*(1+(2/29)*((temperatury35[[#This Row],[temp]]-24)/2))), 0)</f>
        <v>99</v>
      </c>
      <c r="E78">
        <f>ROUNDDOWN(($E$2*(1+(1/13)*((temperatury35[[#This Row],[temp]]-24)/2))), 0)</f>
        <v>72</v>
      </c>
      <c r="F78">
        <f>ROUNDDOWN(($F$2*(1+(1/17)*((temperatury35[[#This Row],[temp]]-24)/2))), 0)</f>
        <v>68</v>
      </c>
      <c r="G78">
        <f>5*temperatury35[[#This Row],[ile lodow]]</f>
        <v>495</v>
      </c>
      <c r="H78">
        <f>7*temperatury35[[#This Row],[ile hotdogow]]</f>
        <v>504</v>
      </c>
      <c r="I78">
        <f>6*temperatury35[[#This Row],[ile kukurydzy]]</f>
        <v>408</v>
      </c>
      <c r="J78">
        <f>SUM(temperatury35[[#This Row],[utarg lody]:[utarg kukurydza]])+J77</f>
        <v>126967</v>
      </c>
      <c r="K78" t="str">
        <f t="shared" si="1"/>
        <v/>
      </c>
    </row>
    <row r="79" spans="1:11" x14ac:dyDescent="0.25">
      <c r="A79" s="1">
        <v>44790</v>
      </c>
      <c r="B79">
        <v>21</v>
      </c>
      <c r="C79">
        <f>IF(temperatury35[[#This Row],[temp]]&gt;20, C78+1, 0)</f>
        <v>1</v>
      </c>
      <c r="D79">
        <f>ROUNDDOWN(($D$2*(1+(2/29)*((temperatury35[[#This Row],[temp]]-24)/2))), 0)</f>
        <v>107</v>
      </c>
      <c r="E79">
        <f>ROUNDDOWN(($E$2*(1+(1/13)*((temperatury35[[#This Row],[temp]]-24)/2))), 0)</f>
        <v>79</v>
      </c>
      <c r="F79">
        <f>ROUNDDOWN(($F$2*(1+(1/17)*((temperatury35[[#This Row],[temp]]-24)/2))), 0)</f>
        <v>72</v>
      </c>
      <c r="G79">
        <f>5*temperatury35[[#This Row],[ile lodow]]</f>
        <v>535</v>
      </c>
      <c r="H79">
        <f>7*temperatury35[[#This Row],[ile hotdogow]]</f>
        <v>553</v>
      </c>
      <c r="I79">
        <f>6*temperatury35[[#This Row],[ile kukurydzy]]</f>
        <v>432</v>
      </c>
      <c r="J79">
        <f>SUM(temperatury35[[#This Row],[utarg lody]:[utarg kukurydza]])+J78</f>
        <v>128487</v>
      </c>
      <c r="K79" t="str">
        <f t="shared" si="1"/>
        <v/>
      </c>
    </row>
    <row r="80" spans="1:11" x14ac:dyDescent="0.25">
      <c r="A80" s="1">
        <v>44791</v>
      </c>
      <c r="B80">
        <v>21</v>
      </c>
      <c r="C80">
        <f>IF(temperatury35[[#This Row],[temp]]&gt;20, C79+1, 0)</f>
        <v>2</v>
      </c>
      <c r="D80">
        <f>ROUNDDOWN(($D$2*(1+(2/29)*((temperatury35[[#This Row],[temp]]-24)/2))), 0)</f>
        <v>107</v>
      </c>
      <c r="E80">
        <f>ROUNDDOWN(($E$2*(1+(1/13)*((temperatury35[[#This Row],[temp]]-24)/2))), 0)</f>
        <v>79</v>
      </c>
      <c r="F80">
        <f>ROUNDDOWN(($F$2*(1+(1/17)*((temperatury35[[#This Row],[temp]]-24)/2))), 0)</f>
        <v>72</v>
      </c>
      <c r="G80">
        <f>5*temperatury35[[#This Row],[ile lodow]]</f>
        <v>535</v>
      </c>
      <c r="H80">
        <f>7*temperatury35[[#This Row],[ile hotdogow]]</f>
        <v>553</v>
      </c>
      <c r="I80">
        <f>6*temperatury35[[#This Row],[ile kukurydzy]]</f>
        <v>432</v>
      </c>
      <c r="J80">
        <f>SUM(temperatury35[[#This Row],[utarg lody]:[utarg kukurydza]])+J79</f>
        <v>130007</v>
      </c>
      <c r="K80" t="str">
        <f t="shared" si="1"/>
        <v/>
      </c>
    </row>
    <row r="81" spans="1:11" x14ac:dyDescent="0.25">
      <c r="A81" s="1">
        <v>44792</v>
      </c>
      <c r="B81">
        <v>24</v>
      </c>
      <c r="C81">
        <f>IF(temperatury35[[#This Row],[temp]]&gt;20, C80+1, 0)</f>
        <v>3</v>
      </c>
      <c r="D81">
        <f>ROUNDDOWN(($D$2*(1+(2/29)*((temperatury35[[#This Row],[temp]]-24)/2))), 0)</f>
        <v>120</v>
      </c>
      <c r="E81">
        <f>ROUNDDOWN(($E$2*(1+(1/13)*((temperatury35[[#This Row],[temp]]-24)/2))), 0)</f>
        <v>90</v>
      </c>
      <c r="F81">
        <f>ROUNDDOWN(($F$2*(1+(1/17)*((temperatury35[[#This Row],[temp]]-24)/2))), 0)</f>
        <v>80</v>
      </c>
      <c r="G81">
        <f>5*temperatury35[[#This Row],[ile lodow]]</f>
        <v>600</v>
      </c>
      <c r="H81">
        <f>7*temperatury35[[#This Row],[ile hotdogow]]</f>
        <v>630</v>
      </c>
      <c r="I81">
        <f>6*temperatury35[[#This Row],[ile kukurydzy]]</f>
        <v>480</v>
      </c>
      <c r="J81">
        <f>SUM(temperatury35[[#This Row],[utarg lody]:[utarg kukurydza]])+J80</f>
        <v>131717</v>
      </c>
      <c r="K81" t="str">
        <f t="shared" si="1"/>
        <v/>
      </c>
    </row>
    <row r="82" spans="1:11" x14ac:dyDescent="0.25">
      <c r="A82" s="1">
        <v>44793</v>
      </c>
      <c r="B82">
        <v>26</v>
      </c>
      <c r="C82">
        <f>IF(temperatury35[[#This Row],[temp]]&gt;20, C81+1, 0)</f>
        <v>4</v>
      </c>
      <c r="D82">
        <f>ROUNDDOWN(($D$2*(1+(2/29)*((temperatury35[[#This Row],[temp]]-24)/2))), 0)</f>
        <v>128</v>
      </c>
      <c r="E82">
        <f>ROUNDDOWN(($E$2*(1+(1/13)*((temperatury35[[#This Row],[temp]]-24)/2))), 0)</f>
        <v>96</v>
      </c>
      <c r="F82">
        <f>ROUNDDOWN(($F$2*(1+(1/17)*((temperatury35[[#This Row],[temp]]-24)/2))), 0)</f>
        <v>84</v>
      </c>
      <c r="G82">
        <f>5*temperatury35[[#This Row],[ile lodow]]</f>
        <v>640</v>
      </c>
      <c r="H82">
        <f>7*temperatury35[[#This Row],[ile hotdogow]]</f>
        <v>672</v>
      </c>
      <c r="I82">
        <f>6*temperatury35[[#This Row],[ile kukurydzy]]</f>
        <v>504</v>
      </c>
      <c r="J82">
        <f>SUM(temperatury35[[#This Row],[utarg lody]:[utarg kukurydza]])+J81</f>
        <v>133533</v>
      </c>
      <c r="K82" t="str">
        <f t="shared" si="1"/>
        <v/>
      </c>
    </row>
    <row r="83" spans="1:11" x14ac:dyDescent="0.25">
      <c r="A83" s="1">
        <v>44794</v>
      </c>
      <c r="B83">
        <v>23</v>
      </c>
      <c r="C83">
        <f>IF(temperatury35[[#This Row],[temp]]&gt;20, C82+1, 0)</f>
        <v>5</v>
      </c>
      <c r="D83">
        <f>ROUNDDOWN(($D$2*(1+(2/29)*((temperatury35[[#This Row],[temp]]-24)/2))), 0)</f>
        <v>115</v>
      </c>
      <c r="E83">
        <f>ROUNDDOWN(($E$2*(1+(1/13)*((temperatury35[[#This Row],[temp]]-24)/2))), 0)</f>
        <v>86</v>
      </c>
      <c r="F83">
        <f>ROUNDDOWN(($F$2*(1+(1/17)*((temperatury35[[#This Row],[temp]]-24)/2))), 0)</f>
        <v>77</v>
      </c>
      <c r="G83">
        <f>5*temperatury35[[#This Row],[ile lodow]]</f>
        <v>575</v>
      </c>
      <c r="H83">
        <f>7*temperatury35[[#This Row],[ile hotdogow]]</f>
        <v>602</v>
      </c>
      <c r="I83">
        <f>6*temperatury35[[#This Row],[ile kukurydzy]]</f>
        <v>462</v>
      </c>
      <c r="J83">
        <f>SUM(temperatury35[[#This Row],[utarg lody]:[utarg kukurydza]])+J82</f>
        <v>135172</v>
      </c>
      <c r="K83" t="str">
        <f t="shared" si="1"/>
        <v/>
      </c>
    </row>
    <row r="84" spans="1:11" x14ac:dyDescent="0.25">
      <c r="A84" s="1">
        <v>44795</v>
      </c>
      <c r="B84">
        <v>23</v>
      </c>
      <c r="C84">
        <f>IF(temperatury35[[#This Row],[temp]]&gt;20, C83+1, 0)</f>
        <v>6</v>
      </c>
      <c r="D84">
        <f>ROUNDDOWN(($D$2*(1+(2/29)*((temperatury35[[#This Row],[temp]]-24)/2))), 0)</f>
        <v>115</v>
      </c>
      <c r="E84">
        <f>ROUNDDOWN(($E$2*(1+(1/13)*((temperatury35[[#This Row],[temp]]-24)/2))), 0)</f>
        <v>86</v>
      </c>
      <c r="F84">
        <f>ROUNDDOWN(($F$2*(1+(1/17)*((temperatury35[[#This Row],[temp]]-24)/2))), 0)</f>
        <v>77</v>
      </c>
      <c r="G84">
        <f>5*temperatury35[[#This Row],[ile lodow]]</f>
        <v>575</v>
      </c>
      <c r="H84">
        <f>7*temperatury35[[#This Row],[ile hotdogow]]</f>
        <v>602</v>
      </c>
      <c r="I84">
        <f>6*temperatury35[[#This Row],[ile kukurydzy]]</f>
        <v>462</v>
      </c>
      <c r="J84">
        <f>SUM(temperatury35[[#This Row],[utarg lody]:[utarg kukurydza]])+J83</f>
        <v>136811</v>
      </c>
      <c r="K84" t="str">
        <f t="shared" si="1"/>
        <v/>
      </c>
    </row>
    <row r="85" spans="1:11" x14ac:dyDescent="0.25">
      <c r="A85" s="1">
        <v>44796</v>
      </c>
      <c r="B85">
        <v>24</v>
      </c>
      <c r="C85">
        <f>IF(temperatury35[[#This Row],[temp]]&gt;20, C84+1, 0)</f>
        <v>7</v>
      </c>
      <c r="D85">
        <f>ROUNDDOWN(($D$2*(1+(2/29)*((temperatury35[[#This Row],[temp]]-24)/2))), 0)</f>
        <v>120</v>
      </c>
      <c r="E85">
        <f>ROUNDDOWN(($E$2*(1+(1/13)*((temperatury35[[#This Row],[temp]]-24)/2))), 0)</f>
        <v>90</v>
      </c>
      <c r="F85">
        <f>ROUNDDOWN(($F$2*(1+(1/17)*((temperatury35[[#This Row],[temp]]-24)/2))), 0)</f>
        <v>80</v>
      </c>
      <c r="G85">
        <f>5*temperatury35[[#This Row],[ile lodow]]</f>
        <v>600</v>
      </c>
      <c r="H85">
        <f>7*temperatury35[[#This Row],[ile hotdogow]]</f>
        <v>630</v>
      </c>
      <c r="I85">
        <f>6*temperatury35[[#This Row],[ile kukurydzy]]</f>
        <v>480</v>
      </c>
      <c r="J85">
        <f>SUM(temperatury35[[#This Row],[utarg lody]:[utarg kukurydza]])+J84</f>
        <v>138521</v>
      </c>
      <c r="K85" t="str">
        <f t="shared" si="1"/>
        <v/>
      </c>
    </row>
    <row r="86" spans="1:11" x14ac:dyDescent="0.25">
      <c r="A86" s="1">
        <v>44797</v>
      </c>
      <c r="B86">
        <v>26</v>
      </c>
      <c r="C86">
        <f>IF(temperatury35[[#This Row],[temp]]&gt;20, C85+1, 0)</f>
        <v>8</v>
      </c>
      <c r="D86">
        <f>ROUNDDOWN(($D$2*(1+(2/29)*((temperatury35[[#This Row],[temp]]-24)/2))), 0)</f>
        <v>128</v>
      </c>
      <c r="E86">
        <f>ROUNDDOWN(($E$2*(1+(1/13)*((temperatury35[[#This Row],[temp]]-24)/2))), 0)</f>
        <v>96</v>
      </c>
      <c r="F86">
        <f>ROUNDDOWN(($F$2*(1+(1/17)*((temperatury35[[#This Row],[temp]]-24)/2))), 0)</f>
        <v>84</v>
      </c>
      <c r="G86">
        <f>5*temperatury35[[#This Row],[ile lodow]]</f>
        <v>640</v>
      </c>
      <c r="H86">
        <f>7*temperatury35[[#This Row],[ile hotdogow]]</f>
        <v>672</v>
      </c>
      <c r="I86">
        <f>6*temperatury35[[#This Row],[ile kukurydzy]]</f>
        <v>504</v>
      </c>
      <c r="J86">
        <f>SUM(temperatury35[[#This Row],[utarg lody]:[utarg kukurydza]])+J85</f>
        <v>140337</v>
      </c>
      <c r="K86" t="str">
        <f t="shared" si="1"/>
        <v/>
      </c>
    </row>
    <row r="87" spans="1:11" x14ac:dyDescent="0.25">
      <c r="A87" s="1">
        <v>44798</v>
      </c>
      <c r="B87">
        <v>28</v>
      </c>
      <c r="C87">
        <f>IF(temperatury35[[#This Row],[temp]]&gt;20, C86+1, 0)</f>
        <v>9</v>
      </c>
      <c r="D87">
        <f>ROUNDDOWN(($D$2*(1+(2/29)*((temperatury35[[#This Row],[temp]]-24)/2))), 0)</f>
        <v>136</v>
      </c>
      <c r="E87">
        <f>ROUNDDOWN(($E$2*(1+(1/13)*((temperatury35[[#This Row],[temp]]-24)/2))), 0)</f>
        <v>103</v>
      </c>
      <c r="F87">
        <f>ROUNDDOWN(($F$2*(1+(1/17)*((temperatury35[[#This Row],[temp]]-24)/2))), 0)</f>
        <v>89</v>
      </c>
      <c r="G87">
        <f>5*temperatury35[[#This Row],[ile lodow]]</f>
        <v>680</v>
      </c>
      <c r="H87">
        <f>7*temperatury35[[#This Row],[ile hotdogow]]</f>
        <v>721</v>
      </c>
      <c r="I87">
        <f>6*temperatury35[[#This Row],[ile kukurydzy]]</f>
        <v>534</v>
      </c>
      <c r="J87">
        <f>SUM(temperatury35[[#This Row],[utarg lody]:[utarg kukurydza]])+J86</f>
        <v>142272</v>
      </c>
      <c r="K87" t="str">
        <f t="shared" si="1"/>
        <v/>
      </c>
    </row>
    <row r="88" spans="1:11" x14ac:dyDescent="0.25">
      <c r="A88" s="1">
        <v>44799</v>
      </c>
      <c r="B88">
        <v>32</v>
      </c>
      <c r="C88">
        <f>IF(temperatury35[[#This Row],[temp]]&gt;20, C87+1, 0)</f>
        <v>10</v>
      </c>
      <c r="D88">
        <f>ROUNDDOWN(($D$2*(1+(2/29)*((temperatury35[[#This Row],[temp]]-24)/2))), 0)</f>
        <v>153</v>
      </c>
      <c r="E88">
        <f>ROUNDDOWN(($E$2*(1+(1/13)*((temperatury35[[#This Row],[temp]]-24)/2))), 0)</f>
        <v>117</v>
      </c>
      <c r="F88">
        <f>ROUNDDOWN(($F$2*(1+(1/17)*((temperatury35[[#This Row],[temp]]-24)/2))), 0)</f>
        <v>98</v>
      </c>
      <c r="G88">
        <f>5*temperatury35[[#This Row],[ile lodow]]</f>
        <v>765</v>
      </c>
      <c r="H88">
        <f>7*temperatury35[[#This Row],[ile hotdogow]]</f>
        <v>819</v>
      </c>
      <c r="I88">
        <f>6*temperatury35[[#This Row],[ile kukurydzy]]</f>
        <v>588</v>
      </c>
      <c r="J88">
        <f>SUM(temperatury35[[#This Row],[utarg lody]:[utarg kukurydza]])+J87</f>
        <v>144444</v>
      </c>
      <c r="K88" t="str">
        <f t="shared" si="1"/>
        <v/>
      </c>
    </row>
    <row r="89" spans="1:11" x14ac:dyDescent="0.25">
      <c r="A89" s="1">
        <v>44800</v>
      </c>
      <c r="B89">
        <v>26</v>
      </c>
      <c r="C89">
        <f>IF(temperatury35[[#This Row],[temp]]&gt;20, C88+1, 0)</f>
        <v>11</v>
      </c>
      <c r="D89">
        <f>ROUNDDOWN(($D$2*(1+(2/29)*((temperatury35[[#This Row],[temp]]-24)/2))), 0)</f>
        <v>128</v>
      </c>
      <c r="E89">
        <f>ROUNDDOWN(($E$2*(1+(1/13)*((temperatury35[[#This Row],[temp]]-24)/2))), 0)</f>
        <v>96</v>
      </c>
      <c r="F89">
        <f>ROUNDDOWN(($F$2*(1+(1/17)*((temperatury35[[#This Row],[temp]]-24)/2))), 0)</f>
        <v>84</v>
      </c>
      <c r="G89">
        <f>5*temperatury35[[#This Row],[ile lodow]]</f>
        <v>640</v>
      </c>
      <c r="H89">
        <f>7*temperatury35[[#This Row],[ile hotdogow]]</f>
        <v>672</v>
      </c>
      <c r="I89">
        <f>6*temperatury35[[#This Row],[ile kukurydzy]]</f>
        <v>504</v>
      </c>
      <c r="J89">
        <f>SUM(temperatury35[[#This Row],[utarg lody]:[utarg kukurydza]])+J88</f>
        <v>146260</v>
      </c>
      <c r="K89" t="str">
        <f t="shared" si="1"/>
        <v/>
      </c>
    </row>
    <row r="90" spans="1:11" x14ac:dyDescent="0.25">
      <c r="A90" s="1">
        <v>44801</v>
      </c>
      <c r="B90">
        <v>32</v>
      </c>
      <c r="C90">
        <f>IF(temperatury35[[#This Row],[temp]]&gt;20, C89+1, 0)</f>
        <v>12</v>
      </c>
      <c r="D90">
        <f>ROUNDDOWN(($D$2*(1+(2/29)*((temperatury35[[#This Row],[temp]]-24)/2))), 0)</f>
        <v>153</v>
      </c>
      <c r="E90">
        <f>ROUNDDOWN(($E$2*(1+(1/13)*((temperatury35[[#This Row],[temp]]-24)/2))), 0)</f>
        <v>117</v>
      </c>
      <c r="F90">
        <f>ROUNDDOWN(($F$2*(1+(1/17)*((temperatury35[[#This Row],[temp]]-24)/2))), 0)</f>
        <v>98</v>
      </c>
      <c r="G90">
        <f>5*temperatury35[[#This Row],[ile lodow]]</f>
        <v>765</v>
      </c>
      <c r="H90">
        <f>7*temperatury35[[#This Row],[ile hotdogow]]</f>
        <v>819</v>
      </c>
      <c r="I90">
        <f>6*temperatury35[[#This Row],[ile kukurydzy]]</f>
        <v>588</v>
      </c>
      <c r="J90">
        <f>SUM(temperatury35[[#This Row],[utarg lody]:[utarg kukurydza]])+J89</f>
        <v>148432</v>
      </c>
      <c r="K90" t="str">
        <f t="shared" si="1"/>
        <v/>
      </c>
    </row>
    <row r="91" spans="1:11" x14ac:dyDescent="0.25">
      <c r="A91" s="1">
        <v>44802</v>
      </c>
      <c r="B91">
        <v>23</v>
      </c>
      <c r="C91">
        <f>IF(temperatury35[[#This Row],[temp]]&gt;20, C90+1, 0)</f>
        <v>13</v>
      </c>
      <c r="D91">
        <f>ROUNDDOWN(($D$2*(1+(2/29)*((temperatury35[[#This Row],[temp]]-24)/2))), 0)</f>
        <v>115</v>
      </c>
      <c r="E91">
        <f>ROUNDDOWN(($E$2*(1+(1/13)*((temperatury35[[#This Row],[temp]]-24)/2))), 0)</f>
        <v>86</v>
      </c>
      <c r="F91">
        <f>ROUNDDOWN(($F$2*(1+(1/17)*((temperatury35[[#This Row],[temp]]-24)/2))), 0)</f>
        <v>77</v>
      </c>
      <c r="G91">
        <f>5*temperatury35[[#This Row],[ile lodow]]</f>
        <v>575</v>
      </c>
      <c r="H91">
        <f>7*temperatury35[[#This Row],[ile hotdogow]]</f>
        <v>602</v>
      </c>
      <c r="I91">
        <f>6*temperatury35[[#This Row],[ile kukurydzy]]</f>
        <v>462</v>
      </c>
      <c r="J91">
        <f>SUM(temperatury35[[#This Row],[utarg lody]:[utarg kukurydza]])+J90</f>
        <v>150071</v>
      </c>
      <c r="K91" t="str">
        <f t="shared" si="1"/>
        <v/>
      </c>
    </row>
    <row r="92" spans="1:11" x14ac:dyDescent="0.25">
      <c r="A92" s="1">
        <v>44803</v>
      </c>
      <c r="B92">
        <v>22</v>
      </c>
      <c r="C92">
        <f>IF(temperatury35[[#This Row],[temp]]&gt;20, C91+1, 0)</f>
        <v>14</v>
      </c>
      <c r="D92">
        <f>ROUNDDOWN(($D$2*(1+(2/29)*((temperatury35[[#This Row],[temp]]-24)/2))), 0)</f>
        <v>111</v>
      </c>
      <c r="E92">
        <f>ROUNDDOWN(($E$2*(1+(1/13)*((temperatury35[[#This Row],[temp]]-24)/2))), 0)</f>
        <v>83</v>
      </c>
      <c r="F92">
        <f>ROUNDDOWN(($F$2*(1+(1/17)*((temperatury35[[#This Row],[temp]]-24)/2))), 0)</f>
        <v>75</v>
      </c>
      <c r="G92">
        <f>5*temperatury35[[#This Row],[ile lodow]]</f>
        <v>555</v>
      </c>
      <c r="H92">
        <f>7*temperatury35[[#This Row],[ile hotdogow]]</f>
        <v>581</v>
      </c>
      <c r="I92">
        <f>6*temperatury35[[#This Row],[ile kukurydzy]]</f>
        <v>450</v>
      </c>
      <c r="J92">
        <f>SUM(temperatury35[[#This Row],[utarg lody]:[utarg kukurydza]])+J91</f>
        <v>151657</v>
      </c>
      <c r="K92" t="str">
        <f t="shared" si="1"/>
        <v/>
      </c>
    </row>
    <row r="93" spans="1:11" x14ac:dyDescent="0.25">
      <c r="A93" s="1">
        <v>44804</v>
      </c>
      <c r="B93">
        <v>25</v>
      </c>
      <c r="C93">
        <f>IF(temperatury35[[#This Row],[temp]]&gt;20, C92+1, 0)</f>
        <v>15</v>
      </c>
      <c r="D93">
        <f>ROUNDDOWN(($D$2*(1+(2/29)*((temperatury35[[#This Row],[temp]]-24)/2))), 0)</f>
        <v>124</v>
      </c>
      <c r="E93">
        <f>ROUNDDOWN(($E$2*(1+(1/13)*((temperatury35[[#This Row],[temp]]-24)/2))), 0)</f>
        <v>93</v>
      </c>
      <c r="F93">
        <f>ROUNDDOWN(($F$2*(1+(1/17)*((temperatury35[[#This Row],[temp]]-24)/2))), 0)</f>
        <v>82</v>
      </c>
      <c r="G93">
        <f>5*temperatury35[[#This Row],[ile lodow]]</f>
        <v>620</v>
      </c>
      <c r="H93">
        <f>7*temperatury35[[#This Row],[ile hotdogow]]</f>
        <v>651</v>
      </c>
      <c r="I93">
        <f>6*temperatury35[[#This Row],[ile kukurydzy]]</f>
        <v>492</v>
      </c>
      <c r="J93">
        <f>SUM(temperatury35[[#This Row],[utarg lody]:[utarg kukurydza]])+J92</f>
        <v>153420</v>
      </c>
      <c r="K93" t="str">
        <f t="shared" si="1"/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D2D99-898F-4A08-90A5-B1E916E27CF8}">
  <dimension ref="A1:P123"/>
  <sheetViews>
    <sheetView workbookViewId="0">
      <selection activeCell="O2" sqref="O2"/>
    </sheetView>
  </sheetViews>
  <sheetFormatPr defaultRowHeight="15" x14ac:dyDescent="0.25"/>
  <cols>
    <col min="1" max="1" width="10.42578125" bestFit="1" customWidth="1"/>
    <col min="3" max="3" width="7.140625" customWidth="1"/>
    <col min="4" max="4" width="8.28515625" customWidth="1"/>
    <col min="5" max="5" width="8.140625" customWidth="1"/>
    <col min="6" max="6" width="9.7109375" customWidth="1"/>
    <col min="7" max="7" width="8.85546875" customWidth="1"/>
    <col min="8" max="8" width="9.140625" customWidth="1"/>
    <col min="9" max="9" width="9.42578125" customWidth="1"/>
    <col min="10" max="10" width="9.28515625" customWidth="1"/>
    <col min="11" max="11" width="10.42578125" customWidth="1"/>
    <col min="12" max="12" width="9.85546875" bestFit="1" customWidth="1"/>
    <col min="15" max="15" width="10.42578125" bestFit="1" customWidth="1"/>
  </cols>
  <sheetData>
    <row r="1" spans="1:16" x14ac:dyDescent="0.25">
      <c r="A1" s="7" t="s">
        <v>6</v>
      </c>
      <c r="B1" s="7" t="s">
        <v>5</v>
      </c>
      <c r="C1" s="7" t="s">
        <v>0</v>
      </c>
      <c r="D1" s="7" t="s">
        <v>7</v>
      </c>
      <c r="E1" s="7" t="s">
        <v>8</v>
      </c>
      <c r="F1" s="7" t="s">
        <v>9</v>
      </c>
      <c r="G1" s="7" t="s">
        <v>19</v>
      </c>
      <c r="H1" s="7" t="s">
        <v>20</v>
      </c>
      <c r="I1" s="7" t="s">
        <v>21</v>
      </c>
      <c r="J1" s="2" t="s">
        <v>18</v>
      </c>
      <c r="K1" s="11" t="s">
        <v>25</v>
      </c>
      <c r="L1" s="11" t="s">
        <v>26</v>
      </c>
      <c r="N1" s="3" t="s">
        <v>27</v>
      </c>
      <c r="O1" s="3" t="s">
        <v>28</v>
      </c>
      <c r="P1" s="3"/>
    </row>
    <row r="2" spans="1:16" x14ac:dyDescent="0.25">
      <c r="A2" s="13">
        <v>44713</v>
      </c>
      <c r="B2" s="8">
        <v>24</v>
      </c>
      <c r="C2" s="8">
        <v>1</v>
      </c>
      <c r="D2" s="8">
        <v>120</v>
      </c>
      <c r="E2" s="8">
        <v>90</v>
      </c>
      <c r="F2" s="8">
        <v>80</v>
      </c>
      <c r="G2" s="9">
        <f>(5)*D2</f>
        <v>600</v>
      </c>
      <c r="H2" s="9">
        <f>(7)*E2</f>
        <v>630</v>
      </c>
      <c r="I2" s="9">
        <f>(6)*F2</f>
        <v>480</v>
      </c>
      <c r="J2" s="8">
        <f>SUM(G2:I2)</f>
        <v>1710</v>
      </c>
      <c r="K2">
        <f t="shared" ref="K2:K33" si="0">SUM(G2:I2)</f>
        <v>1710</v>
      </c>
      <c r="L2" s="15" t="str">
        <f>TEXT(IF(AND(K1&gt;1000, K2&lt;1000), Tabela3[[#This Row],[data]], ""), "YYYY-MM-DD")</f>
        <v/>
      </c>
      <c r="N2" s="3" t="s">
        <v>29</v>
      </c>
      <c r="O2" s="3">
        <f>WEEKDAY(O1, 2)</f>
        <v>5</v>
      </c>
      <c r="P2" s="3" t="s">
        <v>30</v>
      </c>
    </row>
    <row r="3" spans="1:16" x14ac:dyDescent="0.25">
      <c r="A3" s="14">
        <v>44714</v>
      </c>
      <c r="B3" s="9">
        <v>25</v>
      </c>
      <c r="C3" s="9">
        <f>IF(B3&gt;20, C2+1, 0)</f>
        <v>2</v>
      </c>
      <c r="D3" s="9">
        <f>ROUNDDOWN(($D$2*(1+(2/29)*((B3-24)/2))), 0)</f>
        <v>124</v>
      </c>
      <c r="E3" s="9">
        <f>ROUNDDOWN(($E$2*(1+(1/13)*((B3-24)/2))), 0)</f>
        <v>93</v>
      </c>
      <c r="F3" s="9">
        <f>ROUNDDOWN(($F$2*(1+(1/17)*((B3-24)/2))), 0)</f>
        <v>82</v>
      </c>
      <c r="G3" s="9">
        <f t="shared" ref="G3:G66" si="1">(5)*D3</f>
        <v>620</v>
      </c>
      <c r="H3" s="9">
        <f t="shared" ref="H3:H66" si="2">(7)*E3</f>
        <v>651</v>
      </c>
      <c r="I3" s="9">
        <f t="shared" ref="I3:I66" si="3">(6)*F3</f>
        <v>492</v>
      </c>
      <c r="J3" s="9">
        <f>SUM(G3:I3)+J2</f>
        <v>3473</v>
      </c>
      <c r="K3">
        <f t="shared" si="0"/>
        <v>1763</v>
      </c>
      <c r="L3" s="9" t="str">
        <f>TEXT(IF(AND(K2&gt;1000, K3&lt;1000), Tabela3[[#This Row],[data]], ""), "YYYY-MM-DD")</f>
        <v/>
      </c>
    </row>
    <row r="4" spans="1:16" x14ac:dyDescent="0.25">
      <c r="A4" s="13">
        <v>44715</v>
      </c>
      <c r="B4" s="8">
        <v>27</v>
      </c>
      <c r="C4" s="9">
        <f t="shared" ref="C4:C67" si="4">IF(B4&gt;20, C3+1, 0)</f>
        <v>3</v>
      </c>
      <c r="D4" s="9">
        <f t="shared" ref="D4:D67" si="5">ROUNDDOWN(($D$2*(1+(2/29)*((B4-24)/2))), 0)</f>
        <v>132</v>
      </c>
      <c r="E4" s="9">
        <f t="shared" ref="E4:E67" si="6">ROUNDDOWN(($E$2*(1+(1/13)*((B4-24)/2))), 0)</f>
        <v>100</v>
      </c>
      <c r="F4" s="9">
        <f t="shared" ref="F4:F67" si="7">ROUNDDOWN(($F$2*(1+(1/17)*((B4-24)/2))), 0)</f>
        <v>87</v>
      </c>
      <c r="G4" s="9">
        <f t="shared" si="1"/>
        <v>660</v>
      </c>
      <c r="H4" s="9">
        <f t="shared" si="2"/>
        <v>700</v>
      </c>
      <c r="I4" s="9">
        <f t="shared" si="3"/>
        <v>522</v>
      </c>
      <c r="J4" s="9">
        <f t="shared" ref="J4:J67" si="8">SUM(G4:I4)+J3</f>
        <v>5355</v>
      </c>
      <c r="K4">
        <f>SUM(G4:I4)</f>
        <v>1882</v>
      </c>
      <c r="L4" s="9" t="str">
        <f>TEXT(IF(AND(K3&gt;1000, K4&lt;1000), Tabela3[[#This Row],[data]], ""), "YYYY-MM-DD")</f>
        <v/>
      </c>
    </row>
    <row r="5" spans="1:16" x14ac:dyDescent="0.25">
      <c r="A5" s="14">
        <v>44716</v>
      </c>
      <c r="B5" s="9">
        <v>27</v>
      </c>
      <c r="C5" s="9">
        <f t="shared" si="4"/>
        <v>4</v>
      </c>
      <c r="D5" s="9">
        <f>ROUNDDOWN(($D$2*(1+(2/29)*((B5-24)/2))), 0)</f>
        <v>132</v>
      </c>
      <c r="E5" s="9">
        <f t="shared" si="6"/>
        <v>100</v>
      </c>
      <c r="F5" s="9">
        <f t="shared" si="7"/>
        <v>87</v>
      </c>
      <c r="G5" s="9">
        <f t="shared" si="1"/>
        <v>660</v>
      </c>
      <c r="H5" s="9">
        <f t="shared" si="2"/>
        <v>700</v>
      </c>
      <c r="I5" s="9">
        <f t="shared" si="3"/>
        <v>522</v>
      </c>
      <c r="J5" s="9">
        <f t="shared" si="8"/>
        <v>7237</v>
      </c>
      <c r="K5">
        <f t="shared" si="0"/>
        <v>1882</v>
      </c>
      <c r="L5" s="9" t="str">
        <f>TEXT(IF(AND(K4&gt;1000, K5&lt;1000), Tabela3[[#This Row],[data]], ""), "YYYY-MM-DD")</f>
        <v/>
      </c>
    </row>
    <row r="6" spans="1:16" x14ac:dyDescent="0.25">
      <c r="A6" s="13">
        <v>44717</v>
      </c>
      <c r="B6" s="8">
        <v>27</v>
      </c>
      <c r="C6" s="9">
        <f t="shared" si="4"/>
        <v>5</v>
      </c>
      <c r="D6" s="9">
        <f t="shared" si="5"/>
        <v>132</v>
      </c>
      <c r="E6" s="9">
        <f t="shared" si="6"/>
        <v>100</v>
      </c>
      <c r="F6" s="9">
        <f t="shared" si="7"/>
        <v>87</v>
      </c>
      <c r="G6" s="9">
        <f t="shared" si="1"/>
        <v>660</v>
      </c>
      <c r="H6" s="9">
        <f t="shared" si="2"/>
        <v>700</v>
      </c>
      <c r="I6" s="9">
        <f t="shared" si="3"/>
        <v>522</v>
      </c>
      <c r="J6" s="9">
        <f t="shared" si="8"/>
        <v>9119</v>
      </c>
      <c r="K6">
        <f t="shared" si="0"/>
        <v>1882</v>
      </c>
      <c r="L6" s="9" t="str">
        <f>TEXT(IF(AND(K5&gt;1000, K6&lt;1000), Tabela3[[#This Row],[data]], ""), "YYYY-MM-DD")</f>
        <v/>
      </c>
    </row>
    <row r="7" spans="1:16" x14ac:dyDescent="0.25">
      <c r="A7" s="14">
        <v>44718</v>
      </c>
      <c r="B7" s="9">
        <v>22</v>
      </c>
      <c r="C7" s="9">
        <f t="shared" si="4"/>
        <v>6</v>
      </c>
      <c r="D7" s="9">
        <f t="shared" si="5"/>
        <v>111</v>
      </c>
      <c r="E7" s="9">
        <f t="shared" si="6"/>
        <v>83</v>
      </c>
      <c r="F7" s="9">
        <f t="shared" si="7"/>
        <v>75</v>
      </c>
      <c r="G7" s="9">
        <f t="shared" si="1"/>
        <v>555</v>
      </c>
      <c r="H7" s="9">
        <f t="shared" si="2"/>
        <v>581</v>
      </c>
      <c r="I7" s="9">
        <f t="shared" si="3"/>
        <v>450</v>
      </c>
      <c r="J7" s="9">
        <f t="shared" si="8"/>
        <v>10705</v>
      </c>
      <c r="K7">
        <f t="shared" si="0"/>
        <v>1586</v>
      </c>
      <c r="L7" s="9" t="str">
        <f>TEXT(IF(AND(K6&gt;1000, K7&lt;1000), Tabela3[[#This Row],[data]], ""), "YYYY-MM-DD")</f>
        <v/>
      </c>
    </row>
    <row r="8" spans="1:16" x14ac:dyDescent="0.25">
      <c r="A8" s="13">
        <v>44719</v>
      </c>
      <c r="B8" s="8">
        <v>25</v>
      </c>
      <c r="C8" s="9">
        <f t="shared" si="4"/>
        <v>7</v>
      </c>
      <c r="D8" s="9">
        <f t="shared" si="5"/>
        <v>124</v>
      </c>
      <c r="E8" s="9">
        <f t="shared" si="6"/>
        <v>93</v>
      </c>
      <c r="F8" s="9">
        <f t="shared" si="7"/>
        <v>82</v>
      </c>
      <c r="G8" s="9">
        <f t="shared" si="1"/>
        <v>620</v>
      </c>
      <c r="H8" s="9">
        <f t="shared" si="2"/>
        <v>651</v>
      </c>
      <c r="I8" s="9">
        <f t="shared" si="3"/>
        <v>492</v>
      </c>
      <c r="J8" s="9">
        <f t="shared" si="8"/>
        <v>12468</v>
      </c>
      <c r="K8">
        <f t="shared" si="0"/>
        <v>1763</v>
      </c>
      <c r="L8" s="9" t="str">
        <f>TEXT(IF(AND(K7&gt;1000, K8&lt;1000), Tabela3[[#This Row],[data]], ""), "YYYY-MM-DD")</f>
        <v/>
      </c>
    </row>
    <row r="9" spans="1:16" x14ac:dyDescent="0.25">
      <c r="A9" s="14">
        <v>44720</v>
      </c>
      <c r="B9" s="9">
        <v>25</v>
      </c>
      <c r="C9" s="9">
        <f t="shared" si="4"/>
        <v>8</v>
      </c>
      <c r="D9" s="9">
        <f t="shared" si="5"/>
        <v>124</v>
      </c>
      <c r="E9" s="9">
        <f t="shared" si="6"/>
        <v>93</v>
      </c>
      <c r="F9" s="9">
        <f t="shared" si="7"/>
        <v>82</v>
      </c>
      <c r="G9" s="9">
        <f t="shared" si="1"/>
        <v>620</v>
      </c>
      <c r="H9" s="9">
        <f t="shared" si="2"/>
        <v>651</v>
      </c>
      <c r="I9" s="9">
        <f t="shared" si="3"/>
        <v>492</v>
      </c>
      <c r="J9" s="9">
        <f t="shared" si="8"/>
        <v>14231</v>
      </c>
      <c r="K9">
        <f t="shared" si="0"/>
        <v>1763</v>
      </c>
      <c r="L9" s="9" t="str">
        <f>TEXT(IF(AND(K8&gt;1000, K9&lt;1000), Tabela3[[#This Row],[data]], ""), "YYYY-MM-DD")</f>
        <v/>
      </c>
    </row>
    <row r="10" spans="1:16" x14ac:dyDescent="0.25">
      <c r="A10" s="13">
        <v>44721</v>
      </c>
      <c r="B10" s="8">
        <v>21</v>
      </c>
      <c r="C10" s="9">
        <f t="shared" si="4"/>
        <v>9</v>
      </c>
      <c r="D10" s="9">
        <f t="shared" si="5"/>
        <v>107</v>
      </c>
      <c r="E10" s="9">
        <f t="shared" si="6"/>
        <v>79</v>
      </c>
      <c r="F10" s="9">
        <f t="shared" si="7"/>
        <v>72</v>
      </c>
      <c r="G10" s="9">
        <f t="shared" si="1"/>
        <v>535</v>
      </c>
      <c r="H10" s="9">
        <f t="shared" si="2"/>
        <v>553</v>
      </c>
      <c r="I10" s="9">
        <f t="shared" si="3"/>
        <v>432</v>
      </c>
      <c r="J10" s="9">
        <f t="shared" si="8"/>
        <v>15751</v>
      </c>
      <c r="K10">
        <f t="shared" si="0"/>
        <v>1520</v>
      </c>
      <c r="L10" s="9" t="str">
        <f>TEXT(IF(AND(K9&gt;1000, K10&lt;1000), Tabela3[[#This Row],[data]], ""), "YYYY-MM-DD")</f>
        <v/>
      </c>
    </row>
    <row r="11" spans="1:16" x14ac:dyDescent="0.25">
      <c r="A11" s="14">
        <v>44722</v>
      </c>
      <c r="B11" s="9">
        <v>21</v>
      </c>
      <c r="C11" s="9">
        <f t="shared" si="4"/>
        <v>10</v>
      </c>
      <c r="D11" s="9">
        <f t="shared" si="5"/>
        <v>107</v>
      </c>
      <c r="E11" s="9">
        <f t="shared" si="6"/>
        <v>79</v>
      </c>
      <c r="F11" s="9">
        <f t="shared" si="7"/>
        <v>72</v>
      </c>
      <c r="G11" s="9">
        <f t="shared" si="1"/>
        <v>535</v>
      </c>
      <c r="H11" s="9">
        <f t="shared" si="2"/>
        <v>553</v>
      </c>
      <c r="I11" s="9">
        <f t="shared" si="3"/>
        <v>432</v>
      </c>
      <c r="J11" s="9">
        <f t="shared" si="8"/>
        <v>17271</v>
      </c>
      <c r="K11">
        <f t="shared" si="0"/>
        <v>1520</v>
      </c>
      <c r="L11" s="9" t="str">
        <f>TEXT(IF(AND(K10&gt;1000, K11&lt;1000), Tabela3[[#This Row],[data]], ""), "YYYY-MM-DD")</f>
        <v/>
      </c>
    </row>
    <row r="12" spans="1:16" x14ac:dyDescent="0.25">
      <c r="A12" s="13">
        <v>44723</v>
      </c>
      <c r="B12" s="8">
        <v>19</v>
      </c>
      <c r="C12" s="9">
        <f t="shared" si="4"/>
        <v>0</v>
      </c>
      <c r="D12" s="9">
        <f t="shared" si="5"/>
        <v>99</v>
      </c>
      <c r="E12" s="9">
        <f t="shared" si="6"/>
        <v>72</v>
      </c>
      <c r="F12" s="9">
        <f t="shared" si="7"/>
        <v>68</v>
      </c>
      <c r="G12" s="9">
        <f t="shared" si="1"/>
        <v>495</v>
      </c>
      <c r="H12" s="9">
        <f t="shared" si="2"/>
        <v>504</v>
      </c>
      <c r="I12" s="9">
        <f t="shared" si="3"/>
        <v>408</v>
      </c>
      <c r="J12" s="9">
        <f t="shared" si="8"/>
        <v>18678</v>
      </c>
      <c r="K12">
        <f t="shared" si="0"/>
        <v>1407</v>
      </c>
      <c r="L12" s="9" t="str">
        <f>TEXT(IF(AND(K11&gt;1000, K12&lt;1000), Tabela3[[#This Row],[data]], ""), "YYYY-MM-DD")</f>
        <v/>
      </c>
    </row>
    <row r="13" spans="1:16" x14ac:dyDescent="0.25">
      <c r="A13" s="14">
        <v>44724</v>
      </c>
      <c r="B13" s="9">
        <v>19</v>
      </c>
      <c r="C13" s="9">
        <f t="shared" si="4"/>
        <v>0</v>
      </c>
      <c r="D13" s="9">
        <f t="shared" si="5"/>
        <v>99</v>
      </c>
      <c r="E13" s="9">
        <f t="shared" si="6"/>
        <v>72</v>
      </c>
      <c r="F13" s="9">
        <f t="shared" si="7"/>
        <v>68</v>
      </c>
      <c r="G13" s="9">
        <f t="shared" si="1"/>
        <v>495</v>
      </c>
      <c r="H13" s="9">
        <f t="shared" si="2"/>
        <v>504</v>
      </c>
      <c r="I13" s="9">
        <f t="shared" si="3"/>
        <v>408</v>
      </c>
      <c r="J13" s="9">
        <f t="shared" si="8"/>
        <v>20085</v>
      </c>
      <c r="K13">
        <f t="shared" si="0"/>
        <v>1407</v>
      </c>
      <c r="L13" s="9" t="str">
        <f>TEXT(IF(AND(K12&gt;1000, K13&lt;1000), Tabela3[[#This Row],[data]], ""), "YYYY-MM-DD")</f>
        <v/>
      </c>
    </row>
    <row r="14" spans="1:16" x14ac:dyDescent="0.25">
      <c r="A14" s="13">
        <v>44725</v>
      </c>
      <c r="B14" s="8">
        <v>15</v>
      </c>
      <c r="C14" s="9">
        <f t="shared" si="4"/>
        <v>0</v>
      </c>
      <c r="D14" s="9">
        <f t="shared" si="5"/>
        <v>82</v>
      </c>
      <c r="E14" s="9">
        <f t="shared" si="6"/>
        <v>58</v>
      </c>
      <c r="F14" s="9">
        <f t="shared" si="7"/>
        <v>58</v>
      </c>
      <c r="G14" s="9">
        <f t="shared" si="1"/>
        <v>410</v>
      </c>
      <c r="H14" s="9">
        <f t="shared" si="2"/>
        <v>406</v>
      </c>
      <c r="I14" s="9">
        <f t="shared" si="3"/>
        <v>348</v>
      </c>
      <c r="J14" s="9">
        <f t="shared" si="8"/>
        <v>21249</v>
      </c>
      <c r="K14">
        <f t="shared" si="0"/>
        <v>1164</v>
      </c>
      <c r="L14" s="9" t="str">
        <f>TEXT(IF(AND(K13&gt;1000, K14&lt;1000), Tabela3[[#This Row],[data]], ""), "YYYY-MM-DD")</f>
        <v/>
      </c>
    </row>
    <row r="15" spans="1:16" x14ac:dyDescent="0.25">
      <c r="A15" s="14">
        <v>44726</v>
      </c>
      <c r="B15" s="9">
        <v>21</v>
      </c>
      <c r="C15" s="9">
        <f t="shared" si="4"/>
        <v>1</v>
      </c>
      <c r="D15" s="9">
        <f t="shared" si="5"/>
        <v>107</v>
      </c>
      <c r="E15" s="9">
        <f t="shared" si="6"/>
        <v>79</v>
      </c>
      <c r="F15" s="9">
        <f t="shared" si="7"/>
        <v>72</v>
      </c>
      <c r="G15" s="9">
        <f t="shared" si="1"/>
        <v>535</v>
      </c>
      <c r="H15" s="9">
        <f t="shared" si="2"/>
        <v>553</v>
      </c>
      <c r="I15" s="9">
        <f t="shared" si="3"/>
        <v>432</v>
      </c>
      <c r="J15" s="9">
        <f t="shared" si="8"/>
        <v>22769</v>
      </c>
      <c r="K15">
        <f t="shared" si="0"/>
        <v>1520</v>
      </c>
      <c r="L15" s="9" t="str">
        <f>TEXT(IF(AND(K14&gt;1000, K15&lt;1000), Tabela3[[#This Row],[data]], ""), "YYYY-MM-DD")</f>
        <v/>
      </c>
    </row>
    <row r="16" spans="1:16" x14ac:dyDescent="0.25">
      <c r="A16" s="13">
        <v>44727</v>
      </c>
      <c r="B16" s="8">
        <v>23</v>
      </c>
      <c r="C16" s="9">
        <f t="shared" si="4"/>
        <v>2</v>
      </c>
      <c r="D16" s="9">
        <f t="shared" si="5"/>
        <v>115</v>
      </c>
      <c r="E16" s="9">
        <f t="shared" si="6"/>
        <v>86</v>
      </c>
      <c r="F16" s="9">
        <f t="shared" si="7"/>
        <v>77</v>
      </c>
      <c r="G16" s="9">
        <f t="shared" si="1"/>
        <v>575</v>
      </c>
      <c r="H16" s="9">
        <f t="shared" si="2"/>
        <v>602</v>
      </c>
      <c r="I16" s="9">
        <f t="shared" si="3"/>
        <v>462</v>
      </c>
      <c r="J16" s="9">
        <f t="shared" si="8"/>
        <v>24408</v>
      </c>
      <c r="K16">
        <f t="shared" si="0"/>
        <v>1639</v>
      </c>
      <c r="L16" s="9" t="str">
        <f>TEXT(IF(AND(K15&gt;1000, K16&lt;1000), Tabela3[[#This Row],[data]], ""), "YYYY-MM-DD")</f>
        <v/>
      </c>
    </row>
    <row r="17" spans="1:12" x14ac:dyDescent="0.25">
      <c r="A17" s="14">
        <v>44728</v>
      </c>
      <c r="B17" s="9">
        <v>23</v>
      </c>
      <c r="C17" s="9">
        <f t="shared" si="4"/>
        <v>3</v>
      </c>
      <c r="D17" s="9">
        <f t="shared" si="5"/>
        <v>115</v>
      </c>
      <c r="E17" s="9">
        <f t="shared" si="6"/>
        <v>86</v>
      </c>
      <c r="F17" s="9">
        <f t="shared" si="7"/>
        <v>77</v>
      </c>
      <c r="G17" s="9">
        <f t="shared" si="1"/>
        <v>575</v>
      </c>
      <c r="H17" s="9">
        <f t="shared" si="2"/>
        <v>602</v>
      </c>
      <c r="I17" s="9">
        <f t="shared" si="3"/>
        <v>462</v>
      </c>
      <c r="J17" s="9">
        <f t="shared" si="8"/>
        <v>26047</v>
      </c>
      <c r="K17">
        <f t="shared" si="0"/>
        <v>1639</v>
      </c>
      <c r="L17" s="9" t="str">
        <f>TEXT(IF(AND(K16&gt;1000, K17&lt;1000), Tabela3[[#This Row],[data]], ""), "YYYY-MM-DD")</f>
        <v/>
      </c>
    </row>
    <row r="18" spans="1:12" x14ac:dyDescent="0.25">
      <c r="A18" s="13">
        <v>44729</v>
      </c>
      <c r="B18" s="8">
        <v>16</v>
      </c>
      <c r="C18" s="9">
        <f t="shared" si="4"/>
        <v>0</v>
      </c>
      <c r="D18" s="9">
        <f t="shared" si="5"/>
        <v>86</v>
      </c>
      <c r="E18" s="9">
        <f t="shared" si="6"/>
        <v>62</v>
      </c>
      <c r="F18" s="9">
        <f t="shared" si="7"/>
        <v>61</v>
      </c>
      <c r="G18" s="9">
        <f t="shared" si="1"/>
        <v>430</v>
      </c>
      <c r="H18" s="9">
        <f t="shared" si="2"/>
        <v>434</v>
      </c>
      <c r="I18" s="9">
        <f t="shared" si="3"/>
        <v>366</v>
      </c>
      <c r="J18" s="9">
        <f t="shared" si="8"/>
        <v>27277</v>
      </c>
      <c r="K18">
        <f t="shared" si="0"/>
        <v>1230</v>
      </c>
      <c r="L18" s="9" t="str">
        <f>TEXT(IF(AND(K17&gt;1000, K18&lt;1000), Tabela3[[#This Row],[data]], ""), "YYYY-MM-DD")</f>
        <v/>
      </c>
    </row>
    <row r="19" spans="1:12" x14ac:dyDescent="0.25">
      <c r="A19" s="14">
        <v>44730</v>
      </c>
      <c r="B19" s="9">
        <v>21</v>
      </c>
      <c r="C19" s="9">
        <f t="shared" si="4"/>
        <v>1</v>
      </c>
      <c r="D19" s="9">
        <f t="shared" si="5"/>
        <v>107</v>
      </c>
      <c r="E19" s="9">
        <f t="shared" si="6"/>
        <v>79</v>
      </c>
      <c r="F19" s="9">
        <f t="shared" si="7"/>
        <v>72</v>
      </c>
      <c r="G19" s="9">
        <f t="shared" si="1"/>
        <v>535</v>
      </c>
      <c r="H19" s="9">
        <f t="shared" si="2"/>
        <v>553</v>
      </c>
      <c r="I19" s="9">
        <f t="shared" si="3"/>
        <v>432</v>
      </c>
      <c r="J19" s="9">
        <f t="shared" si="8"/>
        <v>28797</v>
      </c>
      <c r="K19">
        <f t="shared" si="0"/>
        <v>1520</v>
      </c>
      <c r="L19" s="9" t="str">
        <f>TEXT(IF(AND(K18&gt;1000, K19&lt;1000), Tabela3[[#This Row],[data]], ""), "YYYY-MM-DD")</f>
        <v/>
      </c>
    </row>
    <row r="20" spans="1:12" x14ac:dyDescent="0.25">
      <c r="A20" s="13">
        <v>44731</v>
      </c>
      <c r="B20" s="8">
        <v>22</v>
      </c>
      <c r="C20" s="9">
        <f t="shared" si="4"/>
        <v>2</v>
      </c>
      <c r="D20" s="9">
        <f t="shared" si="5"/>
        <v>111</v>
      </c>
      <c r="E20" s="9">
        <f t="shared" si="6"/>
        <v>83</v>
      </c>
      <c r="F20" s="9">
        <f t="shared" si="7"/>
        <v>75</v>
      </c>
      <c r="G20" s="9">
        <f t="shared" si="1"/>
        <v>555</v>
      </c>
      <c r="H20" s="9">
        <f t="shared" si="2"/>
        <v>581</v>
      </c>
      <c r="I20" s="9">
        <f t="shared" si="3"/>
        <v>450</v>
      </c>
      <c r="J20" s="9">
        <f t="shared" si="8"/>
        <v>30383</v>
      </c>
      <c r="K20">
        <f t="shared" si="0"/>
        <v>1586</v>
      </c>
      <c r="L20" s="9" t="str">
        <f>TEXT(IF(AND(K19&gt;1000, K20&lt;1000), Tabela3[[#This Row],[data]], ""), "YYYY-MM-DD")</f>
        <v/>
      </c>
    </row>
    <row r="21" spans="1:12" x14ac:dyDescent="0.25">
      <c r="A21" s="14">
        <v>44732</v>
      </c>
      <c r="B21" s="9">
        <v>22</v>
      </c>
      <c r="C21" s="9">
        <f t="shared" si="4"/>
        <v>3</v>
      </c>
      <c r="D21" s="9">
        <f t="shared" si="5"/>
        <v>111</v>
      </c>
      <c r="E21" s="9">
        <f t="shared" si="6"/>
        <v>83</v>
      </c>
      <c r="F21" s="9">
        <f t="shared" si="7"/>
        <v>75</v>
      </c>
      <c r="G21" s="9">
        <f t="shared" si="1"/>
        <v>555</v>
      </c>
      <c r="H21" s="9">
        <f t="shared" si="2"/>
        <v>581</v>
      </c>
      <c r="I21" s="9">
        <f t="shared" si="3"/>
        <v>450</v>
      </c>
      <c r="J21" s="9">
        <f t="shared" si="8"/>
        <v>31969</v>
      </c>
      <c r="K21">
        <f t="shared" si="0"/>
        <v>1586</v>
      </c>
      <c r="L21" s="9" t="str">
        <f>TEXT(IF(AND(K20&gt;1000, K21&lt;1000), Tabela3[[#This Row],[data]], ""), "YYYY-MM-DD")</f>
        <v/>
      </c>
    </row>
    <row r="22" spans="1:12" x14ac:dyDescent="0.25">
      <c r="A22" s="13">
        <v>44733</v>
      </c>
      <c r="B22" s="8">
        <v>22</v>
      </c>
      <c r="C22" s="9">
        <f t="shared" si="4"/>
        <v>4</v>
      </c>
      <c r="D22" s="9">
        <f t="shared" si="5"/>
        <v>111</v>
      </c>
      <c r="E22" s="9">
        <f t="shared" si="6"/>
        <v>83</v>
      </c>
      <c r="F22" s="9">
        <f t="shared" si="7"/>
        <v>75</v>
      </c>
      <c r="G22" s="9">
        <f t="shared" si="1"/>
        <v>555</v>
      </c>
      <c r="H22" s="9">
        <f t="shared" si="2"/>
        <v>581</v>
      </c>
      <c r="I22" s="9">
        <f t="shared" si="3"/>
        <v>450</v>
      </c>
      <c r="J22" s="9">
        <f t="shared" si="8"/>
        <v>33555</v>
      </c>
      <c r="K22">
        <f t="shared" si="0"/>
        <v>1586</v>
      </c>
      <c r="L22" s="9" t="str">
        <f>TEXT(IF(AND(K21&gt;1000, K22&lt;1000), Tabela3[[#This Row],[data]], ""), "YYYY-MM-DD")</f>
        <v/>
      </c>
    </row>
    <row r="23" spans="1:12" x14ac:dyDescent="0.25">
      <c r="A23" s="14">
        <v>44734</v>
      </c>
      <c r="B23" s="9">
        <v>28</v>
      </c>
      <c r="C23" s="9">
        <f t="shared" si="4"/>
        <v>5</v>
      </c>
      <c r="D23" s="9">
        <f t="shared" si="5"/>
        <v>136</v>
      </c>
      <c r="E23" s="9">
        <f t="shared" si="6"/>
        <v>103</v>
      </c>
      <c r="F23" s="9">
        <f t="shared" si="7"/>
        <v>89</v>
      </c>
      <c r="G23" s="9">
        <f t="shared" si="1"/>
        <v>680</v>
      </c>
      <c r="H23" s="9">
        <f t="shared" si="2"/>
        <v>721</v>
      </c>
      <c r="I23" s="9">
        <f t="shared" si="3"/>
        <v>534</v>
      </c>
      <c r="J23" s="9">
        <f t="shared" si="8"/>
        <v>35490</v>
      </c>
      <c r="K23">
        <f t="shared" si="0"/>
        <v>1935</v>
      </c>
      <c r="L23" s="9" t="str">
        <f>TEXT(IF(AND(K22&gt;1000, K23&lt;1000), Tabela3[[#This Row],[data]], ""), "YYYY-MM-DD")</f>
        <v/>
      </c>
    </row>
    <row r="24" spans="1:12" x14ac:dyDescent="0.25">
      <c r="A24" s="13">
        <v>44735</v>
      </c>
      <c r="B24" s="8">
        <v>31</v>
      </c>
      <c r="C24" s="9">
        <f t="shared" si="4"/>
        <v>6</v>
      </c>
      <c r="D24" s="9">
        <f t="shared" si="5"/>
        <v>148</v>
      </c>
      <c r="E24" s="9">
        <f t="shared" si="6"/>
        <v>114</v>
      </c>
      <c r="F24" s="9">
        <f t="shared" si="7"/>
        <v>96</v>
      </c>
      <c r="G24" s="9">
        <f t="shared" si="1"/>
        <v>740</v>
      </c>
      <c r="H24" s="9">
        <f t="shared" si="2"/>
        <v>798</v>
      </c>
      <c r="I24" s="9">
        <f t="shared" si="3"/>
        <v>576</v>
      </c>
      <c r="J24" s="9">
        <f t="shared" si="8"/>
        <v>37604</v>
      </c>
      <c r="K24">
        <f t="shared" si="0"/>
        <v>2114</v>
      </c>
      <c r="L24" s="9" t="str">
        <f>TEXT(IF(AND(K23&gt;1000, K24&lt;1000), Tabela3[[#This Row],[data]], ""), "YYYY-MM-DD")</f>
        <v/>
      </c>
    </row>
    <row r="25" spans="1:12" x14ac:dyDescent="0.25">
      <c r="A25" s="14">
        <v>44736</v>
      </c>
      <c r="B25" s="9">
        <v>33</v>
      </c>
      <c r="C25" s="9">
        <f t="shared" si="4"/>
        <v>7</v>
      </c>
      <c r="D25" s="9">
        <f t="shared" si="5"/>
        <v>157</v>
      </c>
      <c r="E25" s="9">
        <f t="shared" si="6"/>
        <v>121</v>
      </c>
      <c r="F25" s="9">
        <f t="shared" si="7"/>
        <v>101</v>
      </c>
      <c r="G25" s="9">
        <f t="shared" si="1"/>
        <v>785</v>
      </c>
      <c r="H25" s="9">
        <f t="shared" si="2"/>
        <v>847</v>
      </c>
      <c r="I25" s="9">
        <f t="shared" si="3"/>
        <v>606</v>
      </c>
      <c r="J25" s="9">
        <f t="shared" si="8"/>
        <v>39842</v>
      </c>
      <c r="K25">
        <f t="shared" si="0"/>
        <v>2238</v>
      </c>
      <c r="L25" s="9" t="str">
        <f>TEXT(IF(AND(K24&gt;1000, K25&lt;1000), Tabela3[[#This Row],[data]], ""), "YYYY-MM-DD")</f>
        <v/>
      </c>
    </row>
    <row r="26" spans="1:12" x14ac:dyDescent="0.25">
      <c r="A26" s="13">
        <v>44737</v>
      </c>
      <c r="B26" s="8">
        <v>33</v>
      </c>
      <c r="C26" s="9">
        <f t="shared" si="4"/>
        <v>8</v>
      </c>
      <c r="D26" s="9">
        <f t="shared" si="5"/>
        <v>157</v>
      </c>
      <c r="E26" s="9">
        <f t="shared" si="6"/>
        <v>121</v>
      </c>
      <c r="F26" s="9">
        <f t="shared" si="7"/>
        <v>101</v>
      </c>
      <c r="G26" s="9">
        <f t="shared" si="1"/>
        <v>785</v>
      </c>
      <c r="H26" s="9">
        <f t="shared" si="2"/>
        <v>847</v>
      </c>
      <c r="I26" s="9">
        <f t="shared" si="3"/>
        <v>606</v>
      </c>
      <c r="J26" s="9">
        <f t="shared" si="8"/>
        <v>42080</v>
      </c>
      <c r="K26">
        <f t="shared" si="0"/>
        <v>2238</v>
      </c>
      <c r="L26" s="9" t="str">
        <f>TEXT(IF(AND(K25&gt;1000, K26&lt;1000), Tabela3[[#This Row],[data]], ""), "YYYY-MM-DD")</f>
        <v/>
      </c>
    </row>
    <row r="27" spans="1:12" x14ac:dyDescent="0.25">
      <c r="A27" s="14">
        <v>44738</v>
      </c>
      <c r="B27" s="9">
        <v>23</v>
      </c>
      <c r="C27" s="9">
        <f t="shared" si="4"/>
        <v>9</v>
      </c>
      <c r="D27" s="9">
        <f t="shared" si="5"/>
        <v>115</v>
      </c>
      <c r="E27" s="9">
        <f t="shared" si="6"/>
        <v>86</v>
      </c>
      <c r="F27" s="9">
        <f t="shared" si="7"/>
        <v>77</v>
      </c>
      <c r="G27" s="9">
        <f t="shared" si="1"/>
        <v>575</v>
      </c>
      <c r="H27" s="9">
        <f t="shared" si="2"/>
        <v>602</v>
      </c>
      <c r="I27" s="9">
        <f t="shared" si="3"/>
        <v>462</v>
      </c>
      <c r="J27" s="9">
        <f t="shared" si="8"/>
        <v>43719</v>
      </c>
      <c r="K27">
        <f t="shared" si="0"/>
        <v>1639</v>
      </c>
      <c r="L27" s="9" t="str">
        <f>TEXT(IF(AND(K26&gt;1000, K27&lt;1000), Tabela3[[#This Row],[data]], ""), "YYYY-MM-DD")</f>
        <v/>
      </c>
    </row>
    <row r="28" spans="1:12" x14ac:dyDescent="0.25">
      <c r="A28" s="13">
        <v>44739</v>
      </c>
      <c r="B28" s="8">
        <v>23</v>
      </c>
      <c r="C28" s="9">
        <f t="shared" si="4"/>
        <v>10</v>
      </c>
      <c r="D28" s="9">
        <f t="shared" si="5"/>
        <v>115</v>
      </c>
      <c r="E28" s="9">
        <f t="shared" si="6"/>
        <v>86</v>
      </c>
      <c r="F28" s="9">
        <f t="shared" si="7"/>
        <v>77</v>
      </c>
      <c r="G28" s="9">
        <f t="shared" si="1"/>
        <v>575</v>
      </c>
      <c r="H28" s="9">
        <f t="shared" si="2"/>
        <v>602</v>
      </c>
      <c r="I28" s="9">
        <f t="shared" si="3"/>
        <v>462</v>
      </c>
      <c r="J28" s="9">
        <f t="shared" si="8"/>
        <v>45358</v>
      </c>
      <c r="K28">
        <f t="shared" si="0"/>
        <v>1639</v>
      </c>
      <c r="L28" s="9" t="str">
        <f>TEXT(IF(AND(K27&gt;1000, K28&lt;1000), Tabela3[[#This Row],[data]], ""), "YYYY-MM-DD")</f>
        <v/>
      </c>
    </row>
    <row r="29" spans="1:12" x14ac:dyDescent="0.25">
      <c r="A29" s="14">
        <v>44740</v>
      </c>
      <c r="B29" s="9">
        <v>19</v>
      </c>
      <c r="C29" s="9">
        <f t="shared" si="4"/>
        <v>0</v>
      </c>
      <c r="D29" s="9">
        <f t="shared" si="5"/>
        <v>99</v>
      </c>
      <c r="E29" s="9">
        <f t="shared" si="6"/>
        <v>72</v>
      </c>
      <c r="F29" s="9">
        <f t="shared" si="7"/>
        <v>68</v>
      </c>
      <c r="G29" s="9">
        <f t="shared" si="1"/>
        <v>495</v>
      </c>
      <c r="H29" s="9">
        <f t="shared" si="2"/>
        <v>504</v>
      </c>
      <c r="I29" s="9">
        <f t="shared" si="3"/>
        <v>408</v>
      </c>
      <c r="J29" s="9">
        <f t="shared" si="8"/>
        <v>46765</v>
      </c>
      <c r="K29">
        <f t="shared" si="0"/>
        <v>1407</v>
      </c>
      <c r="L29" s="9" t="str">
        <f>TEXT(IF(AND(K28&gt;1000, K29&lt;1000), Tabela3[[#This Row],[data]], ""), "YYYY-MM-DD")</f>
        <v/>
      </c>
    </row>
    <row r="30" spans="1:12" x14ac:dyDescent="0.25">
      <c r="A30" s="13">
        <v>44741</v>
      </c>
      <c r="B30" s="8">
        <v>24</v>
      </c>
      <c r="C30" s="9">
        <f t="shared" si="4"/>
        <v>1</v>
      </c>
      <c r="D30" s="9">
        <f t="shared" si="5"/>
        <v>120</v>
      </c>
      <c r="E30" s="9">
        <f t="shared" si="6"/>
        <v>90</v>
      </c>
      <c r="F30" s="9">
        <f t="shared" si="7"/>
        <v>80</v>
      </c>
      <c r="G30" s="9">
        <f t="shared" si="1"/>
        <v>600</v>
      </c>
      <c r="H30" s="9">
        <f t="shared" si="2"/>
        <v>630</v>
      </c>
      <c r="I30" s="9">
        <f t="shared" si="3"/>
        <v>480</v>
      </c>
      <c r="J30" s="9">
        <f t="shared" si="8"/>
        <v>48475</v>
      </c>
      <c r="K30">
        <f t="shared" si="0"/>
        <v>1710</v>
      </c>
      <c r="L30" s="9" t="str">
        <f>TEXT(IF(AND(K29&gt;1000, K30&lt;1000), Tabela3[[#This Row],[data]], ""), "YYYY-MM-DD")</f>
        <v/>
      </c>
    </row>
    <row r="31" spans="1:12" x14ac:dyDescent="0.25">
      <c r="A31" s="14">
        <v>44742</v>
      </c>
      <c r="B31" s="9">
        <v>25</v>
      </c>
      <c r="C31" s="9">
        <f t="shared" si="4"/>
        <v>2</v>
      </c>
      <c r="D31" s="9">
        <f t="shared" si="5"/>
        <v>124</v>
      </c>
      <c r="E31" s="9">
        <f t="shared" si="6"/>
        <v>93</v>
      </c>
      <c r="F31" s="9">
        <f t="shared" si="7"/>
        <v>82</v>
      </c>
      <c r="G31" s="9">
        <f t="shared" si="1"/>
        <v>620</v>
      </c>
      <c r="H31" s="9">
        <f t="shared" si="2"/>
        <v>651</v>
      </c>
      <c r="I31" s="9">
        <f t="shared" si="3"/>
        <v>492</v>
      </c>
      <c r="J31" s="9">
        <f t="shared" si="8"/>
        <v>50238</v>
      </c>
      <c r="K31">
        <f t="shared" si="0"/>
        <v>1763</v>
      </c>
      <c r="L31" s="9" t="str">
        <f>TEXT(IF(AND(K30&gt;1000, K31&lt;1000), Tabela3[[#This Row],[data]], ""), "YYYY-MM-DD")</f>
        <v/>
      </c>
    </row>
    <row r="32" spans="1:12" x14ac:dyDescent="0.25">
      <c r="A32" s="13">
        <v>44743</v>
      </c>
      <c r="B32" s="8">
        <v>27</v>
      </c>
      <c r="C32" s="9">
        <f t="shared" si="4"/>
        <v>3</v>
      </c>
      <c r="D32" s="9">
        <f t="shared" si="5"/>
        <v>132</v>
      </c>
      <c r="E32" s="9">
        <f t="shared" si="6"/>
        <v>100</v>
      </c>
      <c r="F32" s="9">
        <f t="shared" si="7"/>
        <v>87</v>
      </c>
      <c r="G32" s="9">
        <f t="shared" si="1"/>
        <v>660</v>
      </c>
      <c r="H32" s="9">
        <f t="shared" si="2"/>
        <v>700</v>
      </c>
      <c r="I32" s="9">
        <f t="shared" si="3"/>
        <v>522</v>
      </c>
      <c r="J32" s="9">
        <f t="shared" si="8"/>
        <v>52120</v>
      </c>
      <c r="K32">
        <f t="shared" si="0"/>
        <v>1882</v>
      </c>
      <c r="L32" s="9" t="str">
        <f>TEXT(IF(AND(K31&gt;1000, K32&lt;1000), Tabela3[[#This Row],[data]], ""), "YYYY-MM-DD")</f>
        <v/>
      </c>
    </row>
    <row r="33" spans="1:12" x14ac:dyDescent="0.25">
      <c r="A33" s="14">
        <v>44744</v>
      </c>
      <c r="B33" s="9">
        <v>27</v>
      </c>
      <c r="C33" s="9">
        <f t="shared" si="4"/>
        <v>4</v>
      </c>
      <c r="D33" s="9">
        <f t="shared" si="5"/>
        <v>132</v>
      </c>
      <c r="E33" s="9">
        <f t="shared" si="6"/>
        <v>100</v>
      </c>
      <c r="F33" s="9">
        <f t="shared" si="7"/>
        <v>87</v>
      </c>
      <c r="G33" s="9">
        <f t="shared" si="1"/>
        <v>660</v>
      </c>
      <c r="H33" s="9">
        <f t="shared" si="2"/>
        <v>700</v>
      </c>
      <c r="I33" s="9">
        <f t="shared" si="3"/>
        <v>522</v>
      </c>
      <c r="J33" s="9">
        <f t="shared" si="8"/>
        <v>54002</v>
      </c>
      <c r="K33">
        <f t="shared" si="0"/>
        <v>1882</v>
      </c>
      <c r="L33" s="9" t="str">
        <f>TEXT(IF(AND(K32&gt;1000, K33&lt;1000), Tabela3[[#This Row],[data]], ""), "YYYY-MM-DD")</f>
        <v/>
      </c>
    </row>
    <row r="34" spans="1:12" x14ac:dyDescent="0.25">
      <c r="A34" s="13">
        <v>44745</v>
      </c>
      <c r="B34" s="8">
        <v>21</v>
      </c>
      <c r="C34" s="9">
        <f t="shared" si="4"/>
        <v>5</v>
      </c>
      <c r="D34" s="9">
        <f t="shared" si="5"/>
        <v>107</v>
      </c>
      <c r="E34" s="9">
        <f t="shared" si="6"/>
        <v>79</v>
      </c>
      <c r="F34" s="9">
        <f t="shared" si="7"/>
        <v>72</v>
      </c>
      <c r="G34" s="9">
        <f t="shared" si="1"/>
        <v>535</v>
      </c>
      <c r="H34" s="9">
        <f t="shared" si="2"/>
        <v>553</v>
      </c>
      <c r="I34" s="9">
        <f t="shared" si="3"/>
        <v>432</v>
      </c>
      <c r="J34" s="9">
        <f t="shared" si="8"/>
        <v>55522</v>
      </c>
      <c r="K34">
        <f t="shared" ref="K34:K65" si="9">SUM(G34:I34)</f>
        <v>1520</v>
      </c>
      <c r="L34" s="9" t="str">
        <f>TEXT(IF(AND(K33&gt;1000, K34&lt;1000), Tabela3[[#This Row],[data]], ""), "YYYY-MM-DD")</f>
        <v/>
      </c>
    </row>
    <row r="35" spans="1:12" x14ac:dyDescent="0.25">
      <c r="A35" s="14">
        <v>44746</v>
      </c>
      <c r="B35" s="9">
        <v>21</v>
      </c>
      <c r="C35" s="9">
        <f t="shared" si="4"/>
        <v>6</v>
      </c>
      <c r="D35" s="9">
        <f t="shared" si="5"/>
        <v>107</v>
      </c>
      <c r="E35" s="9">
        <f t="shared" si="6"/>
        <v>79</v>
      </c>
      <c r="F35" s="9">
        <f t="shared" si="7"/>
        <v>72</v>
      </c>
      <c r="G35" s="9">
        <f t="shared" si="1"/>
        <v>535</v>
      </c>
      <c r="H35" s="9">
        <f t="shared" si="2"/>
        <v>553</v>
      </c>
      <c r="I35" s="9">
        <f t="shared" si="3"/>
        <v>432</v>
      </c>
      <c r="J35" s="9">
        <f t="shared" si="8"/>
        <v>57042</v>
      </c>
      <c r="K35">
        <f t="shared" si="9"/>
        <v>1520</v>
      </c>
      <c r="L35" s="9" t="str">
        <f>TEXT(IF(AND(K34&gt;1000, K35&lt;1000), Tabela3[[#This Row],[data]], ""), "YYYY-MM-DD")</f>
        <v/>
      </c>
    </row>
    <row r="36" spans="1:12" x14ac:dyDescent="0.25">
      <c r="A36" s="13">
        <v>44747</v>
      </c>
      <c r="B36" s="8">
        <v>25</v>
      </c>
      <c r="C36" s="9">
        <f t="shared" si="4"/>
        <v>7</v>
      </c>
      <c r="D36" s="9">
        <f t="shared" si="5"/>
        <v>124</v>
      </c>
      <c r="E36" s="9">
        <f t="shared" si="6"/>
        <v>93</v>
      </c>
      <c r="F36" s="9">
        <f t="shared" si="7"/>
        <v>82</v>
      </c>
      <c r="G36" s="9">
        <f t="shared" si="1"/>
        <v>620</v>
      </c>
      <c r="H36" s="9">
        <f t="shared" si="2"/>
        <v>651</v>
      </c>
      <c r="I36" s="9">
        <f t="shared" si="3"/>
        <v>492</v>
      </c>
      <c r="J36" s="9">
        <f t="shared" si="8"/>
        <v>58805</v>
      </c>
      <c r="K36">
        <f t="shared" si="9"/>
        <v>1763</v>
      </c>
      <c r="L36" s="9" t="str">
        <f>TEXT(IF(AND(K35&gt;1000, K36&lt;1000), Tabela3[[#This Row],[data]], ""), "YYYY-MM-DD")</f>
        <v/>
      </c>
    </row>
    <row r="37" spans="1:12" x14ac:dyDescent="0.25">
      <c r="A37" s="14">
        <v>44748</v>
      </c>
      <c r="B37" s="9">
        <v>19</v>
      </c>
      <c r="C37" s="9">
        <f t="shared" si="4"/>
        <v>0</v>
      </c>
      <c r="D37" s="9">
        <f t="shared" si="5"/>
        <v>99</v>
      </c>
      <c r="E37" s="9">
        <f t="shared" si="6"/>
        <v>72</v>
      </c>
      <c r="F37" s="9">
        <f t="shared" si="7"/>
        <v>68</v>
      </c>
      <c r="G37" s="9">
        <f t="shared" si="1"/>
        <v>495</v>
      </c>
      <c r="H37" s="9">
        <f t="shared" si="2"/>
        <v>504</v>
      </c>
      <c r="I37" s="9">
        <f t="shared" si="3"/>
        <v>408</v>
      </c>
      <c r="J37" s="9">
        <f t="shared" si="8"/>
        <v>60212</v>
      </c>
      <c r="K37">
        <f t="shared" si="9"/>
        <v>1407</v>
      </c>
      <c r="L37" s="9" t="str">
        <f>TEXT(IF(AND(K36&gt;1000, K37&lt;1000), Tabela3[[#This Row],[data]], ""), "YYYY-MM-DD")</f>
        <v/>
      </c>
    </row>
    <row r="38" spans="1:12" x14ac:dyDescent="0.25">
      <c r="A38" s="13">
        <v>44749</v>
      </c>
      <c r="B38" s="8">
        <v>21</v>
      </c>
      <c r="C38" s="9">
        <f t="shared" si="4"/>
        <v>1</v>
      </c>
      <c r="D38" s="9">
        <f t="shared" si="5"/>
        <v>107</v>
      </c>
      <c r="E38" s="9">
        <f t="shared" si="6"/>
        <v>79</v>
      </c>
      <c r="F38" s="9">
        <f t="shared" si="7"/>
        <v>72</v>
      </c>
      <c r="G38" s="9">
        <f t="shared" si="1"/>
        <v>535</v>
      </c>
      <c r="H38" s="9">
        <f t="shared" si="2"/>
        <v>553</v>
      </c>
      <c r="I38" s="9">
        <f t="shared" si="3"/>
        <v>432</v>
      </c>
      <c r="J38" s="9">
        <f t="shared" si="8"/>
        <v>61732</v>
      </c>
      <c r="K38">
        <f t="shared" si="9"/>
        <v>1520</v>
      </c>
      <c r="L38" s="9" t="str">
        <f>TEXT(IF(AND(K37&gt;1000, K38&lt;1000), Tabela3[[#This Row],[data]], ""), "YYYY-MM-DD")</f>
        <v/>
      </c>
    </row>
    <row r="39" spans="1:12" x14ac:dyDescent="0.25">
      <c r="A39" s="14">
        <v>44750</v>
      </c>
      <c r="B39" s="9">
        <v>24</v>
      </c>
      <c r="C39" s="9">
        <f t="shared" si="4"/>
        <v>2</v>
      </c>
      <c r="D39" s="9">
        <f t="shared" si="5"/>
        <v>120</v>
      </c>
      <c r="E39" s="9">
        <f t="shared" si="6"/>
        <v>90</v>
      </c>
      <c r="F39" s="9">
        <f t="shared" si="7"/>
        <v>80</v>
      </c>
      <c r="G39" s="9">
        <f t="shared" si="1"/>
        <v>600</v>
      </c>
      <c r="H39" s="9">
        <f t="shared" si="2"/>
        <v>630</v>
      </c>
      <c r="I39" s="9">
        <f t="shared" si="3"/>
        <v>480</v>
      </c>
      <c r="J39" s="9">
        <f t="shared" si="8"/>
        <v>63442</v>
      </c>
      <c r="K39">
        <f t="shared" si="9"/>
        <v>1710</v>
      </c>
      <c r="L39" s="9" t="str">
        <f>TEXT(IF(AND(K38&gt;1000, K39&lt;1000), Tabela3[[#This Row],[data]], ""), "YYYY-MM-DD")</f>
        <v/>
      </c>
    </row>
    <row r="40" spans="1:12" x14ac:dyDescent="0.25">
      <c r="A40" s="13">
        <v>44751</v>
      </c>
      <c r="B40" s="8">
        <v>19</v>
      </c>
      <c r="C40" s="9">
        <f t="shared" si="4"/>
        <v>0</v>
      </c>
      <c r="D40" s="9">
        <f t="shared" si="5"/>
        <v>99</v>
      </c>
      <c r="E40" s="9">
        <f t="shared" si="6"/>
        <v>72</v>
      </c>
      <c r="F40" s="9">
        <f t="shared" si="7"/>
        <v>68</v>
      </c>
      <c r="G40" s="9">
        <f t="shared" si="1"/>
        <v>495</v>
      </c>
      <c r="H40" s="9">
        <f t="shared" si="2"/>
        <v>504</v>
      </c>
      <c r="I40" s="9">
        <f t="shared" si="3"/>
        <v>408</v>
      </c>
      <c r="J40" s="9">
        <f t="shared" si="8"/>
        <v>64849</v>
      </c>
      <c r="K40">
        <f t="shared" si="9"/>
        <v>1407</v>
      </c>
      <c r="L40" s="9" t="str">
        <f>TEXT(IF(AND(K39&gt;1000, K40&lt;1000), Tabela3[[#This Row],[data]], ""), "YYYY-MM-DD")</f>
        <v/>
      </c>
    </row>
    <row r="41" spans="1:12" x14ac:dyDescent="0.25">
      <c r="A41" s="14">
        <v>44752</v>
      </c>
      <c r="B41" s="9">
        <v>28</v>
      </c>
      <c r="C41" s="9">
        <f t="shared" si="4"/>
        <v>1</v>
      </c>
      <c r="D41" s="9">
        <f t="shared" si="5"/>
        <v>136</v>
      </c>
      <c r="E41" s="9">
        <f t="shared" si="6"/>
        <v>103</v>
      </c>
      <c r="F41" s="9">
        <f t="shared" si="7"/>
        <v>89</v>
      </c>
      <c r="G41" s="9">
        <f t="shared" si="1"/>
        <v>680</v>
      </c>
      <c r="H41" s="9">
        <f t="shared" si="2"/>
        <v>721</v>
      </c>
      <c r="I41" s="9">
        <f t="shared" si="3"/>
        <v>534</v>
      </c>
      <c r="J41" s="9">
        <f t="shared" si="8"/>
        <v>66784</v>
      </c>
      <c r="K41">
        <f t="shared" si="9"/>
        <v>1935</v>
      </c>
      <c r="L41" s="9" t="str">
        <f>TEXT(IF(AND(K40&gt;1000, K41&lt;1000), Tabela3[[#This Row],[data]], ""), "YYYY-MM-DD")</f>
        <v/>
      </c>
    </row>
    <row r="42" spans="1:12" x14ac:dyDescent="0.25">
      <c r="A42" s="13">
        <v>44753</v>
      </c>
      <c r="B42" s="8">
        <v>27</v>
      </c>
      <c r="C42" s="9">
        <f t="shared" si="4"/>
        <v>2</v>
      </c>
      <c r="D42" s="9">
        <f t="shared" si="5"/>
        <v>132</v>
      </c>
      <c r="E42" s="9">
        <f t="shared" si="6"/>
        <v>100</v>
      </c>
      <c r="F42" s="9">
        <f t="shared" si="7"/>
        <v>87</v>
      </c>
      <c r="G42" s="9">
        <f t="shared" si="1"/>
        <v>660</v>
      </c>
      <c r="H42" s="9">
        <f t="shared" si="2"/>
        <v>700</v>
      </c>
      <c r="I42" s="9">
        <f t="shared" si="3"/>
        <v>522</v>
      </c>
      <c r="J42" s="9">
        <f t="shared" si="8"/>
        <v>68666</v>
      </c>
      <c r="K42">
        <f t="shared" si="9"/>
        <v>1882</v>
      </c>
      <c r="L42" s="9" t="str">
        <f>TEXT(IF(AND(K41&gt;1000, K42&lt;1000), Tabela3[[#This Row],[data]], ""), "YYYY-MM-DD")</f>
        <v/>
      </c>
    </row>
    <row r="43" spans="1:12" x14ac:dyDescent="0.25">
      <c r="A43" s="14">
        <v>44754</v>
      </c>
      <c r="B43" s="9">
        <v>24</v>
      </c>
      <c r="C43" s="9">
        <f t="shared" si="4"/>
        <v>3</v>
      </c>
      <c r="D43" s="9">
        <f t="shared" si="5"/>
        <v>120</v>
      </c>
      <c r="E43" s="9">
        <f t="shared" si="6"/>
        <v>90</v>
      </c>
      <c r="F43" s="9">
        <f t="shared" si="7"/>
        <v>80</v>
      </c>
      <c r="G43" s="9">
        <f t="shared" si="1"/>
        <v>600</v>
      </c>
      <c r="H43" s="9">
        <f t="shared" si="2"/>
        <v>630</v>
      </c>
      <c r="I43" s="9">
        <f t="shared" si="3"/>
        <v>480</v>
      </c>
      <c r="J43" s="9">
        <f t="shared" si="8"/>
        <v>70376</v>
      </c>
      <c r="K43">
        <f t="shared" si="9"/>
        <v>1710</v>
      </c>
      <c r="L43" s="9" t="str">
        <f>TEXT(IF(AND(K42&gt;1000, K43&lt;1000), Tabela3[[#This Row],[data]], ""), "YYYY-MM-DD")</f>
        <v/>
      </c>
    </row>
    <row r="44" spans="1:12" x14ac:dyDescent="0.25">
      <c r="A44" s="13">
        <v>44755</v>
      </c>
      <c r="B44" s="8">
        <v>22</v>
      </c>
      <c r="C44" s="9">
        <f t="shared" si="4"/>
        <v>4</v>
      </c>
      <c r="D44" s="9">
        <f t="shared" si="5"/>
        <v>111</v>
      </c>
      <c r="E44" s="9">
        <f t="shared" si="6"/>
        <v>83</v>
      </c>
      <c r="F44" s="9">
        <f t="shared" si="7"/>
        <v>75</v>
      </c>
      <c r="G44" s="9">
        <f t="shared" si="1"/>
        <v>555</v>
      </c>
      <c r="H44" s="9">
        <f t="shared" si="2"/>
        <v>581</v>
      </c>
      <c r="I44" s="9">
        <f t="shared" si="3"/>
        <v>450</v>
      </c>
      <c r="J44" s="9">
        <f t="shared" si="8"/>
        <v>71962</v>
      </c>
      <c r="K44">
        <f t="shared" si="9"/>
        <v>1586</v>
      </c>
      <c r="L44" s="9" t="str">
        <f>TEXT(IF(AND(K43&gt;1000, K44&lt;1000), Tabela3[[#This Row],[data]], ""), "YYYY-MM-DD")</f>
        <v/>
      </c>
    </row>
    <row r="45" spans="1:12" x14ac:dyDescent="0.25">
      <c r="A45" s="14">
        <v>44756</v>
      </c>
      <c r="B45" s="9">
        <v>17</v>
      </c>
      <c r="C45" s="9">
        <f t="shared" si="4"/>
        <v>0</v>
      </c>
      <c r="D45" s="9">
        <f t="shared" si="5"/>
        <v>91</v>
      </c>
      <c r="E45" s="9">
        <f t="shared" si="6"/>
        <v>65</v>
      </c>
      <c r="F45" s="9">
        <f t="shared" si="7"/>
        <v>63</v>
      </c>
      <c r="G45" s="9">
        <f t="shared" si="1"/>
        <v>455</v>
      </c>
      <c r="H45" s="9">
        <f t="shared" si="2"/>
        <v>455</v>
      </c>
      <c r="I45" s="9">
        <f t="shared" si="3"/>
        <v>378</v>
      </c>
      <c r="J45" s="9">
        <f t="shared" si="8"/>
        <v>73250</v>
      </c>
      <c r="K45">
        <f t="shared" si="9"/>
        <v>1288</v>
      </c>
      <c r="L45" s="9" t="str">
        <f>TEXT(IF(AND(K44&gt;1000, K45&lt;1000), Tabela3[[#This Row],[data]], ""), "YYYY-MM-DD")</f>
        <v/>
      </c>
    </row>
    <row r="46" spans="1:12" x14ac:dyDescent="0.25">
      <c r="A46" s="13">
        <v>44757</v>
      </c>
      <c r="B46" s="8">
        <v>18</v>
      </c>
      <c r="C46" s="9">
        <f t="shared" si="4"/>
        <v>0</v>
      </c>
      <c r="D46" s="9">
        <f t="shared" si="5"/>
        <v>95</v>
      </c>
      <c r="E46" s="9">
        <f t="shared" si="6"/>
        <v>69</v>
      </c>
      <c r="F46" s="9">
        <f t="shared" si="7"/>
        <v>65</v>
      </c>
      <c r="G46" s="9">
        <f t="shared" si="1"/>
        <v>475</v>
      </c>
      <c r="H46" s="9">
        <f t="shared" si="2"/>
        <v>483</v>
      </c>
      <c r="I46" s="9">
        <f t="shared" si="3"/>
        <v>390</v>
      </c>
      <c r="J46" s="9">
        <f t="shared" si="8"/>
        <v>74598</v>
      </c>
      <c r="K46">
        <f t="shared" si="9"/>
        <v>1348</v>
      </c>
      <c r="L46" s="9" t="str">
        <f>TEXT(IF(AND(K45&gt;1000, K46&lt;1000), Tabela3[[#This Row],[data]], ""), "YYYY-MM-DD")</f>
        <v/>
      </c>
    </row>
    <row r="47" spans="1:12" x14ac:dyDescent="0.25">
      <c r="A47" s="14">
        <v>44758</v>
      </c>
      <c r="B47" s="9">
        <v>23</v>
      </c>
      <c r="C47" s="9">
        <f t="shared" si="4"/>
        <v>1</v>
      </c>
      <c r="D47" s="9">
        <f t="shared" si="5"/>
        <v>115</v>
      </c>
      <c r="E47" s="9">
        <f t="shared" si="6"/>
        <v>86</v>
      </c>
      <c r="F47" s="9">
        <f t="shared" si="7"/>
        <v>77</v>
      </c>
      <c r="G47" s="9">
        <f t="shared" si="1"/>
        <v>575</v>
      </c>
      <c r="H47" s="9">
        <f t="shared" si="2"/>
        <v>602</v>
      </c>
      <c r="I47" s="9">
        <f t="shared" si="3"/>
        <v>462</v>
      </c>
      <c r="J47" s="9">
        <f t="shared" si="8"/>
        <v>76237</v>
      </c>
      <c r="K47">
        <f t="shared" si="9"/>
        <v>1639</v>
      </c>
      <c r="L47" s="9" t="str">
        <f>TEXT(IF(AND(K46&gt;1000, K47&lt;1000), Tabela3[[#This Row],[data]], ""), "YYYY-MM-DD")</f>
        <v/>
      </c>
    </row>
    <row r="48" spans="1:12" x14ac:dyDescent="0.25">
      <c r="A48" s="13">
        <v>44759</v>
      </c>
      <c r="B48" s="8">
        <v>23</v>
      </c>
      <c r="C48" s="9">
        <f t="shared" si="4"/>
        <v>2</v>
      </c>
      <c r="D48" s="9">
        <f t="shared" si="5"/>
        <v>115</v>
      </c>
      <c r="E48" s="9">
        <f t="shared" si="6"/>
        <v>86</v>
      </c>
      <c r="F48" s="9">
        <f t="shared" si="7"/>
        <v>77</v>
      </c>
      <c r="G48" s="9">
        <f t="shared" si="1"/>
        <v>575</v>
      </c>
      <c r="H48" s="9">
        <f t="shared" si="2"/>
        <v>602</v>
      </c>
      <c r="I48" s="9">
        <f t="shared" si="3"/>
        <v>462</v>
      </c>
      <c r="J48" s="9">
        <f t="shared" si="8"/>
        <v>77876</v>
      </c>
      <c r="K48">
        <f t="shared" si="9"/>
        <v>1639</v>
      </c>
      <c r="L48" s="9" t="str">
        <f>TEXT(IF(AND(K47&gt;1000, K48&lt;1000), Tabela3[[#This Row],[data]], ""), "YYYY-MM-DD")</f>
        <v/>
      </c>
    </row>
    <row r="49" spans="1:12" x14ac:dyDescent="0.25">
      <c r="A49" s="14">
        <v>44760</v>
      </c>
      <c r="B49" s="9">
        <v>19</v>
      </c>
      <c r="C49" s="9">
        <f t="shared" si="4"/>
        <v>0</v>
      </c>
      <c r="D49" s="9">
        <f t="shared" si="5"/>
        <v>99</v>
      </c>
      <c r="E49" s="9">
        <f t="shared" si="6"/>
        <v>72</v>
      </c>
      <c r="F49" s="9">
        <f t="shared" si="7"/>
        <v>68</v>
      </c>
      <c r="G49" s="9">
        <f t="shared" si="1"/>
        <v>495</v>
      </c>
      <c r="H49" s="9">
        <f t="shared" si="2"/>
        <v>504</v>
      </c>
      <c r="I49" s="9">
        <f t="shared" si="3"/>
        <v>408</v>
      </c>
      <c r="J49" s="9">
        <f t="shared" si="8"/>
        <v>79283</v>
      </c>
      <c r="K49">
        <f t="shared" si="9"/>
        <v>1407</v>
      </c>
      <c r="L49" s="9" t="str">
        <f>TEXT(IF(AND(K48&gt;1000, K49&lt;1000), Tabela3[[#This Row],[data]], ""), "YYYY-MM-DD")</f>
        <v/>
      </c>
    </row>
    <row r="50" spans="1:12" x14ac:dyDescent="0.25">
      <c r="A50" s="13">
        <v>44761</v>
      </c>
      <c r="B50" s="8">
        <v>21</v>
      </c>
      <c r="C50" s="9">
        <f t="shared" si="4"/>
        <v>1</v>
      </c>
      <c r="D50" s="9">
        <f t="shared" si="5"/>
        <v>107</v>
      </c>
      <c r="E50" s="9">
        <f t="shared" si="6"/>
        <v>79</v>
      </c>
      <c r="F50" s="9">
        <f t="shared" si="7"/>
        <v>72</v>
      </c>
      <c r="G50" s="9">
        <f t="shared" si="1"/>
        <v>535</v>
      </c>
      <c r="H50" s="9">
        <f t="shared" si="2"/>
        <v>553</v>
      </c>
      <c r="I50" s="9">
        <f t="shared" si="3"/>
        <v>432</v>
      </c>
      <c r="J50" s="9">
        <f t="shared" si="8"/>
        <v>80803</v>
      </c>
      <c r="K50">
        <f t="shared" si="9"/>
        <v>1520</v>
      </c>
      <c r="L50" s="9" t="str">
        <f>TEXT(IF(AND(K49&gt;1000, K50&lt;1000), Tabela3[[#This Row],[data]], ""), "YYYY-MM-DD")</f>
        <v/>
      </c>
    </row>
    <row r="51" spans="1:12" x14ac:dyDescent="0.25">
      <c r="A51" s="14">
        <v>44762</v>
      </c>
      <c r="B51" s="9">
        <v>25</v>
      </c>
      <c r="C51" s="9">
        <f t="shared" si="4"/>
        <v>2</v>
      </c>
      <c r="D51" s="9">
        <f t="shared" si="5"/>
        <v>124</v>
      </c>
      <c r="E51" s="9">
        <f t="shared" si="6"/>
        <v>93</v>
      </c>
      <c r="F51" s="9">
        <f t="shared" si="7"/>
        <v>82</v>
      </c>
      <c r="G51" s="9">
        <f t="shared" si="1"/>
        <v>620</v>
      </c>
      <c r="H51" s="9">
        <f t="shared" si="2"/>
        <v>651</v>
      </c>
      <c r="I51" s="9">
        <f t="shared" si="3"/>
        <v>492</v>
      </c>
      <c r="J51" s="9">
        <f t="shared" si="8"/>
        <v>82566</v>
      </c>
      <c r="K51">
        <f t="shared" si="9"/>
        <v>1763</v>
      </c>
      <c r="L51" s="9" t="str">
        <f>TEXT(IF(AND(K50&gt;1000, K51&lt;1000), Tabela3[[#This Row],[data]], ""), "YYYY-MM-DD")</f>
        <v/>
      </c>
    </row>
    <row r="52" spans="1:12" x14ac:dyDescent="0.25">
      <c r="A52" s="13">
        <v>44763</v>
      </c>
      <c r="B52" s="8">
        <v>28</v>
      </c>
      <c r="C52" s="9">
        <f t="shared" si="4"/>
        <v>3</v>
      </c>
      <c r="D52" s="9">
        <f t="shared" si="5"/>
        <v>136</v>
      </c>
      <c r="E52" s="9">
        <f t="shared" si="6"/>
        <v>103</v>
      </c>
      <c r="F52" s="9">
        <f t="shared" si="7"/>
        <v>89</v>
      </c>
      <c r="G52" s="9">
        <f t="shared" si="1"/>
        <v>680</v>
      </c>
      <c r="H52" s="9">
        <f t="shared" si="2"/>
        <v>721</v>
      </c>
      <c r="I52" s="9">
        <f t="shared" si="3"/>
        <v>534</v>
      </c>
      <c r="J52" s="9">
        <f t="shared" si="8"/>
        <v>84501</v>
      </c>
      <c r="K52">
        <f t="shared" si="9"/>
        <v>1935</v>
      </c>
      <c r="L52" s="9" t="str">
        <f>TEXT(IF(AND(K51&gt;1000, K52&lt;1000), Tabela3[[#This Row],[data]], ""), "YYYY-MM-DD")</f>
        <v/>
      </c>
    </row>
    <row r="53" spans="1:12" x14ac:dyDescent="0.25">
      <c r="A53" s="14">
        <v>44764</v>
      </c>
      <c r="B53" s="9">
        <v>27</v>
      </c>
      <c r="C53" s="9">
        <f t="shared" si="4"/>
        <v>4</v>
      </c>
      <c r="D53" s="9">
        <f t="shared" si="5"/>
        <v>132</v>
      </c>
      <c r="E53" s="9">
        <f t="shared" si="6"/>
        <v>100</v>
      </c>
      <c r="F53" s="9">
        <f t="shared" si="7"/>
        <v>87</v>
      </c>
      <c r="G53" s="9">
        <f t="shared" si="1"/>
        <v>660</v>
      </c>
      <c r="H53" s="9">
        <f t="shared" si="2"/>
        <v>700</v>
      </c>
      <c r="I53" s="9">
        <f t="shared" si="3"/>
        <v>522</v>
      </c>
      <c r="J53" s="9">
        <f t="shared" si="8"/>
        <v>86383</v>
      </c>
      <c r="K53">
        <f t="shared" si="9"/>
        <v>1882</v>
      </c>
      <c r="L53" s="9" t="str">
        <f>TEXT(IF(AND(K52&gt;1000, K53&lt;1000), Tabela3[[#This Row],[data]], ""), "YYYY-MM-DD")</f>
        <v/>
      </c>
    </row>
    <row r="54" spans="1:12" x14ac:dyDescent="0.25">
      <c r="A54" s="13">
        <v>44765</v>
      </c>
      <c r="B54" s="8">
        <v>23</v>
      </c>
      <c r="C54" s="9">
        <f t="shared" si="4"/>
        <v>5</v>
      </c>
      <c r="D54" s="9">
        <f t="shared" si="5"/>
        <v>115</v>
      </c>
      <c r="E54" s="9">
        <f t="shared" si="6"/>
        <v>86</v>
      </c>
      <c r="F54" s="9">
        <f t="shared" si="7"/>
        <v>77</v>
      </c>
      <c r="G54" s="9">
        <f t="shared" si="1"/>
        <v>575</v>
      </c>
      <c r="H54" s="9">
        <f t="shared" si="2"/>
        <v>602</v>
      </c>
      <c r="I54" s="9">
        <f t="shared" si="3"/>
        <v>462</v>
      </c>
      <c r="J54" s="9">
        <f t="shared" si="8"/>
        <v>88022</v>
      </c>
      <c r="K54">
        <f t="shared" si="9"/>
        <v>1639</v>
      </c>
      <c r="L54" s="9" t="str">
        <f>TEXT(IF(AND(K53&gt;1000, K54&lt;1000), Tabela3[[#This Row],[data]], ""), "YYYY-MM-DD")</f>
        <v/>
      </c>
    </row>
    <row r="55" spans="1:12" x14ac:dyDescent="0.25">
      <c r="A55" s="14">
        <v>44766</v>
      </c>
      <c r="B55" s="9">
        <v>26</v>
      </c>
      <c r="C55" s="9">
        <f t="shared" si="4"/>
        <v>6</v>
      </c>
      <c r="D55" s="9">
        <f t="shared" si="5"/>
        <v>128</v>
      </c>
      <c r="E55" s="9">
        <f t="shared" si="6"/>
        <v>96</v>
      </c>
      <c r="F55" s="9">
        <f t="shared" si="7"/>
        <v>84</v>
      </c>
      <c r="G55" s="9">
        <f t="shared" si="1"/>
        <v>640</v>
      </c>
      <c r="H55" s="9">
        <f t="shared" si="2"/>
        <v>672</v>
      </c>
      <c r="I55" s="9">
        <f t="shared" si="3"/>
        <v>504</v>
      </c>
      <c r="J55" s="9">
        <f t="shared" si="8"/>
        <v>89838</v>
      </c>
      <c r="K55">
        <f t="shared" si="9"/>
        <v>1816</v>
      </c>
      <c r="L55" s="9" t="str">
        <f>TEXT(IF(AND(K54&gt;1000, K55&lt;1000), Tabela3[[#This Row],[data]], ""), "YYYY-MM-DD")</f>
        <v/>
      </c>
    </row>
    <row r="56" spans="1:12" x14ac:dyDescent="0.25">
      <c r="A56" s="13">
        <v>44767</v>
      </c>
      <c r="B56" s="8">
        <v>29</v>
      </c>
      <c r="C56" s="9">
        <f t="shared" si="4"/>
        <v>7</v>
      </c>
      <c r="D56" s="9">
        <f t="shared" si="5"/>
        <v>140</v>
      </c>
      <c r="E56" s="9">
        <f t="shared" si="6"/>
        <v>107</v>
      </c>
      <c r="F56" s="9">
        <f t="shared" si="7"/>
        <v>91</v>
      </c>
      <c r="G56" s="9">
        <f t="shared" si="1"/>
        <v>700</v>
      </c>
      <c r="H56" s="9">
        <f t="shared" si="2"/>
        <v>749</v>
      </c>
      <c r="I56" s="9">
        <f t="shared" si="3"/>
        <v>546</v>
      </c>
      <c r="J56" s="9">
        <f t="shared" si="8"/>
        <v>91833</v>
      </c>
      <c r="K56">
        <f t="shared" si="9"/>
        <v>1995</v>
      </c>
      <c r="L56" s="9" t="str">
        <f>TEXT(IF(AND(K55&gt;1000, K56&lt;1000), Tabela3[[#This Row],[data]], ""), "YYYY-MM-DD")</f>
        <v/>
      </c>
    </row>
    <row r="57" spans="1:12" x14ac:dyDescent="0.25">
      <c r="A57" s="14">
        <v>44768</v>
      </c>
      <c r="B57" s="9">
        <v>26</v>
      </c>
      <c r="C57" s="9">
        <f t="shared" si="4"/>
        <v>8</v>
      </c>
      <c r="D57" s="9">
        <f t="shared" si="5"/>
        <v>128</v>
      </c>
      <c r="E57" s="9">
        <f t="shared" si="6"/>
        <v>96</v>
      </c>
      <c r="F57" s="9">
        <f t="shared" si="7"/>
        <v>84</v>
      </c>
      <c r="G57" s="9">
        <f t="shared" si="1"/>
        <v>640</v>
      </c>
      <c r="H57" s="9">
        <f t="shared" si="2"/>
        <v>672</v>
      </c>
      <c r="I57" s="9">
        <f t="shared" si="3"/>
        <v>504</v>
      </c>
      <c r="J57" s="9">
        <f t="shared" si="8"/>
        <v>93649</v>
      </c>
      <c r="K57">
        <f t="shared" si="9"/>
        <v>1816</v>
      </c>
      <c r="L57" s="9" t="str">
        <f>TEXT(IF(AND(K56&gt;1000, K57&lt;1000), Tabela3[[#This Row],[data]], ""), "YYYY-MM-DD")</f>
        <v/>
      </c>
    </row>
    <row r="58" spans="1:12" x14ac:dyDescent="0.25">
      <c r="A58" s="13">
        <v>44769</v>
      </c>
      <c r="B58" s="8">
        <v>27</v>
      </c>
      <c r="C58" s="9">
        <f t="shared" si="4"/>
        <v>9</v>
      </c>
      <c r="D58" s="9">
        <f t="shared" si="5"/>
        <v>132</v>
      </c>
      <c r="E58" s="9">
        <f t="shared" si="6"/>
        <v>100</v>
      </c>
      <c r="F58" s="9">
        <f t="shared" si="7"/>
        <v>87</v>
      </c>
      <c r="G58" s="9">
        <f t="shared" si="1"/>
        <v>660</v>
      </c>
      <c r="H58" s="9">
        <f t="shared" si="2"/>
        <v>700</v>
      </c>
      <c r="I58" s="9">
        <f t="shared" si="3"/>
        <v>522</v>
      </c>
      <c r="J58" s="9">
        <f t="shared" si="8"/>
        <v>95531</v>
      </c>
      <c r="K58">
        <f t="shared" si="9"/>
        <v>1882</v>
      </c>
      <c r="L58" s="9" t="str">
        <f>TEXT(IF(AND(K57&gt;1000, K58&lt;1000), Tabela3[[#This Row],[data]], ""), "YYYY-MM-DD")</f>
        <v/>
      </c>
    </row>
    <row r="59" spans="1:12" x14ac:dyDescent="0.25">
      <c r="A59" s="14">
        <v>44770</v>
      </c>
      <c r="B59" s="9">
        <v>24</v>
      </c>
      <c r="C59" s="9">
        <f t="shared" si="4"/>
        <v>10</v>
      </c>
      <c r="D59" s="9">
        <f t="shared" si="5"/>
        <v>120</v>
      </c>
      <c r="E59" s="9">
        <f t="shared" si="6"/>
        <v>90</v>
      </c>
      <c r="F59" s="9">
        <f t="shared" si="7"/>
        <v>80</v>
      </c>
      <c r="G59" s="9">
        <f t="shared" si="1"/>
        <v>600</v>
      </c>
      <c r="H59" s="9">
        <f t="shared" si="2"/>
        <v>630</v>
      </c>
      <c r="I59" s="9">
        <f t="shared" si="3"/>
        <v>480</v>
      </c>
      <c r="J59" s="9">
        <f t="shared" si="8"/>
        <v>97241</v>
      </c>
      <c r="K59">
        <f t="shared" si="9"/>
        <v>1710</v>
      </c>
      <c r="L59" s="9" t="str">
        <f>TEXT(IF(AND(K58&gt;1000, K59&lt;1000), Tabela3[[#This Row],[data]], ""), "YYYY-MM-DD")</f>
        <v/>
      </c>
    </row>
    <row r="60" spans="1:12" x14ac:dyDescent="0.25">
      <c r="A60" s="13">
        <v>44771</v>
      </c>
      <c r="B60" s="8">
        <v>26</v>
      </c>
      <c r="C60" s="9">
        <f t="shared" si="4"/>
        <v>11</v>
      </c>
      <c r="D60" s="9">
        <f t="shared" si="5"/>
        <v>128</v>
      </c>
      <c r="E60" s="9">
        <f t="shared" si="6"/>
        <v>96</v>
      </c>
      <c r="F60" s="9">
        <f t="shared" si="7"/>
        <v>84</v>
      </c>
      <c r="G60" s="9">
        <f t="shared" si="1"/>
        <v>640</v>
      </c>
      <c r="H60" s="9">
        <f t="shared" si="2"/>
        <v>672</v>
      </c>
      <c r="I60" s="9">
        <f t="shared" si="3"/>
        <v>504</v>
      </c>
      <c r="J60" s="9">
        <f t="shared" si="8"/>
        <v>99057</v>
      </c>
      <c r="K60">
        <f t="shared" si="9"/>
        <v>1816</v>
      </c>
      <c r="L60" s="9" t="str">
        <f>TEXT(IF(AND(K59&gt;1000, K60&lt;1000), Tabela3[[#This Row],[data]], ""), "YYYY-MM-DD")</f>
        <v/>
      </c>
    </row>
    <row r="61" spans="1:12" x14ac:dyDescent="0.25">
      <c r="A61" s="14">
        <v>44772</v>
      </c>
      <c r="B61" s="9">
        <v>25</v>
      </c>
      <c r="C61" s="9">
        <f t="shared" si="4"/>
        <v>12</v>
      </c>
      <c r="D61" s="9">
        <f t="shared" si="5"/>
        <v>124</v>
      </c>
      <c r="E61" s="9">
        <f t="shared" si="6"/>
        <v>93</v>
      </c>
      <c r="F61" s="9">
        <f t="shared" si="7"/>
        <v>82</v>
      </c>
      <c r="G61" s="9">
        <f t="shared" si="1"/>
        <v>620</v>
      </c>
      <c r="H61" s="9">
        <f t="shared" si="2"/>
        <v>651</v>
      </c>
      <c r="I61" s="9">
        <f t="shared" si="3"/>
        <v>492</v>
      </c>
      <c r="J61" s="9">
        <f t="shared" si="8"/>
        <v>100820</v>
      </c>
      <c r="K61">
        <f t="shared" si="9"/>
        <v>1763</v>
      </c>
      <c r="L61" s="9" t="str">
        <f>TEXT(IF(AND(K60&gt;1000, K61&lt;1000), Tabela3[[#This Row],[data]], ""), "YYYY-MM-DD")</f>
        <v/>
      </c>
    </row>
    <row r="62" spans="1:12" x14ac:dyDescent="0.25">
      <c r="A62" s="13">
        <v>44773</v>
      </c>
      <c r="B62" s="8">
        <v>24</v>
      </c>
      <c r="C62" s="9">
        <f t="shared" si="4"/>
        <v>13</v>
      </c>
      <c r="D62" s="9">
        <f t="shared" si="5"/>
        <v>120</v>
      </c>
      <c r="E62" s="9">
        <f t="shared" si="6"/>
        <v>90</v>
      </c>
      <c r="F62" s="9">
        <f t="shared" si="7"/>
        <v>80</v>
      </c>
      <c r="G62" s="9">
        <f t="shared" si="1"/>
        <v>600</v>
      </c>
      <c r="H62" s="9">
        <f t="shared" si="2"/>
        <v>630</v>
      </c>
      <c r="I62" s="9">
        <f t="shared" si="3"/>
        <v>480</v>
      </c>
      <c r="J62" s="9">
        <f t="shared" si="8"/>
        <v>102530</v>
      </c>
      <c r="K62">
        <f t="shared" si="9"/>
        <v>1710</v>
      </c>
      <c r="L62" s="9" t="str">
        <f>TEXT(IF(AND(K61&gt;1000, K62&lt;1000), Tabela3[[#This Row],[data]], ""), "YYYY-MM-DD")</f>
        <v/>
      </c>
    </row>
    <row r="63" spans="1:12" x14ac:dyDescent="0.25">
      <c r="A63" s="14">
        <v>44774</v>
      </c>
      <c r="B63" s="9">
        <v>22</v>
      </c>
      <c r="C63" s="9">
        <f t="shared" si="4"/>
        <v>14</v>
      </c>
      <c r="D63" s="9">
        <f t="shared" si="5"/>
        <v>111</v>
      </c>
      <c r="E63" s="9">
        <f t="shared" si="6"/>
        <v>83</v>
      </c>
      <c r="F63" s="9">
        <f t="shared" si="7"/>
        <v>75</v>
      </c>
      <c r="G63" s="9">
        <f t="shared" si="1"/>
        <v>555</v>
      </c>
      <c r="H63" s="9">
        <f t="shared" si="2"/>
        <v>581</v>
      </c>
      <c r="I63" s="9">
        <f t="shared" si="3"/>
        <v>450</v>
      </c>
      <c r="J63" s="9">
        <f t="shared" si="8"/>
        <v>104116</v>
      </c>
      <c r="K63">
        <f t="shared" si="9"/>
        <v>1586</v>
      </c>
      <c r="L63" s="9" t="str">
        <f>TEXT(IF(AND(K62&gt;1000, K63&lt;1000), Tabela3[[#This Row],[data]], ""), "YYYY-MM-DD")</f>
        <v/>
      </c>
    </row>
    <row r="64" spans="1:12" x14ac:dyDescent="0.25">
      <c r="A64" s="13">
        <v>44775</v>
      </c>
      <c r="B64" s="8">
        <v>19</v>
      </c>
      <c r="C64" s="9">
        <f t="shared" si="4"/>
        <v>0</v>
      </c>
      <c r="D64" s="9">
        <f t="shared" si="5"/>
        <v>99</v>
      </c>
      <c r="E64" s="9">
        <f t="shared" si="6"/>
        <v>72</v>
      </c>
      <c r="F64" s="9">
        <f t="shared" si="7"/>
        <v>68</v>
      </c>
      <c r="G64" s="9">
        <f t="shared" si="1"/>
        <v>495</v>
      </c>
      <c r="H64" s="9">
        <f t="shared" si="2"/>
        <v>504</v>
      </c>
      <c r="I64" s="9">
        <f t="shared" si="3"/>
        <v>408</v>
      </c>
      <c r="J64" s="9">
        <f t="shared" si="8"/>
        <v>105523</v>
      </c>
      <c r="K64">
        <f t="shared" si="9"/>
        <v>1407</v>
      </c>
      <c r="L64" s="9" t="str">
        <f>TEXT(IF(AND(K63&gt;1000, K64&lt;1000), Tabela3[[#This Row],[data]], ""), "YYYY-MM-DD")</f>
        <v/>
      </c>
    </row>
    <row r="65" spans="1:12" x14ac:dyDescent="0.25">
      <c r="A65" s="14">
        <v>44776</v>
      </c>
      <c r="B65" s="9">
        <v>21</v>
      </c>
      <c r="C65" s="9">
        <f t="shared" si="4"/>
        <v>1</v>
      </c>
      <c r="D65" s="9">
        <f t="shared" si="5"/>
        <v>107</v>
      </c>
      <c r="E65" s="9">
        <f t="shared" si="6"/>
        <v>79</v>
      </c>
      <c r="F65" s="9">
        <f t="shared" si="7"/>
        <v>72</v>
      </c>
      <c r="G65" s="9">
        <f t="shared" si="1"/>
        <v>535</v>
      </c>
      <c r="H65" s="9">
        <f t="shared" si="2"/>
        <v>553</v>
      </c>
      <c r="I65" s="9">
        <f t="shared" si="3"/>
        <v>432</v>
      </c>
      <c r="J65" s="9">
        <f t="shared" si="8"/>
        <v>107043</v>
      </c>
      <c r="K65">
        <f t="shared" si="9"/>
        <v>1520</v>
      </c>
      <c r="L65" s="9" t="str">
        <f>TEXT(IF(AND(K64&gt;1000, K65&lt;1000), Tabela3[[#This Row],[data]], ""), "YYYY-MM-DD")</f>
        <v/>
      </c>
    </row>
    <row r="66" spans="1:12" x14ac:dyDescent="0.25">
      <c r="A66" s="13">
        <v>44777</v>
      </c>
      <c r="B66" s="8">
        <v>26</v>
      </c>
      <c r="C66" s="9">
        <f t="shared" si="4"/>
        <v>2</v>
      </c>
      <c r="D66" s="9">
        <f t="shared" si="5"/>
        <v>128</v>
      </c>
      <c r="E66" s="9">
        <f t="shared" si="6"/>
        <v>96</v>
      </c>
      <c r="F66" s="9">
        <f t="shared" si="7"/>
        <v>84</v>
      </c>
      <c r="G66" s="9">
        <f t="shared" si="1"/>
        <v>640</v>
      </c>
      <c r="H66" s="9">
        <f t="shared" si="2"/>
        <v>672</v>
      </c>
      <c r="I66" s="9">
        <f t="shared" si="3"/>
        <v>504</v>
      </c>
      <c r="J66" s="9">
        <f t="shared" si="8"/>
        <v>108859</v>
      </c>
      <c r="K66">
        <f t="shared" ref="K66:K97" si="10">SUM(G66:I66)</f>
        <v>1816</v>
      </c>
      <c r="L66" s="9" t="str">
        <f>TEXT(IF(AND(K65&gt;1000, K66&lt;1000), Tabela3[[#This Row],[data]], ""), "YYYY-MM-DD")</f>
        <v/>
      </c>
    </row>
    <row r="67" spans="1:12" x14ac:dyDescent="0.25">
      <c r="A67" s="14">
        <v>44778</v>
      </c>
      <c r="B67" s="9">
        <v>19</v>
      </c>
      <c r="C67" s="9">
        <f t="shared" si="4"/>
        <v>0</v>
      </c>
      <c r="D67" s="9">
        <f t="shared" si="5"/>
        <v>99</v>
      </c>
      <c r="E67" s="9">
        <f t="shared" si="6"/>
        <v>72</v>
      </c>
      <c r="F67" s="9">
        <f t="shared" si="7"/>
        <v>68</v>
      </c>
      <c r="G67" s="9">
        <f t="shared" ref="G67:G123" si="11">(5)*D67</f>
        <v>495</v>
      </c>
      <c r="H67" s="9">
        <f t="shared" ref="H67:H123" si="12">(7)*E67</f>
        <v>504</v>
      </c>
      <c r="I67" s="9">
        <f t="shared" ref="I67:I123" si="13">(6)*F67</f>
        <v>408</v>
      </c>
      <c r="J67" s="9">
        <f t="shared" si="8"/>
        <v>110266</v>
      </c>
      <c r="K67">
        <f t="shared" si="10"/>
        <v>1407</v>
      </c>
      <c r="L67" s="9" t="str">
        <f>TEXT(IF(AND(K66&gt;1000, K67&lt;1000), Tabela3[[#This Row],[data]], ""), "YYYY-MM-DD")</f>
        <v/>
      </c>
    </row>
    <row r="68" spans="1:12" x14ac:dyDescent="0.25">
      <c r="A68" s="13">
        <v>44779</v>
      </c>
      <c r="B68" s="8">
        <v>21</v>
      </c>
      <c r="C68" s="9">
        <f t="shared" ref="C68:C123" si="14">IF(B68&gt;20, C67+1, 0)</f>
        <v>1</v>
      </c>
      <c r="D68" s="9">
        <f t="shared" ref="D68:D94" si="15">ROUNDDOWN(($D$2*(1+(2/29)*((B68-24)/2))), 0)</f>
        <v>107</v>
      </c>
      <c r="E68" s="9">
        <f t="shared" ref="E68:E123" si="16">ROUNDDOWN(($E$2*(1+(1/13)*((B68-24)/2))), 0)</f>
        <v>79</v>
      </c>
      <c r="F68" s="9">
        <f t="shared" ref="F68:F123" si="17">ROUNDDOWN(($F$2*(1+(1/17)*((B68-24)/2))), 0)</f>
        <v>72</v>
      </c>
      <c r="G68" s="9">
        <f t="shared" si="11"/>
        <v>535</v>
      </c>
      <c r="H68" s="9">
        <f t="shared" si="12"/>
        <v>553</v>
      </c>
      <c r="I68" s="9">
        <f t="shared" si="13"/>
        <v>432</v>
      </c>
      <c r="J68" s="9">
        <f t="shared" ref="J68:J123" si="18">SUM(G68:I68)+J67</f>
        <v>111786</v>
      </c>
      <c r="K68">
        <f t="shared" si="10"/>
        <v>1520</v>
      </c>
      <c r="L68" s="9" t="str">
        <f>TEXT(IF(AND(K67&gt;1000, K68&lt;1000), Tabela3[[#This Row],[data]], ""), "YYYY-MM-DD")</f>
        <v/>
      </c>
    </row>
    <row r="69" spans="1:12" x14ac:dyDescent="0.25">
      <c r="A69" s="14">
        <v>44780</v>
      </c>
      <c r="B69" s="9">
        <v>23</v>
      </c>
      <c r="C69" s="9">
        <f t="shared" si="14"/>
        <v>2</v>
      </c>
      <c r="D69" s="9">
        <f t="shared" si="15"/>
        <v>115</v>
      </c>
      <c r="E69" s="9">
        <f t="shared" si="16"/>
        <v>86</v>
      </c>
      <c r="F69" s="9">
        <f t="shared" si="17"/>
        <v>77</v>
      </c>
      <c r="G69" s="9">
        <f t="shared" si="11"/>
        <v>575</v>
      </c>
      <c r="H69" s="9">
        <f t="shared" si="12"/>
        <v>602</v>
      </c>
      <c r="I69" s="9">
        <f t="shared" si="13"/>
        <v>462</v>
      </c>
      <c r="J69" s="9">
        <f t="shared" si="18"/>
        <v>113425</v>
      </c>
      <c r="K69">
        <f t="shared" si="10"/>
        <v>1639</v>
      </c>
      <c r="L69" s="9" t="str">
        <f>TEXT(IF(AND(K68&gt;1000, K69&lt;1000), Tabela3[[#This Row],[data]], ""), "YYYY-MM-DD")</f>
        <v/>
      </c>
    </row>
    <row r="70" spans="1:12" x14ac:dyDescent="0.25">
      <c r="A70" s="13">
        <v>44781</v>
      </c>
      <c r="B70" s="8">
        <v>27</v>
      </c>
      <c r="C70" s="9">
        <f t="shared" si="14"/>
        <v>3</v>
      </c>
      <c r="D70" s="9">
        <f t="shared" si="15"/>
        <v>132</v>
      </c>
      <c r="E70" s="9">
        <f t="shared" si="16"/>
        <v>100</v>
      </c>
      <c r="F70" s="9">
        <f t="shared" si="17"/>
        <v>87</v>
      </c>
      <c r="G70" s="9">
        <f t="shared" si="11"/>
        <v>660</v>
      </c>
      <c r="H70" s="9">
        <f t="shared" si="12"/>
        <v>700</v>
      </c>
      <c r="I70" s="9">
        <f t="shared" si="13"/>
        <v>522</v>
      </c>
      <c r="J70" s="9">
        <f t="shared" si="18"/>
        <v>115307</v>
      </c>
      <c r="K70">
        <f t="shared" si="10"/>
        <v>1882</v>
      </c>
      <c r="L70" s="9" t="str">
        <f>TEXT(IF(AND(K69&gt;1000, K70&lt;1000), Tabela3[[#This Row],[data]], ""), "YYYY-MM-DD")</f>
        <v/>
      </c>
    </row>
    <row r="71" spans="1:12" x14ac:dyDescent="0.25">
      <c r="A71" s="14">
        <v>44782</v>
      </c>
      <c r="B71" s="9">
        <v>20</v>
      </c>
      <c r="C71" s="9">
        <f t="shared" si="14"/>
        <v>0</v>
      </c>
      <c r="D71" s="9">
        <f t="shared" si="15"/>
        <v>103</v>
      </c>
      <c r="E71" s="9">
        <f t="shared" si="16"/>
        <v>76</v>
      </c>
      <c r="F71" s="9">
        <f t="shared" si="17"/>
        <v>70</v>
      </c>
      <c r="G71" s="9">
        <f t="shared" si="11"/>
        <v>515</v>
      </c>
      <c r="H71" s="9">
        <f t="shared" si="12"/>
        <v>532</v>
      </c>
      <c r="I71" s="9">
        <f t="shared" si="13"/>
        <v>420</v>
      </c>
      <c r="J71" s="9">
        <f t="shared" si="18"/>
        <v>116774</v>
      </c>
      <c r="K71">
        <f t="shared" si="10"/>
        <v>1467</v>
      </c>
      <c r="L71" s="9" t="str">
        <f>TEXT(IF(AND(K70&gt;1000, K71&lt;1000), Tabela3[[#This Row],[data]], ""), "YYYY-MM-DD")</f>
        <v/>
      </c>
    </row>
    <row r="72" spans="1:12" x14ac:dyDescent="0.25">
      <c r="A72" s="13">
        <v>44783</v>
      </c>
      <c r="B72" s="8">
        <v>18</v>
      </c>
      <c r="C72" s="9">
        <f t="shared" si="14"/>
        <v>0</v>
      </c>
      <c r="D72" s="9">
        <f t="shared" si="15"/>
        <v>95</v>
      </c>
      <c r="E72" s="9">
        <f t="shared" si="16"/>
        <v>69</v>
      </c>
      <c r="F72" s="9">
        <f t="shared" si="17"/>
        <v>65</v>
      </c>
      <c r="G72" s="9">
        <f t="shared" si="11"/>
        <v>475</v>
      </c>
      <c r="H72" s="9">
        <f t="shared" si="12"/>
        <v>483</v>
      </c>
      <c r="I72" s="9">
        <f t="shared" si="13"/>
        <v>390</v>
      </c>
      <c r="J72" s="9">
        <f t="shared" si="18"/>
        <v>118122</v>
      </c>
      <c r="K72">
        <f t="shared" si="10"/>
        <v>1348</v>
      </c>
      <c r="L72" s="9" t="str">
        <f>TEXT(IF(AND(K71&gt;1000, K72&lt;1000), Tabela3[[#This Row],[data]], ""), "YYYY-MM-DD")</f>
        <v/>
      </c>
    </row>
    <row r="73" spans="1:12" x14ac:dyDescent="0.25">
      <c r="A73" s="14">
        <v>44784</v>
      </c>
      <c r="B73" s="9">
        <v>17</v>
      </c>
      <c r="C73" s="9">
        <f t="shared" si="14"/>
        <v>0</v>
      </c>
      <c r="D73" s="9">
        <f t="shared" si="15"/>
        <v>91</v>
      </c>
      <c r="E73" s="9">
        <f t="shared" si="16"/>
        <v>65</v>
      </c>
      <c r="F73" s="9">
        <f t="shared" si="17"/>
        <v>63</v>
      </c>
      <c r="G73" s="9">
        <f t="shared" si="11"/>
        <v>455</v>
      </c>
      <c r="H73" s="9">
        <f t="shared" si="12"/>
        <v>455</v>
      </c>
      <c r="I73" s="9">
        <f t="shared" si="13"/>
        <v>378</v>
      </c>
      <c r="J73" s="9">
        <f t="shared" si="18"/>
        <v>119410</v>
      </c>
      <c r="K73">
        <f t="shared" si="10"/>
        <v>1288</v>
      </c>
      <c r="L73" s="9" t="str">
        <f>TEXT(IF(AND(K72&gt;1000, K73&lt;1000), Tabela3[[#This Row],[data]], ""), "YYYY-MM-DD")</f>
        <v/>
      </c>
    </row>
    <row r="74" spans="1:12" x14ac:dyDescent="0.25">
      <c r="A74" s="13">
        <v>44785</v>
      </c>
      <c r="B74" s="8">
        <v>19</v>
      </c>
      <c r="C74" s="9">
        <f t="shared" si="14"/>
        <v>0</v>
      </c>
      <c r="D74" s="9">
        <f t="shared" si="15"/>
        <v>99</v>
      </c>
      <c r="E74" s="9">
        <f t="shared" si="16"/>
        <v>72</v>
      </c>
      <c r="F74" s="9">
        <f t="shared" si="17"/>
        <v>68</v>
      </c>
      <c r="G74" s="9">
        <f t="shared" si="11"/>
        <v>495</v>
      </c>
      <c r="H74" s="9">
        <f t="shared" si="12"/>
        <v>504</v>
      </c>
      <c r="I74" s="9">
        <f t="shared" si="13"/>
        <v>408</v>
      </c>
      <c r="J74" s="9">
        <f t="shared" si="18"/>
        <v>120817</v>
      </c>
      <c r="K74">
        <f t="shared" si="10"/>
        <v>1407</v>
      </c>
      <c r="L74" s="9" t="str">
        <f>TEXT(IF(AND(K73&gt;1000, K74&lt;1000), Tabela3[[#This Row],[data]], ""), "YYYY-MM-DD")</f>
        <v/>
      </c>
    </row>
    <row r="75" spans="1:12" x14ac:dyDescent="0.25">
      <c r="A75" s="14">
        <v>44786</v>
      </c>
      <c r="B75" s="9">
        <v>26</v>
      </c>
      <c r="C75" s="9">
        <f t="shared" si="14"/>
        <v>1</v>
      </c>
      <c r="D75" s="9">
        <f t="shared" si="15"/>
        <v>128</v>
      </c>
      <c r="E75" s="9">
        <f t="shared" si="16"/>
        <v>96</v>
      </c>
      <c r="F75" s="9">
        <f t="shared" si="17"/>
        <v>84</v>
      </c>
      <c r="G75" s="9">
        <f t="shared" si="11"/>
        <v>640</v>
      </c>
      <c r="H75" s="9">
        <f t="shared" si="12"/>
        <v>672</v>
      </c>
      <c r="I75" s="9">
        <f t="shared" si="13"/>
        <v>504</v>
      </c>
      <c r="J75" s="9">
        <f t="shared" si="18"/>
        <v>122633</v>
      </c>
      <c r="K75">
        <f t="shared" si="10"/>
        <v>1816</v>
      </c>
      <c r="L75" s="9" t="str">
        <f>TEXT(IF(AND(K74&gt;1000, K75&lt;1000), Tabela3[[#This Row],[data]], ""), "YYYY-MM-DD")</f>
        <v/>
      </c>
    </row>
    <row r="76" spans="1:12" x14ac:dyDescent="0.25">
      <c r="A76" s="13">
        <v>44787</v>
      </c>
      <c r="B76" s="8">
        <v>21</v>
      </c>
      <c r="C76" s="9">
        <f t="shared" si="14"/>
        <v>2</v>
      </c>
      <c r="D76" s="9">
        <f t="shared" si="15"/>
        <v>107</v>
      </c>
      <c r="E76" s="9">
        <f t="shared" si="16"/>
        <v>79</v>
      </c>
      <c r="F76" s="9">
        <f t="shared" si="17"/>
        <v>72</v>
      </c>
      <c r="G76" s="9">
        <f t="shared" si="11"/>
        <v>535</v>
      </c>
      <c r="H76" s="9">
        <f t="shared" si="12"/>
        <v>553</v>
      </c>
      <c r="I76" s="9">
        <f t="shared" si="13"/>
        <v>432</v>
      </c>
      <c r="J76" s="9">
        <f t="shared" si="18"/>
        <v>124153</v>
      </c>
      <c r="K76">
        <f t="shared" si="10"/>
        <v>1520</v>
      </c>
      <c r="L76" s="9" t="str">
        <f>TEXT(IF(AND(K75&gt;1000, K76&lt;1000), Tabela3[[#This Row],[data]], ""), "YYYY-MM-DD")</f>
        <v/>
      </c>
    </row>
    <row r="77" spans="1:12" x14ac:dyDescent="0.25">
      <c r="A77" s="14">
        <v>44788</v>
      </c>
      <c r="B77" s="9">
        <v>19</v>
      </c>
      <c r="C77" s="9">
        <f t="shared" si="14"/>
        <v>0</v>
      </c>
      <c r="D77" s="9">
        <f t="shared" si="15"/>
        <v>99</v>
      </c>
      <c r="E77" s="9">
        <f t="shared" si="16"/>
        <v>72</v>
      </c>
      <c r="F77" s="9">
        <f t="shared" si="17"/>
        <v>68</v>
      </c>
      <c r="G77" s="9">
        <f t="shared" si="11"/>
        <v>495</v>
      </c>
      <c r="H77" s="9">
        <f t="shared" si="12"/>
        <v>504</v>
      </c>
      <c r="I77" s="9">
        <f t="shared" si="13"/>
        <v>408</v>
      </c>
      <c r="J77" s="9">
        <f t="shared" si="18"/>
        <v>125560</v>
      </c>
      <c r="K77">
        <f t="shared" si="10"/>
        <v>1407</v>
      </c>
      <c r="L77" s="9" t="str">
        <f>TEXT(IF(AND(K76&gt;1000, K77&lt;1000), Tabela3[[#This Row],[data]], ""), "YYYY-MM-DD")</f>
        <v/>
      </c>
    </row>
    <row r="78" spans="1:12" x14ac:dyDescent="0.25">
      <c r="A78" s="13">
        <v>44789</v>
      </c>
      <c r="B78" s="8">
        <v>19</v>
      </c>
      <c r="C78" s="9">
        <f t="shared" si="14"/>
        <v>0</v>
      </c>
      <c r="D78" s="9">
        <f t="shared" si="15"/>
        <v>99</v>
      </c>
      <c r="E78" s="9">
        <f t="shared" si="16"/>
        <v>72</v>
      </c>
      <c r="F78" s="9">
        <f t="shared" si="17"/>
        <v>68</v>
      </c>
      <c r="G78" s="9">
        <f t="shared" si="11"/>
        <v>495</v>
      </c>
      <c r="H78" s="9">
        <f t="shared" si="12"/>
        <v>504</v>
      </c>
      <c r="I78" s="9">
        <f t="shared" si="13"/>
        <v>408</v>
      </c>
      <c r="J78" s="9">
        <f t="shared" si="18"/>
        <v>126967</v>
      </c>
      <c r="K78">
        <f t="shared" si="10"/>
        <v>1407</v>
      </c>
      <c r="L78" s="9" t="str">
        <f>TEXT(IF(AND(K77&gt;1000, K78&lt;1000), Tabela3[[#This Row],[data]], ""), "YYYY-MM-DD")</f>
        <v/>
      </c>
    </row>
    <row r="79" spans="1:12" x14ac:dyDescent="0.25">
      <c r="A79" s="14">
        <v>44790</v>
      </c>
      <c r="B79" s="9">
        <v>21</v>
      </c>
      <c r="C79" s="9">
        <f t="shared" si="14"/>
        <v>1</v>
      </c>
      <c r="D79" s="9">
        <f t="shared" si="15"/>
        <v>107</v>
      </c>
      <c r="E79" s="9">
        <f t="shared" si="16"/>
        <v>79</v>
      </c>
      <c r="F79" s="9">
        <f t="shared" si="17"/>
        <v>72</v>
      </c>
      <c r="G79" s="9">
        <f t="shared" si="11"/>
        <v>535</v>
      </c>
      <c r="H79" s="9">
        <f t="shared" si="12"/>
        <v>553</v>
      </c>
      <c r="I79" s="9">
        <f t="shared" si="13"/>
        <v>432</v>
      </c>
      <c r="J79" s="9">
        <f t="shared" si="18"/>
        <v>128487</v>
      </c>
      <c r="K79">
        <f t="shared" si="10"/>
        <v>1520</v>
      </c>
      <c r="L79" s="9" t="str">
        <f>TEXT(IF(AND(K78&gt;1000, K79&lt;1000), Tabela3[[#This Row],[data]], ""), "YYYY-MM-DD")</f>
        <v/>
      </c>
    </row>
    <row r="80" spans="1:12" x14ac:dyDescent="0.25">
      <c r="A80" s="13">
        <v>44791</v>
      </c>
      <c r="B80" s="8">
        <v>21</v>
      </c>
      <c r="C80" s="9">
        <f t="shared" si="14"/>
        <v>2</v>
      </c>
      <c r="D80" s="9">
        <f t="shared" si="15"/>
        <v>107</v>
      </c>
      <c r="E80" s="9">
        <f t="shared" si="16"/>
        <v>79</v>
      </c>
      <c r="F80" s="9">
        <f t="shared" si="17"/>
        <v>72</v>
      </c>
      <c r="G80" s="9">
        <f t="shared" si="11"/>
        <v>535</v>
      </c>
      <c r="H80" s="9">
        <f t="shared" si="12"/>
        <v>553</v>
      </c>
      <c r="I80" s="9">
        <f t="shared" si="13"/>
        <v>432</v>
      </c>
      <c r="J80" s="9">
        <f t="shared" si="18"/>
        <v>130007</v>
      </c>
      <c r="K80">
        <f t="shared" si="10"/>
        <v>1520</v>
      </c>
      <c r="L80" s="9" t="str">
        <f>TEXT(IF(AND(K79&gt;1000, K80&lt;1000), Tabela3[[#This Row],[data]], ""), "YYYY-MM-DD")</f>
        <v/>
      </c>
    </row>
    <row r="81" spans="1:12" x14ac:dyDescent="0.25">
      <c r="A81" s="14">
        <v>44792</v>
      </c>
      <c r="B81" s="9">
        <v>24</v>
      </c>
      <c r="C81" s="9">
        <f t="shared" si="14"/>
        <v>3</v>
      </c>
      <c r="D81" s="9">
        <f t="shared" si="15"/>
        <v>120</v>
      </c>
      <c r="E81" s="9">
        <f t="shared" si="16"/>
        <v>90</v>
      </c>
      <c r="F81" s="9">
        <f t="shared" si="17"/>
        <v>80</v>
      </c>
      <c r="G81" s="9">
        <f t="shared" si="11"/>
        <v>600</v>
      </c>
      <c r="H81" s="9">
        <f t="shared" si="12"/>
        <v>630</v>
      </c>
      <c r="I81" s="9">
        <f t="shared" si="13"/>
        <v>480</v>
      </c>
      <c r="J81" s="9">
        <f t="shared" si="18"/>
        <v>131717</v>
      </c>
      <c r="K81">
        <f t="shared" si="10"/>
        <v>1710</v>
      </c>
      <c r="L81" s="9" t="str">
        <f>TEXT(IF(AND(K80&gt;1000, K81&lt;1000), Tabela3[[#This Row],[data]], ""), "YYYY-MM-DD")</f>
        <v/>
      </c>
    </row>
    <row r="82" spans="1:12" x14ac:dyDescent="0.25">
      <c r="A82" s="13">
        <v>44793</v>
      </c>
      <c r="B82" s="8">
        <v>26</v>
      </c>
      <c r="C82" s="9">
        <f t="shared" si="14"/>
        <v>4</v>
      </c>
      <c r="D82" s="9">
        <f t="shared" si="15"/>
        <v>128</v>
      </c>
      <c r="E82" s="9">
        <f t="shared" si="16"/>
        <v>96</v>
      </c>
      <c r="F82" s="9">
        <f t="shared" si="17"/>
        <v>84</v>
      </c>
      <c r="G82" s="9">
        <f t="shared" si="11"/>
        <v>640</v>
      </c>
      <c r="H82" s="9">
        <f t="shared" si="12"/>
        <v>672</v>
      </c>
      <c r="I82" s="9">
        <f t="shared" si="13"/>
        <v>504</v>
      </c>
      <c r="J82" s="9">
        <f t="shared" si="18"/>
        <v>133533</v>
      </c>
      <c r="K82">
        <f t="shared" si="10"/>
        <v>1816</v>
      </c>
      <c r="L82" s="9" t="str">
        <f>TEXT(IF(AND(K81&gt;1000, K82&lt;1000), Tabela3[[#This Row],[data]], ""), "YYYY-MM-DD")</f>
        <v/>
      </c>
    </row>
    <row r="83" spans="1:12" x14ac:dyDescent="0.25">
      <c r="A83" s="14">
        <v>44794</v>
      </c>
      <c r="B83" s="9">
        <v>23</v>
      </c>
      <c r="C83" s="9">
        <f t="shared" si="14"/>
        <v>5</v>
      </c>
      <c r="D83" s="9">
        <f t="shared" si="15"/>
        <v>115</v>
      </c>
      <c r="E83" s="9">
        <f t="shared" si="16"/>
        <v>86</v>
      </c>
      <c r="F83" s="9">
        <f t="shared" si="17"/>
        <v>77</v>
      </c>
      <c r="G83" s="9">
        <f t="shared" si="11"/>
        <v>575</v>
      </c>
      <c r="H83" s="9">
        <f t="shared" si="12"/>
        <v>602</v>
      </c>
      <c r="I83" s="9">
        <f t="shared" si="13"/>
        <v>462</v>
      </c>
      <c r="J83" s="9">
        <f t="shared" si="18"/>
        <v>135172</v>
      </c>
      <c r="K83">
        <f t="shared" si="10"/>
        <v>1639</v>
      </c>
      <c r="L83" s="9" t="str">
        <f>TEXT(IF(AND(K82&gt;1000, K83&lt;1000), Tabela3[[#This Row],[data]], ""), "YYYY-MM-DD")</f>
        <v/>
      </c>
    </row>
    <row r="84" spans="1:12" x14ac:dyDescent="0.25">
      <c r="A84" s="13">
        <v>44795</v>
      </c>
      <c r="B84" s="8">
        <v>23</v>
      </c>
      <c r="C84" s="9">
        <f t="shared" si="14"/>
        <v>6</v>
      </c>
      <c r="D84" s="9">
        <f t="shared" si="15"/>
        <v>115</v>
      </c>
      <c r="E84" s="9">
        <f t="shared" si="16"/>
        <v>86</v>
      </c>
      <c r="F84" s="9">
        <f t="shared" si="17"/>
        <v>77</v>
      </c>
      <c r="G84" s="9">
        <f t="shared" si="11"/>
        <v>575</v>
      </c>
      <c r="H84" s="9">
        <f t="shared" si="12"/>
        <v>602</v>
      </c>
      <c r="I84" s="9">
        <f t="shared" si="13"/>
        <v>462</v>
      </c>
      <c r="J84" s="9">
        <f t="shared" si="18"/>
        <v>136811</v>
      </c>
      <c r="K84">
        <f t="shared" si="10"/>
        <v>1639</v>
      </c>
      <c r="L84" s="9" t="str">
        <f>TEXT(IF(AND(K83&gt;1000, K84&lt;1000), Tabela3[[#This Row],[data]], ""), "YYYY-MM-DD")</f>
        <v/>
      </c>
    </row>
    <row r="85" spans="1:12" x14ac:dyDescent="0.25">
      <c r="A85" s="14">
        <v>44796</v>
      </c>
      <c r="B85" s="9">
        <v>24</v>
      </c>
      <c r="C85" s="9">
        <f t="shared" si="14"/>
        <v>7</v>
      </c>
      <c r="D85" s="9">
        <f t="shared" si="15"/>
        <v>120</v>
      </c>
      <c r="E85" s="9">
        <f t="shared" si="16"/>
        <v>90</v>
      </c>
      <c r="F85" s="9">
        <f t="shared" si="17"/>
        <v>80</v>
      </c>
      <c r="G85" s="9">
        <f t="shared" si="11"/>
        <v>600</v>
      </c>
      <c r="H85" s="9">
        <f t="shared" si="12"/>
        <v>630</v>
      </c>
      <c r="I85" s="9">
        <f t="shared" si="13"/>
        <v>480</v>
      </c>
      <c r="J85" s="9">
        <f t="shared" si="18"/>
        <v>138521</v>
      </c>
      <c r="K85">
        <f t="shared" si="10"/>
        <v>1710</v>
      </c>
      <c r="L85" s="9" t="str">
        <f>TEXT(IF(AND(K84&gt;1000, K85&lt;1000), Tabela3[[#This Row],[data]], ""), "YYYY-MM-DD")</f>
        <v/>
      </c>
    </row>
    <row r="86" spans="1:12" x14ac:dyDescent="0.25">
      <c r="A86" s="13">
        <v>44797</v>
      </c>
      <c r="B86" s="8">
        <v>26</v>
      </c>
      <c r="C86" s="9">
        <f t="shared" si="14"/>
        <v>8</v>
      </c>
      <c r="D86" s="9">
        <f t="shared" si="15"/>
        <v>128</v>
      </c>
      <c r="E86" s="9">
        <f t="shared" si="16"/>
        <v>96</v>
      </c>
      <c r="F86" s="9">
        <f t="shared" si="17"/>
        <v>84</v>
      </c>
      <c r="G86" s="9">
        <f t="shared" si="11"/>
        <v>640</v>
      </c>
      <c r="H86" s="9">
        <f t="shared" si="12"/>
        <v>672</v>
      </c>
      <c r="I86" s="9">
        <f t="shared" si="13"/>
        <v>504</v>
      </c>
      <c r="J86" s="9">
        <f t="shared" si="18"/>
        <v>140337</v>
      </c>
      <c r="K86">
        <f t="shared" si="10"/>
        <v>1816</v>
      </c>
      <c r="L86" s="9" t="str">
        <f>TEXT(IF(AND(K85&gt;1000, K86&lt;1000), Tabela3[[#This Row],[data]], ""), "YYYY-MM-DD")</f>
        <v/>
      </c>
    </row>
    <row r="87" spans="1:12" x14ac:dyDescent="0.25">
      <c r="A87" s="14">
        <v>44798</v>
      </c>
      <c r="B87" s="9">
        <v>28</v>
      </c>
      <c r="C87" s="9">
        <f t="shared" si="14"/>
        <v>9</v>
      </c>
      <c r="D87" s="9">
        <f t="shared" si="15"/>
        <v>136</v>
      </c>
      <c r="E87" s="9">
        <f t="shared" si="16"/>
        <v>103</v>
      </c>
      <c r="F87" s="9">
        <f t="shared" si="17"/>
        <v>89</v>
      </c>
      <c r="G87" s="9">
        <f t="shared" si="11"/>
        <v>680</v>
      </c>
      <c r="H87" s="9">
        <f t="shared" si="12"/>
        <v>721</v>
      </c>
      <c r="I87" s="9">
        <f t="shared" si="13"/>
        <v>534</v>
      </c>
      <c r="J87" s="9">
        <f t="shared" si="18"/>
        <v>142272</v>
      </c>
      <c r="K87">
        <f t="shared" si="10"/>
        <v>1935</v>
      </c>
      <c r="L87" s="9" t="str">
        <f>TEXT(IF(AND(K86&gt;1000, K87&lt;1000), Tabela3[[#This Row],[data]], ""), "YYYY-MM-DD")</f>
        <v/>
      </c>
    </row>
    <row r="88" spans="1:12" x14ac:dyDescent="0.25">
      <c r="A88" s="13">
        <v>44799</v>
      </c>
      <c r="B88" s="8">
        <v>32</v>
      </c>
      <c r="C88" s="9">
        <f t="shared" si="14"/>
        <v>10</v>
      </c>
      <c r="D88" s="9">
        <f t="shared" si="15"/>
        <v>153</v>
      </c>
      <c r="E88" s="9">
        <f t="shared" si="16"/>
        <v>117</v>
      </c>
      <c r="F88" s="9">
        <f t="shared" si="17"/>
        <v>98</v>
      </c>
      <c r="G88" s="9">
        <f t="shared" si="11"/>
        <v>765</v>
      </c>
      <c r="H88" s="9">
        <f t="shared" si="12"/>
        <v>819</v>
      </c>
      <c r="I88" s="9">
        <f t="shared" si="13"/>
        <v>588</v>
      </c>
      <c r="J88" s="9">
        <f t="shared" si="18"/>
        <v>144444</v>
      </c>
      <c r="K88">
        <f t="shared" si="10"/>
        <v>2172</v>
      </c>
      <c r="L88" s="9" t="str">
        <f>TEXT(IF(AND(K87&gt;1000, K88&lt;1000), Tabela3[[#This Row],[data]], ""), "YYYY-MM-DD")</f>
        <v/>
      </c>
    </row>
    <row r="89" spans="1:12" x14ac:dyDescent="0.25">
      <c r="A89" s="14">
        <v>44800</v>
      </c>
      <c r="B89" s="9">
        <v>26</v>
      </c>
      <c r="C89" s="9">
        <f t="shared" si="14"/>
        <v>11</v>
      </c>
      <c r="D89" s="9">
        <f t="shared" si="15"/>
        <v>128</v>
      </c>
      <c r="E89" s="9">
        <f t="shared" si="16"/>
        <v>96</v>
      </c>
      <c r="F89" s="9">
        <f t="shared" si="17"/>
        <v>84</v>
      </c>
      <c r="G89" s="9">
        <f t="shared" si="11"/>
        <v>640</v>
      </c>
      <c r="H89" s="9">
        <f t="shared" si="12"/>
        <v>672</v>
      </c>
      <c r="I89" s="9">
        <f t="shared" si="13"/>
        <v>504</v>
      </c>
      <c r="J89" s="9">
        <f t="shared" si="18"/>
        <v>146260</v>
      </c>
      <c r="K89">
        <f t="shared" si="10"/>
        <v>1816</v>
      </c>
      <c r="L89" s="9" t="str">
        <f>TEXT(IF(AND(K88&gt;1000, K89&lt;1000), Tabela3[[#This Row],[data]], ""), "YYYY-MM-DD")</f>
        <v/>
      </c>
    </row>
    <row r="90" spans="1:12" x14ac:dyDescent="0.25">
      <c r="A90" s="13">
        <v>44801</v>
      </c>
      <c r="B90" s="8">
        <v>32</v>
      </c>
      <c r="C90" s="9">
        <f t="shared" si="14"/>
        <v>12</v>
      </c>
      <c r="D90" s="9">
        <f t="shared" si="15"/>
        <v>153</v>
      </c>
      <c r="E90" s="9">
        <f t="shared" si="16"/>
        <v>117</v>
      </c>
      <c r="F90" s="9">
        <f t="shared" si="17"/>
        <v>98</v>
      </c>
      <c r="G90" s="9">
        <f t="shared" si="11"/>
        <v>765</v>
      </c>
      <c r="H90" s="9">
        <f t="shared" si="12"/>
        <v>819</v>
      </c>
      <c r="I90" s="9">
        <f t="shared" si="13"/>
        <v>588</v>
      </c>
      <c r="J90" s="9">
        <f t="shared" si="18"/>
        <v>148432</v>
      </c>
      <c r="K90">
        <f t="shared" si="10"/>
        <v>2172</v>
      </c>
      <c r="L90" s="9" t="str">
        <f>TEXT(IF(AND(K89&gt;1000, K90&lt;1000), Tabela3[[#This Row],[data]], ""), "YYYY-MM-DD")</f>
        <v/>
      </c>
    </row>
    <row r="91" spans="1:12" x14ac:dyDescent="0.25">
      <c r="A91" s="14">
        <v>44802</v>
      </c>
      <c r="B91" s="9">
        <v>23</v>
      </c>
      <c r="C91" s="9">
        <f t="shared" si="14"/>
        <v>13</v>
      </c>
      <c r="D91" s="9">
        <f t="shared" si="15"/>
        <v>115</v>
      </c>
      <c r="E91" s="9">
        <f t="shared" si="16"/>
        <v>86</v>
      </c>
      <c r="F91" s="9">
        <f t="shared" si="17"/>
        <v>77</v>
      </c>
      <c r="G91" s="9">
        <f t="shared" si="11"/>
        <v>575</v>
      </c>
      <c r="H91" s="9">
        <f t="shared" si="12"/>
        <v>602</v>
      </c>
      <c r="I91" s="9">
        <f t="shared" si="13"/>
        <v>462</v>
      </c>
      <c r="J91" s="9">
        <f t="shared" si="18"/>
        <v>150071</v>
      </c>
      <c r="K91">
        <f t="shared" si="10"/>
        <v>1639</v>
      </c>
      <c r="L91" s="9" t="str">
        <f>TEXT(IF(AND(K90&gt;1000, K91&lt;1000), Tabela3[[#This Row],[data]], ""), "YYYY-MM-DD")</f>
        <v/>
      </c>
    </row>
    <row r="92" spans="1:12" x14ac:dyDescent="0.25">
      <c r="A92" s="13">
        <v>44803</v>
      </c>
      <c r="B92" s="8">
        <v>22</v>
      </c>
      <c r="C92" s="9">
        <f t="shared" si="14"/>
        <v>14</v>
      </c>
      <c r="D92" s="9">
        <f t="shared" si="15"/>
        <v>111</v>
      </c>
      <c r="E92" s="9">
        <f t="shared" si="16"/>
        <v>83</v>
      </c>
      <c r="F92" s="9">
        <f t="shared" si="17"/>
        <v>75</v>
      </c>
      <c r="G92" s="9">
        <f t="shared" si="11"/>
        <v>555</v>
      </c>
      <c r="H92" s="9">
        <f t="shared" si="12"/>
        <v>581</v>
      </c>
      <c r="I92" s="9">
        <f t="shared" si="13"/>
        <v>450</v>
      </c>
      <c r="J92" s="9">
        <f t="shared" si="18"/>
        <v>151657</v>
      </c>
      <c r="K92">
        <f t="shared" si="10"/>
        <v>1586</v>
      </c>
      <c r="L92" s="9" t="str">
        <f>TEXT(IF(AND(K91&gt;1000, K92&lt;1000), Tabela3[[#This Row],[data]], ""), "YYYY-MM-DD")</f>
        <v/>
      </c>
    </row>
    <row r="93" spans="1:12" x14ac:dyDescent="0.25">
      <c r="A93" s="14">
        <v>44804</v>
      </c>
      <c r="B93" s="9">
        <v>25</v>
      </c>
      <c r="C93" s="9">
        <f t="shared" si="14"/>
        <v>15</v>
      </c>
      <c r="D93" s="9">
        <f t="shared" si="15"/>
        <v>124</v>
      </c>
      <c r="E93" s="9">
        <f t="shared" si="16"/>
        <v>93</v>
      </c>
      <c r="F93" s="9">
        <f t="shared" si="17"/>
        <v>82</v>
      </c>
      <c r="G93" s="9">
        <f t="shared" si="11"/>
        <v>620</v>
      </c>
      <c r="H93" s="9">
        <f t="shared" si="12"/>
        <v>651</v>
      </c>
      <c r="I93" s="9">
        <f t="shared" si="13"/>
        <v>492</v>
      </c>
      <c r="J93" s="9">
        <f t="shared" si="18"/>
        <v>153420</v>
      </c>
      <c r="K93">
        <f t="shared" si="10"/>
        <v>1763</v>
      </c>
      <c r="L93" s="9" t="str">
        <f>TEXT(IF(AND(K92&gt;1000, K93&lt;1000), Tabela3[[#This Row],[data]], ""), "YYYY-MM-DD")</f>
        <v/>
      </c>
    </row>
    <row r="94" spans="1:12" x14ac:dyDescent="0.25">
      <c r="A94" s="14">
        <v>44805</v>
      </c>
      <c r="B94" s="10">
        <v>23</v>
      </c>
      <c r="C94" s="9">
        <f t="shared" si="14"/>
        <v>16</v>
      </c>
      <c r="D94">
        <f t="shared" si="15"/>
        <v>115</v>
      </c>
      <c r="E94">
        <f t="shared" si="16"/>
        <v>86</v>
      </c>
      <c r="F94">
        <f t="shared" si="17"/>
        <v>77</v>
      </c>
      <c r="G94" s="9">
        <f t="shared" si="11"/>
        <v>575</v>
      </c>
      <c r="H94" s="9">
        <f t="shared" si="12"/>
        <v>602</v>
      </c>
      <c r="I94" s="9">
        <f t="shared" si="13"/>
        <v>462</v>
      </c>
      <c r="J94" s="9">
        <f t="shared" si="18"/>
        <v>155059</v>
      </c>
      <c r="K94">
        <f t="shared" si="10"/>
        <v>1639</v>
      </c>
      <c r="L94" s="9" t="str">
        <f>TEXT(IF(AND(K93&gt;1000, K94&lt;1000), Tabela3[[#This Row],[data]], ""), "YYYY-MM-DD")</f>
        <v/>
      </c>
    </row>
    <row r="95" spans="1:12" x14ac:dyDescent="0.25">
      <c r="A95" s="14">
        <v>44806</v>
      </c>
      <c r="B95">
        <v>23</v>
      </c>
      <c r="C95" s="9">
        <f t="shared" si="14"/>
        <v>17</v>
      </c>
      <c r="D95">
        <f>ROUNDDOWN(($D$2*(1+(2/29)*((B95-24)/2))), 0)</f>
        <v>115</v>
      </c>
      <c r="E95">
        <f t="shared" si="16"/>
        <v>86</v>
      </c>
      <c r="F95">
        <f t="shared" si="17"/>
        <v>77</v>
      </c>
      <c r="G95" s="9">
        <f t="shared" si="11"/>
        <v>575</v>
      </c>
      <c r="H95" s="9">
        <f t="shared" si="12"/>
        <v>602</v>
      </c>
      <c r="I95" s="9">
        <f t="shared" si="13"/>
        <v>462</v>
      </c>
      <c r="J95" s="9">
        <f t="shared" si="18"/>
        <v>156698</v>
      </c>
      <c r="K95">
        <f t="shared" si="10"/>
        <v>1639</v>
      </c>
      <c r="L95" s="9" t="str">
        <f>TEXT(IF(AND(K94&gt;1000, K95&lt;1000), Tabela3[[#This Row],[data]], ""), "YYYY-MM-DD")</f>
        <v/>
      </c>
    </row>
    <row r="96" spans="1:12" x14ac:dyDescent="0.25">
      <c r="A96" s="14">
        <v>44807</v>
      </c>
      <c r="B96">
        <f>B94-1</f>
        <v>22</v>
      </c>
      <c r="C96" s="9">
        <f t="shared" si="14"/>
        <v>18</v>
      </c>
      <c r="D96">
        <f t="shared" ref="D96:D123" si="19">ROUNDDOWN(($D$2*(1+(2/29)*((B96-24)/2))), 0)</f>
        <v>111</v>
      </c>
      <c r="E96">
        <f t="shared" si="16"/>
        <v>83</v>
      </c>
      <c r="F96">
        <f t="shared" si="17"/>
        <v>75</v>
      </c>
      <c r="G96" s="9">
        <f t="shared" si="11"/>
        <v>555</v>
      </c>
      <c r="H96" s="9">
        <f t="shared" si="12"/>
        <v>581</v>
      </c>
      <c r="I96" s="9">
        <f t="shared" si="13"/>
        <v>450</v>
      </c>
      <c r="J96" s="9">
        <f t="shared" si="18"/>
        <v>158284</v>
      </c>
      <c r="K96">
        <f t="shared" si="10"/>
        <v>1586</v>
      </c>
      <c r="L96" s="9" t="str">
        <f>TEXT(IF(AND(K95&gt;1000, K96&lt;1000), Tabela3[[#This Row],[data]], ""), "YYYY-MM-DD")</f>
        <v/>
      </c>
    </row>
    <row r="97" spans="1:12" x14ac:dyDescent="0.25">
      <c r="A97" s="14">
        <v>44808</v>
      </c>
      <c r="B97">
        <f>B95-1</f>
        <v>22</v>
      </c>
      <c r="C97" s="9">
        <f t="shared" si="14"/>
        <v>19</v>
      </c>
      <c r="D97">
        <f t="shared" si="19"/>
        <v>111</v>
      </c>
      <c r="E97">
        <f t="shared" si="16"/>
        <v>83</v>
      </c>
      <c r="F97">
        <f t="shared" si="17"/>
        <v>75</v>
      </c>
      <c r="G97" s="9">
        <f t="shared" si="11"/>
        <v>555</v>
      </c>
      <c r="H97" s="9">
        <f t="shared" si="12"/>
        <v>581</v>
      </c>
      <c r="I97" s="9">
        <f t="shared" si="13"/>
        <v>450</v>
      </c>
      <c r="J97" s="9">
        <f t="shared" si="18"/>
        <v>159870</v>
      </c>
      <c r="K97">
        <f t="shared" si="10"/>
        <v>1586</v>
      </c>
      <c r="L97" s="9" t="str">
        <f>TEXT(IF(AND(K96&gt;1000, K97&lt;1000), Tabela3[[#This Row],[data]], ""), "YYYY-MM-DD")</f>
        <v/>
      </c>
    </row>
    <row r="98" spans="1:12" x14ac:dyDescent="0.25">
      <c r="A98" s="14">
        <v>44809</v>
      </c>
      <c r="B98">
        <f t="shared" ref="B97:B123" si="20">B96-1</f>
        <v>21</v>
      </c>
      <c r="C98" s="9">
        <f t="shared" si="14"/>
        <v>20</v>
      </c>
      <c r="D98">
        <f t="shared" si="19"/>
        <v>107</v>
      </c>
      <c r="E98">
        <f t="shared" si="16"/>
        <v>79</v>
      </c>
      <c r="F98">
        <f t="shared" si="17"/>
        <v>72</v>
      </c>
      <c r="G98" s="9">
        <f t="shared" si="11"/>
        <v>535</v>
      </c>
      <c r="H98" s="9">
        <f t="shared" si="12"/>
        <v>553</v>
      </c>
      <c r="I98" s="9">
        <f t="shared" si="13"/>
        <v>432</v>
      </c>
      <c r="J98" s="9">
        <f t="shared" si="18"/>
        <v>161390</v>
      </c>
      <c r="K98">
        <f t="shared" ref="K98:K123" si="21">SUM(G98:I98)</f>
        <v>1520</v>
      </c>
      <c r="L98" s="9" t="str">
        <f>TEXT(IF(AND(K97&gt;1000, K98&lt;1000), Tabela3[[#This Row],[data]], ""), "YYYY-MM-DD")</f>
        <v/>
      </c>
    </row>
    <row r="99" spans="1:12" x14ac:dyDescent="0.25">
      <c r="A99" s="14">
        <v>44810</v>
      </c>
      <c r="B99">
        <f t="shared" si="20"/>
        <v>21</v>
      </c>
      <c r="C99" s="9">
        <f t="shared" si="14"/>
        <v>21</v>
      </c>
      <c r="D99">
        <f t="shared" si="19"/>
        <v>107</v>
      </c>
      <c r="E99">
        <f t="shared" si="16"/>
        <v>79</v>
      </c>
      <c r="F99">
        <f t="shared" si="17"/>
        <v>72</v>
      </c>
      <c r="G99" s="9">
        <f t="shared" si="11"/>
        <v>535</v>
      </c>
      <c r="H99" s="9">
        <f t="shared" si="12"/>
        <v>553</v>
      </c>
      <c r="I99" s="9">
        <f t="shared" si="13"/>
        <v>432</v>
      </c>
      <c r="J99" s="9">
        <f t="shared" si="18"/>
        <v>162910</v>
      </c>
      <c r="K99">
        <f t="shared" si="21"/>
        <v>1520</v>
      </c>
      <c r="L99" s="9" t="str">
        <f>TEXT(IF(AND(K98&gt;1000, K99&lt;1000), Tabela3[[#This Row],[data]], ""), "YYYY-MM-DD")</f>
        <v/>
      </c>
    </row>
    <row r="100" spans="1:12" x14ac:dyDescent="0.25">
      <c r="A100" s="14">
        <v>44811</v>
      </c>
      <c r="B100">
        <f t="shared" si="20"/>
        <v>20</v>
      </c>
      <c r="C100" s="9">
        <f t="shared" si="14"/>
        <v>0</v>
      </c>
      <c r="D100">
        <f t="shared" si="19"/>
        <v>103</v>
      </c>
      <c r="E100">
        <f t="shared" si="16"/>
        <v>76</v>
      </c>
      <c r="F100">
        <f t="shared" si="17"/>
        <v>70</v>
      </c>
      <c r="G100" s="9">
        <f t="shared" si="11"/>
        <v>515</v>
      </c>
      <c r="H100" s="9">
        <f t="shared" si="12"/>
        <v>532</v>
      </c>
      <c r="I100" s="9">
        <f t="shared" si="13"/>
        <v>420</v>
      </c>
      <c r="J100" s="9">
        <f t="shared" si="18"/>
        <v>164377</v>
      </c>
      <c r="K100">
        <f t="shared" si="21"/>
        <v>1467</v>
      </c>
      <c r="L100" s="9" t="str">
        <f>TEXT(IF(AND(K99&gt;1000, K100&lt;1000), Tabela3[[#This Row],[data]], ""), "YYYY-MM-DD")</f>
        <v/>
      </c>
    </row>
    <row r="101" spans="1:12" x14ac:dyDescent="0.25">
      <c r="A101" s="14">
        <v>44812</v>
      </c>
      <c r="B101">
        <f t="shared" si="20"/>
        <v>20</v>
      </c>
      <c r="C101" s="9">
        <f t="shared" si="14"/>
        <v>0</v>
      </c>
      <c r="D101">
        <f t="shared" si="19"/>
        <v>103</v>
      </c>
      <c r="E101">
        <f t="shared" si="16"/>
        <v>76</v>
      </c>
      <c r="F101">
        <f t="shared" si="17"/>
        <v>70</v>
      </c>
      <c r="G101" s="9">
        <f t="shared" si="11"/>
        <v>515</v>
      </c>
      <c r="H101" s="9">
        <f t="shared" si="12"/>
        <v>532</v>
      </c>
      <c r="I101" s="9">
        <f t="shared" si="13"/>
        <v>420</v>
      </c>
      <c r="J101" s="9">
        <f t="shared" si="18"/>
        <v>165844</v>
      </c>
      <c r="K101">
        <f t="shared" si="21"/>
        <v>1467</v>
      </c>
      <c r="L101" s="9" t="str">
        <f>TEXT(IF(AND(K100&gt;1000, K101&lt;1000), Tabela3[[#This Row],[data]], ""), "YYYY-MM-DD")</f>
        <v/>
      </c>
    </row>
    <row r="102" spans="1:12" x14ac:dyDescent="0.25">
      <c r="A102" s="14">
        <v>44813</v>
      </c>
      <c r="B102">
        <f t="shared" si="20"/>
        <v>19</v>
      </c>
      <c r="C102" s="9">
        <f t="shared" si="14"/>
        <v>0</v>
      </c>
      <c r="D102">
        <f t="shared" si="19"/>
        <v>99</v>
      </c>
      <c r="E102">
        <f t="shared" si="16"/>
        <v>72</v>
      </c>
      <c r="F102">
        <f t="shared" si="17"/>
        <v>68</v>
      </c>
      <c r="G102" s="9">
        <f t="shared" si="11"/>
        <v>495</v>
      </c>
      <c r="H102" s="9">
        <f t="shared" si="12"/>
        <v>504</v>
      </c>
      <c r="I102" s="9">
        <f t="shared" si="13"/>
        <v>408</v>
      </c>
      <c r="J102" s="9">
        <f t="shared" si="18"/>
        <v>167251</v>
      </c>
      <c r="K102">
        <f t="shared" si="21"/>
        <v>1407</v>
      </c>
      <c r="L102" s="9" t="str">
        <f>TEXT(IF(AND(K101&gt;1000, K102&lt;1000), Tabela3[[#This Row],[data]], ""), "YYYY-MM-DD")</f>
        <v/>
      </c>
    </row>
    <row r="103" spans="1:12" x14ac:dyDescent="0.25">
      <c r="A103" s="14">
        <v>44814</v>
      </c>
      <c r="B103">
        <f t="shared" si="20"/>
        <v>19</v>
      </c>
      <c r="C103" s="9">
        <f t="shared" si="14"/>
        <v>0</v>
      </c>
      <c r="D103">
        <f t="shared" si="19"/>
        <v>99</v>
      </c>
      <c r="E103">
        <f t="shared" si="16"/>
        <v>72</v>
      </c>
      <c r="F103">
        <f t="shared" si="17"/>
        <v>68</v>
      </c>
      <c r="G103" s="9">
        <f t="shared" si="11"/>
        <v>495</v>
      </c>
      <c r="H103" s="9">
        <f t="shared" si="12"/>
        <v>504</v>
      </c>
      <c r="I103" s="9">
        <f t="shared" si="13"/>
        <v>408</v>
      </c>
      <c r="J103" s="9">
        <f t="shared" si="18"/>
        <v>168658</v>
      </c>
      <c r="K103">
        <f t="shared" si="21"/>
        <v>1407</v>
      </c>
      <c r="L103" s="9" t="str">
        <f>TEXT(IF(AND(K102&gt;1000, K103&lt;1000), Tabela3[[#This Row],[data]], ""), "YYYY-MM-DD")</f>
        <v/>
      </c>
    </row>
    <row r="104" spans="1:12" x14ac:dyDescent="0.25">
      <c r="A104" s="14">
        <v>44815</v>
      </c>
      <c r="B104">
        <f t="shared" si="20"/>
        <v>18</v>
      </c>
      <c r="C104" s="9">
        <f t="shared" si="14"/>
        <v>0</v>
      </c>
      <c r="D104">
        <f t="shared" si="19"/>
        <v>95</v>
      </c>
      <c r="E104">
        <f t="shared" si="16"/>
        <v>69</v>
      </c>
      <c r="F104">
        <f t="shared" si="17"/>
        <v>65</v>
      </c>
      <c r="G104" s="9">
        <f t="shared" si="11"/>
        <v>475</v>
      </c>
      <c r="H104" s="9">
        <f t="shared" si="12"/>
        <v>483</v>
      </c>
      <c r="I104" s="9">
        <f t="shared" si="13"/>
        <v>390</v>
      </c>
      <c r="J104" s="9">
        <f t="shared" si="18"/>
        <v>170006</v>
      </c>
      <c r="K104">
        <f t="shared" si="21"/>
        <v>1348</v>
      </c>
      <c r="L104" s="9" t="str">
        <f>TEXT(IF(AND(K103&gt;1000, K104&lt;1000), Tabela3[[#This Row],[data]], ""), "YYYY-MM-DD")</f>
        <v/>
      </c>
    </row>
    <row r="105" spans="1:12" x14ac:dyDescent="0.25">
      <c r="A105" s="14">
        <v>44816</v>
      </c>
      <c r="B105">
        <f t="shared" si="20"/>
        <v>18</v>
      </c>
      <c r="C105" s="9">
        <f t="shared" si="14"/>
        <v>0</v>
      </c>
      <c r="D105">
        <f t="shared" si="19"/>
        <v>95</v>
      </c>
      <c r="E105">
        <f t="shared" si="16"/>
        <v>69</v>
      </c>
      <c r="F105">
        <f t="shared" si="17"/>
        <v>65</v>
      </c>
      <c r="G105" s="9">
        <f t="shared" si="11"/>
        <v>475</v>
      </c>
      <c r="H105" s="9">
        <f t="shared" si="12"/>
        <v>483</v>
      </c>
      <c r="I105" s="9">
        <f t="shared" si="13"/>
        <v>390</v>
      </c>
      <c r="J105" s="9">
        <f t="shared" si="18"/>
        <v>171354</v>
      </c>
      <c r="K105">
        <f t="shared" si="21"/>
        <v>1348</v>
      </c>
      <c r="L105" s="9" t="str">
        <f>TEXT(IF(AND(K104&gt;1000, K105&lt;1000), Tabela3[[#This Row],[data]], ""), "YYYY-MM-DD")</f>
        <v/>
      </c>
    </row>
    <row r="106" spans="1:12" x14ac:dyDescent="0.25">
      <c r="A106" s="14">
        <v>44817</v>
      </c>
      <c r="B106">
        <f t="shared" si="20"/>
        <v>17</v>
      </c>
      <c r="C106" s="9">
        <f t="shared" si="14"/>
        <v>0</v>
      </c>
      <c r="D106">
        <f t="shared" si="19"/>
        <v>91</v>
      </c>
      <c r="E106">
        <f t="shared" si="16"/>
        <v>65</v>
      </c>
      <c r="F106">
        <f t="shared" si="17"/>
        <v>63</v>
      </c>
      <c r="G106" s="9">
        <f t="shared" si="11"/>
        <v>455</v>
      </c>
      <c r="H106" s="9">
        <f t="shared" si="12"/>
        <v>455</v>
      </c>
      <c r="I106" s="9">
        <f t="shared" si="13"/>
        <v>378</v>
      </c>
      <c r="J106" s="9">
        <f t="shared" si="18"/>
        <v>172642</v>
      </c>
      <c r="K106">
        <f t="shared" si="21"/>
        <v>1288</v>
      </c>
      <c r="L106" s="9" t="str">
        <f>TEXT(IF(AND(K105&gt;1000, K106&lt;1000), Tabela3[[#This Row],[data]], ""), "YYYY-MM-DD")</f>
        <v/>
      </c>
    </row>
    <row r="107" spans="1:12" x14ac:dyDescent="0.25">
      <c r="A107" s="14">
        <v>44818</v>
      </c>
      <c r="B107">
        <f t="shared" si="20"/>
        <v>17</v>
      </c>
      <c r="C107" s="9">
        <f t="shared" si="14"/>
        <v>0</v>
      </c>
      <c r="D107">
        <f t="shared" si="19"/>
        <v>91</v>
      </c>
      <c r="E107">
        <f t="shared" si="16"/>
        <v>65</v>
      </c>
      <c r="F107">
        <f t="shared" si="17"/>
        <v>63</v>
      </c>
      <c r="G107" s="9">
        <f t="shared" si="11"/>
        <v>455</v>
      </c>
      <c r="H107" s="9">
        <f t="shared" si="12"/>
        <v>455</v>
      </c>
      <c r="I107" s="9">
        <f t="shared" si="13"/>
        <v>378</v>
      </c>
      <c r="J107" s="9">
        <f t="shared" si="18"/>
        <v>173930</v>
      </c>
      <c r="K107">
        <f t="shared" si="21"/>
        <v>1288</v>
      </c>
      <c r="L107" s="9" t="str">
        <f>TEXT(IF(AND(K106&gt;1000, K107&lt;1000), Tabela3[[#This Row],[data]], ""), "YYYY-MM-DD")</f>
        <v/>
      </c>
    </row>
    <row r="108" spans="1:12" x14ac:dyDescent="0.25">
      <c r="A108" s="14">
        <v>44819</v>
      </c>
      <c r="B108">
        <f t="shared" si="20"/>
        <v>16</v>
      </c>
      <c r="C108" s="9">
        <f t="shared" si="14"/>
        <v>0</v>
      </c>
      <c r="D108">
        <f t="shared" si="19"/>
        <v>86</v>
      </c>
      <c r="E108">
        <f t="shared" si="16"/>
        <v>62</v>
      </c>
      <c r="F108">
        <f t="shared" si="17"/>
        <v>61</v>
      </c>
      <c r="G108" s="9">
        <f t="shared" si="11"/>
        <v>430</v>
      </c>
      <c r="H108" s="9">
        <f t="shared" si="12"/>
        <v>434</v>
      </c>
      <c r="I108" s="9">
        <f t="shared" si="13"/>
        <v>366</v>
      </c>
      <c r="J108" s="9">
        <f t="shared" si="18"/>
        <v>175160</v>
      </c>
      <c r="K108">
        <f t="shared" si="21"/>
        <v>1230</v>
      </c>
      <c r="L108" s="9" t="str">
        <f>TEXT(IF(AND(K107&gt;1000, K108&lt;1000), Tabela3[[#This Row],[data]], ""), "YYYY-MM-DD")</f>
        <v/>
      </c>
    </row>
    <row r="109" spans="1:12" x14ac:dyDescent="0.25">
      <c r="A109" s="14">
        <v>44820</v>
      </c>
      <c r="B109">
        <f t="shared" si="20"/>
        <v>16</v>
      </c>
      <c r="C109" s="9">
        <f t="shared" si="14"/>
        <v>0</v>
      </c>
      <c r="D109">
        <f t="shared" si="19"/>
        <v>86</v>
      </c>
      <c r="E109">
        <f t="shared" si="16"/>
        <v>62</v>
      </c>
      <c r="F109">
        <f t="shared" si="17"/>
        <v>61</v>
      </c>
      <c r="G109" s="9">
        <f t="shared" si="11"/>
        <v>430</v>
      </c>
      <c r="H109" s="9">
        <f t="shared" si="12"/>
        <v>434</v>
      </c>
      <c r="I109" s="9">
        <f t="shared" si="13"/>
        <v>366</v>
      </c>
      <c r="J109" s="9">
        <f t="shared" si="18"/>
        <v>176390</v>
      </c>
      <c r="K109">
        <f t="shared" si="21"/>
        <v>1230</v>
      </c>
      <c r="L109" s="9" t="str">
        <f>TEXT(IF(AND(K108&gt;1000, K109&lt;1000), Tabela3[[#This Row],[data]], ""), "YYYY-MM-DD")</f>
        <v/>
      </c>
    </row>
    <row r="110" spans="1:12" x14ac:dyDescent="0.25">
      <c r="A110" s="14">
        <v>44821</v>
      </c>
      <c r="B110">
        <f t="shared" si="20"/>
        <v>15</v>
      </c>
      <c r="C110" s="9">
        <f t="shared" si="14"/>
        <v>0</v>
      </c>
      <c r="D110">
        <f t="shared" si="19"/>
        <v>82</v>
      </c>
      <c r="E110">
        <f t="shared" si="16"/>
        <v>58</v>
      </c>
      <c r="F110">
        <f t="shared" si="17"/>
        <v>58</v>
      </c>
      <c r="G110" s="9">
        <f t="shared" si="11"/>
        <v>410</v>
      </c>
      <c r="H110" s="9">
        <f t="shared" si="12"/>
        <v>406</v>
      </c>
      <c r="I110" s="9">
        <f t="shared" si="13"/>
        <v>348</v>
      </c>
      <c r="J110" s="9">
        <f t="shared" si="18"/>
        <v>177554</v>
      </c>
      <c r="K110">
        <f t="shared" si="21"/>
        <v>1164</v>
      </c>
      <c r="L110" s="9" t="str">
        <f>TEXT(IF(AND(K109&gt;1000, K110&lt;1000), Tabela3[[#This Row],[data]], ""), "YYYY-MM-DD")</f>
        <v/>
      </c>
    </row>
    <row r="111" spans="1:12" x14ac:dyDescent="0.25">
      <c r="A111" s="14">
        <v>44822</v>
      </c>
      <c r="B111">
        <f t="shared" si="20"/>
        <v>15</v>
      </c>
      <c r="C111" s="9">
        <f t="shared" si="14"/>
        <v>0</v>
      </c>
      <c r="D111">
        <f t="shared" si="19"/>
        <v>82</v>
      </c>
      <c r="E111">
        <f t="shared" si="16"/>
        <v>58</v>
      </c>
      <c r="F111">
        <f t="shared" si="17"/>
        <v>58</v>
      </c>
      <c r="G111" s="9">
        <f t="shared" si="11"/>
        <v>410</v>
      </c>
      <c r="H111" s="9">
        <f t="shared" si="12"/>
        <v>406</v>
      </c>
      <c r="I111" s="9">
        <f t="shared" si="13"/>
        <v>348</v>
      </c>
      <c r="J111" s="9">
        <f t="shared" si="18"/>
        <v>178718</v>
      </c>
      <c r="K111">
        <f t="shared" si="21"/>
        <v>1164</v>
      </c>
      <c r="L111" s="9" t="str">
        <f>TEXT(IF(AND(K110&gt;1000, K111&lt;1000), Tabela3[[#This Row],[data]], ""), "YYYY-MM-DD")</f>
        <v/>
      </c>
    </row>
    <row r="112" spans="1:12" x14ac:dyDescent="0.25">
      <c r="A112" s="14">
        <v>44823</v>
      </c>
      <c r="B112">
        <f t="shared" si="20"/>
        <v>14</v>
      </c>
      <c r="C112" s="9">
        <f t="shared" si="14"/>
        <v>0</v>
      </c>
      <c r="D112">
        <f t="shared" si="19"/>
        <v>78</v>
      </c>
      <c r="E112">
        <f t="shared" si="16"/>
        <v>55</v>
      </c>
      <c r="F112">
        <f t="shared" si="17"/>
        <v>56</v>
      </c>
      <c r="G112" s="9">
        <f t="shared" si="11"/>
        <v>390</v>
      </c>
      <c r="H112" s="9">
        <f t="shared" si="12"/>
        <v>385</v>
      </c>
      <c r="I112" s="9">
        <f t="shared" si="13"/>
        <v>336</v>
      </c>
      <c r="J112" s="9">
        <f t="shared" si="18"/>
        <v>179829</v>
      </c>
      <c r="K112">
        <f t="shared" si="21"/>
        <v>1111</v>
      </c>
      <c r="L112" s="9" t="str">
        <f>TEXT(IF(AND(K111&gt;1000, K112&lt;1000), Tabela3[[#This Row],[data]], ""), "YYYY-MM-DD")</f>
        <v/>
      </c>
    </row>
    <row r="113" spans="1:12" x14ac:dyDescent="0.25">
      <c r="A113" s="14">
        <v>44824</v>
      </c>
      <c r="B113">
        <f t="shared" si="20"/>
        <v>14</v>
      </c>
      <c r="C113" s="9">
        <f t="shared" si="14"/>
        <v>0</v>
      </c>
      <c r="D113">
        <f t="shared" si="19"/>
        <v>78</v>
      </c>
      <c r="E113">
        <f t="shared" si="16"/>
        <v>55</v>
      </c>
      <c r="F113">
        <f t="shared" si="17"/>
        <v>56</v>
      </c>
      <c r="G113" s="9">
        <f t="shared" si="11"/>
        <v>390</v>
      </c>
      <c r="H113" s="9">
        <f t="shared" si="12"/>
        <v>385</v>
      </c>
      <c r="I113" s="9">
        <f t="shared" si="13"/>
        <v>336</v>
      </c>
      <c r="J113" s="9">
        <f t="shared" si="18"/>
        <v>180940</v>
      </c>
      <c r="K113">
        <f t="shared" si="21"/>
        <v>1111</v>
      </c>
      <c r="L113" s="9" t="str">
        <f>TEXT(IF(AND(K112&gt;1000, K113&lt;1000), Tabela3[[#This Row],[data]], ""), "YYYY-MM-DD")</f>
        <v/>
      </c>
    </row>
    <row r="114" spans="1:12" x14ac:dyDescent="0.25">
      <c r="A114" s="14">
        <v>44825</v>
      </c>
      <c r="B114">
        <f t="shared" si="20"/>
        <v>13</v>
      </c>
      <c r="C114" s="9">
        <f t="shared" si="14"/>
        <v>0</v>
      </c>
      <c r="D114">
        <f t="shared" si="19"/>
        <v>74</v>
      </c>
      <c r="E114">
        <f t="shared" si="16"/>
        <v>51</v>
      </c>
      <c r="F114">
        <f t="shared" si="17"/>
        <v>54</v>
      </c>
      <c r="G114" s="9">
        <f t="shared" si="11"/>
        <v>370</v>
      </c>
      <c r="H114" s="9">
        <f t="shared" si="12"/>
        <v>357</v>
      </c>
      <c r="I114" s="9">
        <f t="shared" si="13"/>
        <v>324</v>
      </c>
      <c r="J114" s="9">
        <f t="shared" si="18"/>
        <v>181991</v>
      </c>
      <c r="K114">
        <f t="shared" si="21"/>
        <v>1051</v>
      </c>
      <c r="L114" s="9" t="str">
        <f>TEXT(IF(AND(K113&gt;1000, K114&lt;1000), Tabela3[[#This Row],[data]], ""), "YYYY-MM-DD")</f>
        <v/>
      </c>
    </row>
    <row r="115" spans="1:12" x14ac:dyDescent="0.25">
      <c r="A115" s="14">
        <v>44826</v>
      </c>
      <c r="B115">
        <f t="shared" si="20"/>
        <v>13</v>
      </c>
      <c r="C115" s="9">
        <f t="shared" si="14"/>
        <v>0</v>
      </c>
      <c r="D115">
        <f t="shared" si="19"/>
        <v>74</v>
      </c>
      <c r="E115">
        <f t="shared" si="16"/>
        <v>51</v>
      </c>
      <c r="F115">
        <f t="shared" si="17"/>
        <v>54</v>
      </c>
      <c r="G115" s="9">
        <f t="shared" si="11"/>
        <v>370</v>
      </c>
      <c r="H115" s="9">
        <f t="shared" si="12"/>
        <v>357</v>
      </c>
      <c r="I115" s="9">
        <f t="shared" si="13"/>
        <v>324</v>
      </c>
      <c r="J115" s="9">
        <f t="shared" si="18"/>
        <v>183042</v>
      </c>
      <c r="K115">
        <f t="shared" si="21"/>
        <v>1051</v>
      </c>
      <c r="L115" s="9" t="str">
        <f>TEXT(IF(AND(K114&gt;1000, K115&lt;1000), Tabela3[[#This Row],[data]], ""), "YYYY-MM-DD")</f>
        <v/>
      </c>
    </row>
    <row r="116" spans="1:12" x14ac:dyDescent="0.25">
      <c r="A116" s="14">
        <v>44827</v>
      </c>
      <c r="B116">
        <f t="shared" si="20"/>
        <v>12</v>
      </c>
      <c r="C116" s="9">
        <f t="shared" si="14"/>
        <v>0</v>
      </c>
      <c r="D116">
        <f t="shared" si="19"/>
        <v>70</v>
      </c>
      <c r="E116">
        <f t="shared" si="16"/>
        <v>48</v>
      </c>
      <c r="F116">
        <f t="shared" si="17"/>
        <v>51</v>
      </c>
      <c r="G116" s="9">
        <f t="shared" si="11"/>
        <v>350</v>
      </c>
      <c r="H116" s="9">
        <f t="shared" si="12"/>
        <v>336</v>
      </c>
      <c r="I116" s="9">
        <f t="shared" si="13"/>
        <v>306</v>
      </c>
      <c r="J116" s="9">
        <f t="shared" si="18"/>
        <v>184034</v>
      </c>
      <c r="K116">
        <f t="shared" si="21"/>
        <v>992</v>
      </c>
      <c r="L116" s="9" t="str">
        <f>TEXT(IF(AND(K115&gt;1000, K116&lt;1000), Tabela3[[#This Row],[data]], ""), "YYYY-MM-DD")</f>
        <v>2022-09-23</v>
      </c>
    </row>
    <row r="117" spans="1:12" x14ac:dyDescent="0.25">
      <c r="A117" s="14">
        <v>44828</v>
      </c>
      <c r="B117">
        <f t="shared" si="20"/>
        <v>12</v>
      </c>
      <c r="C117" s="9">
        <f t="shared" si="14"/>
        <v>0</v>
      </c>
      <c r="D117">
        <f t="shared" si="19"/>
        <v>70</v>
      </c>
      <c r="E117">
        <f t="shared" si="16"/>
        <v>48</v>
      </c>
      <c r="F117">
        <f t="shared" si="17"/>
        <v>51</v>
      </c>
      <c r="G117" s="9">
        <f t="shared" si="11"/>
        <v>350</v>
      </c>
      <c r="H117" s="9">
        <f t="shared" si="12"/>
        <v>336</v>
      </c>
      <c r="I117" s="9">
        <f t="shared" si="13"/>
        <v>306</v>
      </c>
      <c r="J117" s="9">
        <f t="shared" si="18"/>
        <v>185026</v>
      </c>
      <c r="K117">
        <f t="shared" si="21"/>
        <v>992</v>
      </c>
      <c r="L117" s="9" t="str">
        <f>TEXT(IF(AND(K116&gt;1000, K117&lt;1000), Tabela3[[#This Row],[data]], ""), "YYYY-MM-DD")</f>
        <v/>
      </c>
    </row>
    <row r="118" spans="1:12" x14ac:dyDescent="0.25">
      <c r="A118" s="14">
        <v>44829</v>
      </c>
      <c r="B118">
        <f t="shared" si="20"/>
        <v>11</v>
      </c>
      <c r="C118" s="9">
        <f t="shared" si="14"/>
        <v>0</v>
      </c>
      <c r="D118">
        <f t="shared" si="19"/>
        <v>66</v>
      </c>
      <c r="E118">
        <f t="shared" si="16"/>
        <v>45</v>
      </c>
      <c r="F118">
        <f t="shared" si="17"/>
        <v>49</v>
      </c>
      <c r="G118" s="9">
        <f t="shared" si="11"/>
        <v>330</v>
      </c>
      <c r="H118" s="9">
        <f t="shared" si="12"/>
        <v>315</v>
      </c>
      <c r="I118" s="9">
        <f t="shared" si="13"/>
        <v>294</v>
      </c>
      <c r="J118" s="9">
        <f t="shared" si="18"/>
        <v>185965</v>
      </c>
      <c r="K118">
        <f t="shared" si="21"/>
        <v>939</v>
      </c>
      <c r="L118" s="9" t="str">
        <f>TEXT(IF(AND(K117&gt;1000, K118&lt;1000), Tabela3[[#This Row],[data]], ""), "YYYY-MM-DD")</f>
        <v/>
      </c>
    </row>
    <row r="119" spans="1:12" x14ac:dyDescent="0.25">
      <c r="A119" s="14">
        <v>44830</v>
      </c>
      <c r="B119">
        <f t="shared" si="20"/>
        <v>11</v>
      </c>
      <c r="C119" s="9">
        <f t="shared" si="14"/>
        <v>0</v>
      </c>
      <c r="D119">
        <f t="shared" si="19"/>
        <v>66</v>
      </c>
      <c r="E119">
        <f t="shared" si="16"/>
        <v>45</v>
      </c>
      <c r="F119">
        <f t="shared" si="17"/>
        <v>49</v>
      </c>
      <c r="G119" s="9">
        <f t="shared" si="11"/>
        <v>330</v>
      </c>
      <c r="H119" s="9">
        <f t="shared" si="12"/>
        <v>315</v>
      </c>
      <c r="I119" s="9">
        <f t="shared" si="13"/>
        <v>294</v>
      </c>
      <c r="J119" s="9">
        <f t="shared" si="18"/>
        <v>186904</v>
      </c>
      <c r="K119">
        <f t="shared" si="21"/>
        <v>939</v>
      </c>
      <c r="L119" s="9" t="str">
        <f>TEXT(IF(AND(K118&gt;1000, K119&lt;1000), Tabela3[[#This Row],[data]], ""), "YYYY-MM-DD")</f>
        <v/>
      </c>
    </row>
    <row r="120" spans="1:12" x14ac:dyDescent="0.25">
      <c r="A120" s="14">
        <v>44831</v>
      </c>
      <c r="B120">
        <f t="shared" si="20"/>
        <v>10</v>
      </c>
      <c r="C120" s="9">
        <f t="shared" si="14"/>
        <v>0</v>
      </c>
      <c r="D120">
        <f t="shared" si="19"/>
        <v>62</v>
      </c>
      <c r="E120">
        <f t="shared" si="16"/>
        <v>41</v>
      </c>
      <c r="F120">
        <f t="shared" si="17"/>
        <v>47</v>
      </c>
      <c r="G120" s="9">
        <f t="shared" si="11"/>
        <v>310</v>
      </c>
      <c r="H120" s="9">
        <f t="shared" si="12"/>
        <v>287</v>
      </c>
      <c r="I120" s="9">
        <f t="shared" si="13"/>
        <v>282</v>
      </c>
      <c r="J120" s="9">
        <f t="shared" si="18"/>
        <v>187783</v>
      </c>
      <c r="K120">
        <f t="shared" si="21"/>
        <v>879</v>
      </c>
      <c r="L120" s="9" t="str">
        <f>TEXT(IF(AND(K119&gt;1000, K120&lt;1000), Tabela3[[#This Row],[data]], ""), "YYYY-MM-DD")</f>
        <v/>
      </c>
    </row>
    <row r="121" spans="1:12" x14ac:dyDescent="0.25">
      <c r="A121" s="14">
        <v>44832</v>
      </c>
      <c r="B121">
        <f t="shared" si="20"/>
        <v>10</v>
      </c>
      <c r="C121" s="9">
        <f t="shared" si="14"/>
        <v>0</v>
      </c>
      <c r="D121">
        <f t="shared" si="19"/>
        <v>62</v>
      </c>
      <c r="E121">
        <f t="shared" si="16"/>
        <v>41</v>
      </c>
      <c r="F121">
        <f t="shared" si="17"/>
        <v>47</v>
      </c>
      <c r="G121" s="9">
        <f t="shared" si="11"/>
        <v>310</v>
      </c>
      <c r="H121" s="9">
        <f t="shared" si="12"/>
        <v>287</v>
      </c>
      <c r="I121" s="9">
        <f t="shared" si="13"/>
        <v>282</v>
      </c>
      <c r="J121" s="9">
        <f t="shared" si="18"/>
        <v>188662</v>
      </c>
      <c r="K121">
        <f t="shared" si="21"/>
        <v>879</v>
      </c>
      <c r="L121" s="9" t="str">
        <f>TEXT(IF(AND(K120&gt;1000, K121&lt;1000), Tabela3[[#This Row],[data]], ""), "YYYY-MM-DD")</f>
        <v/>
      </c>
    </row>
    <row r="122" spans="1:12" x14ac:dyDescent="0.25">
      <c r="A122" s="14">
        <v>44833</v>
      </c>
      <c r="B122">
        <f t="shared" si="20"/>
        <v>9</v>
      </c>
      <c r="C122" s="9">
        <f t="shared" si="14"/>
        <v>0</v>
      </c>
      <c r="D122">
        <f t="shared" si="19"/>
        <v>57</v>
      </c>
      <c r="E122">
        <f t="shared" si="16"/>
        <v>38</v>
      </c>
      <c r="F122">
        <f t="shared" si="17"/>
        <v>44</v>
      </c>
      <c r="G122" s="9">
        <f t="shared" si="11"/>
        <v>285</v>
      </c>
      <c r="H122" s="9">
        <f t="shared" si="12"/>
        <v>266</v>
      </c>
      <c r="I122" s="9">
        <f t="shared" si="13"/>
        <v>264</v>
      </c>
      <c r="J122" s="9">
        <f t="shared" si="18"/>
        <v>189477</v>
      </c>
      <c r="K122">
        <f t="shared" si="21"/>
        <v>815</v>
      </c>
      <c r="L122" s="9" t="str">
        <f>TEXT(IF(AND(K121&gt;1000, K122&lt;1000), Tabela3[[#This Row],[data]], ""), "YYYY-MM-DD")</f>
        <v/>
      </c>
    </row>
    <row r="123" spans="1:12" x14ac:dyDescent="0.25">
      <c r="A123" s="14">
        <v>44834</v>
      </c>
      <c r="B123">
        <f t="shared" si="20"/>
        <v>9</v>
      </c>
      <c r="C123" s="9">
        <f t="shared" si="14"/>
        <v>0</v>
      </c>
      <c r="D123">
        <f>ROUNDDOWN(($D$2*(1+(2/29)*((B123-24)/2))), 0)</f>
        <v>57</v>
      </c>
      <c r="E123">
        <f t="shared" si="16"/>
        <v>38</v>
      </c>
      <c r="F123">
        <f t="shared" si="17"/>
        <v>44</v>
      </c>
      <c r="G123" s="9">
        <f t="shared" si="11"/>
        <v>285</v>
      </c>
      <c r="H123" s="9">
        <f t="shared" si="12"/>
        <v>266</v>
      </c>
      <c r="I123" s="9">
        <f t="shared" si="13"/>
        <v>264</v>
      </c>
      <c r="J123" s="9">
        <f t="shared" si="18"/>
        <v>190292</v>
      </c>
      <c r="K123">
        <f t="shared" si="21"/>
        <v>815</v>
      </c>
      <c r="L123" s="9" t="str">
        <f>TEXT(IF(AND(K122&gt;1000, K123&lt;1000), Tabela3[[#This Row],[data]], ""), "YYYY-MM-DD")</f>
        <v/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36DC-8CA9-4474-9FFF-6081F639704C}">
  <dimension ref="A1:O123"/>
  <sheetViews>
    <sheetView workbookViewId="0">
      <selection activeCell="N2" sqref="N2"/>
    </sheetView>
  </sheetViews>
  <sheetFormatPr defaultRowHeight="15" x14ac:dyDescent="0.25"/>
  <cols>
    <col min="1" max="1" width="10.42578125" bestFit="1" customWidth="1"/>
    <col min="3" max="3" width="7.140625" customWidth="1"/>
    <col min="4" max="4" width="8.28515625" customWidth="1"/>
    <col min="5" max="5" width="8.140625" customWidth="1"/>
    <col min="6" max="6" width="9.7109375" customWidth="1"/>
    <col min="7" max="7" width="8.85546875" customWidth="1"/>
    <col min="8" max="8" width="9.140625" customWidth="1"/>
    <col min="9" max="9" width="9.42578125" customWidth="1"/>
    <col min="10" max="10" width="9.28515625" customWidth="1"/>
    <col min="11" max="11" width="10.42578125" customWidth="1"/>
    <col min="13" max="13" width="12.7109375" bestFit="1" customWidth="1"/>
    <col min="14" max="14" width="10.42578125" bestFit="1" customWidth="1"/>
  </cols>
  <sheetData>
    <row r="1" spans="1:15" x14ac:dyDescent="0.25">
      <c r="A1" s="7" t="s">
        <v>6</v>
      </c>
      <c r="B1" s="7" t="s">
        <v>5</v>
      </c>
      <c r="C1" s="7" t="s">
        <v>0</v>
      </c>
      <c r="D1" s="7" t="s">
        <v>7</v>
      </c>
      <c r="E1" s="7" t="s">
        <v>8</v>
      </c>
      <c r="F1" s="7" t="s">
        <v>9</v>
      </c>
      <c r="G1" s="7" t="s">
        <v>19</v>
      </c>
      <c r="H1" s="7" t="s">
        <v>20</v>
      </c>
      <c r="I1" s="7" t="s">
        <v>21</v>
      </c>
      <c r="J1" s="2" t="s">
        <v>18</v>
      </c>
      <c r="K1" s="11" t="s">
        <v>25</v>
      </c>
      <c r="M1" s="3" t="s">
        <v>31</v>
      </c>
      <c r="N1" s="3">
        <v>1.38</v>
      </c>
      <c r="O1" s="3"/>
    </row>
    <row r="2" spans="1:15" x14ac:dyDescent="0.25">
      <c r="A2" s="13">
        <v>44713</v>
      </c>
      <c r="B2" s="8">
        <v>24</v>
      </c>
      <c r="C2" s="8">
        <v>1</v>
      </c>
      <c r="D2" s="8">
        <v>120</v>
      </c>
      <c r="E2" s="8">
        <v>90</v>
      </c>
      <c r="F2" s="8">
        <v>80</v>
      </c>
      <c r="G2" s="9">
        <f t="shared" ref="G2:G33" si="0">(5+1.34)*D2</f>
        <v>760.8</v>
      </c>
      <c r="H2" s="9">
        <f t="shared" ref="H2:H33" si="1">(7+1.34)*E2</f>
        <v>750.6</v>
      </c>
      <c r="I2" s="9">
        <f t="shared" ref="I2:I33" si="2">(6+1.34)*F2</f>
        <v>587.20000000000005</v>
      </c>
      <c r="J2" s="8">
        <f>SUM(G2:I2)</f>
        <v>2098.6000000000004</v>
      </c>
      <c r="K2">
        <f>SUM(G2:I2)</f>
        <v>2098.6000000000004</v>
      </c>
      <c r="M2" s="3" t="s">
        <v>29</v>
      </c>
      <c r="N2" s="3">
        <f>WEEKDAY(N1, 2)</f>
        <v>7</v>
      </c>
      <c r="O2" s="3" t="s">
        <v>30</v>
      </c>
    </row>
    <row r="3" spans="1:15" x14ac:dyDescent="0.25">
      <c r="A3" s="14">
        <v>44714</v>
      </c>
      <c r="B3" s="9">
        <v>25</v>
      </c>
      <c r="C3" s="9">
        <f>IF(B3&gt;20, C2+1, 0)</f>
        <v>2</v>
      </c>
      <c r="D3" s="9">
        <f>ROUNDDOWN(($D$2*(1+(2/29)*((B3-24)/2))), 0)</f>
        <v>124</v>
      </c>
      <c r="E3" s="9">
        <f>ROUNDDOWN(($E$2*(1+(1/13)*((B3-24)/2))), 0)</f>
        <v>93</v>
      </c>
      <c r="F3" s="9">
        <f>ROUNDDOWN(($F$2*(1+(1/17)*((B3-24)/2))), 0)</f>
        <v>82</v>
      </c>
      <c r="G3" s="9">
        <f t="shared" si="0"/>
        <v>786.16</v>
      </c>
      <c r="H3" s="9">
        <f t="shared" si="1"/>
        <v>775.62</v>
      </c>
      <c r="I3" s="9">
        <f t="shared" si="2"/>
        <v>601.88</v>
      </c>
      <c r="J3" s="9">
        <f>SUM(G3:I3)+J2</f>
        <v>4262.26</v>
      </c>
      <c r="K3">
        <f t="shared" ref="K3:K66" si="3">SUM(G3:I3)</f>
        <v>2163.66</v>
      </c>
    </row>
    <row r="4" spans="1:15" x14ac:dyDescent="0.25">
      <c r="A4" s="13">
        <v>44715</v>
      </c>
      <c r="B4" s="8">
        <v>27</v>
      </c>
      <c r="C4" s="9">
        <f t="shared" ref="C4:C67" si="4">IF(B4&gt;20, C3+1, 0)</f>
        <v>3</v>
      </c>
      <c r="D4" s="9">
        <f t="shared" ref="D4:D67" si="5">ROUNDDOWN(($D$2*(1+(2/29)*((B4-24)/2))), 0)</f>
        <v>132</v>
      </c>
      <c r="E4" s="9">
        <f t="shared" ref="E4:E67" si="6">ROUNDDOWN(($E$2*(1+(1/13)*((B4-24)/2))), 0)</f>
        <v>100</v>
      </c>
      <c r="F4" s="9">
        <f t="shared" ref="F4:F67" si="7">ROUNDDOWN(($F$2*(1+(1/17)*((B4-24)/2))), 0)</f>
        <v>87</v>
      </c>
      <c r="G4" s="9">
        <f t="shared" si="0"/>
        <v>836.88</v>
      </c>
      <c r="H4" s="9">
        <f t="shared" si="1"/>
        <v>834</v>
      </c>
      <c r="I4" s="9">
        <f t="shared" si="2"/>
        <v>638.58000000000004</v>
      </c>
      <c r="J4" s="9">
        <f t="shared" ref="J4:J67" si="8">SUM(G4:I4)+J3</f>
        <v>6571.72</v>
      </c>
      <c r="K4">
        <f t="shared" si="3"/>
        <v>2309.46</v>
      </c>
    </row>
    <row r="5" spans="1:15" x14ac:dyDescent="0.25">
      <c r="A5" s="14">
        <v>44716</v>
      </c>
      <c r="B5" s="9">
        <v>27</v>
      </c>
      <c r="C5" s="9">
        <f t="shared" si="4"/>
        <v>4</v>
      </c>
      <c r="D5" s="9">
        <f>ROUNDDOWN(($D$2*(1+(2/29)*((B5-24)/2))), 0)</f>
        <v>132</v>
      </c>
      <c r="E5" s="9">
        <f t="shared" si="6"/>
        <v>100</v>
      </c>
      <c r="F5" s="9">
        <f t="shared" si="7"/>
        <v>87</v>
      </c>
      <c r="G5" s="9">
        <f t="shared" si="0"/>
        <v>836.88</v>
      </c>
      <c r="H5" s="9">
        <f t="shared" si="1"/>
        <v>834</v>
      </c>
      <c r="I5" s="9">
        <f t="shared" si="2"/>
        <v>638.58000000000004</v>
      </c>
      <c r="J5" s="9">
        <f t="shared" si="8"/>
        <v>8881.18</v>
      </c>
      <c r="K5">
        <f t="shared" si="3"/>
        <v>2309.46</v>
      </c>
    </row>
    <row r="6" spans="1:15" x14ac:dyDescent="0.25">
      <c r="A6" s="13">
        <v>44717</v>
      </c>
      <c r="B6" s="8">
        <v>27</v>
      </c>
      <c r="C6" s="9">
        <f t="shared" si="4"/>
        <v>5</v>
      </c>
      <c r="D6" s="9">
        <f t="shared" si="5"/>
        <v>132</v>
      </c>
      <c r="E6" s="9">
        <f t="shared" si="6"/>
        <v>100</v>
      </c>
      <c r="F6" s="9">
        <f t="shared" si="7"/>
        <v>87</v>
      </c>
      <c r="G6" s="9">
        <f t="shared" si="0"/>
        <v>836.88</v>
      </c>
      <c r="H6" s="9">
        <f t="shared" si="1"/>
        <v>834</v>
      </c>
      <c r="I6" s="9">
        <f t="shared" si="2"/>
        <v>638.58000000000004</v>
      </c>
      <c r="J6" s="9">
        <f t="shared" si="8"/>
        <v>11190.64</v>
      </c>
      <c r="K6">
        <f t="shared" si="3"/>
        <v>2309.46</v>
      </c>
    </row>
    <row r="7" spans="1:15" x14ac:dyDescent="0.25">
      <c r="A7" s="14">
        <v>44718</v>
      </c>
      <c r="B7" s="9">
        <v>22</v>
      </c>
      <c r="C7" s="9">
        <f t="shared" si="4"/>
        <v>6</v>
      </c>
      <c r="D7" s="9">
        <f t="shared" si="5"/>
        <v>111</v>
      </c>
      <c r="E7" s="9">
        <f t="shared" si="6"/>
        <v>83</v>
      </c>
      <c r="F7" s="9">
        <f t="shared" si="7"/>
        <v>75</v>
      </c>
      <c r="G7" s="9">
        <f t="shared" si="0"/>
        <v>703.74</v>
      </c>
      <c r="H7" s="9">
        <f t="shared" si="1"/>
        <v>692.22</v>
      </c>
      <c r="I7" s="9">
        <f t="shared" si="2"/>
        <v>550.5</v>
      </c>
      <c r="J7" s="9">
        <f t="shared" si="8"/>
        <v>13137.099999999999</v>
      </c>
      <c r="K7">
        <f t="shared" si="3"/>
        <v>1946.46</v>
      </c>
    </row>
    <row r="8" spans="1:15" x14ac:dyDescent="0.25">
      <c r="A8" s="13">
        <v>44719</v>
      </c>
      <c r="B8" s="8">
        <v>25</v>
      </c>
      <c r="C8" s="9">
        <f t="shared" si="4"/>
        <v>7</v>
      </c>
      <c r="D8" s="9">
        <f t="shared" si="5"/>
        <v>124</v>
      </c>
      <c r="E8" s="9">
        <f t="shared" si="6"/>
        <v>93</v>
      </c>
      <c r="F8" s="9">
        <f t="shared" si="7"/>
        <v>82</v>
      </c>
      <c r="G8" s="9">
        <f t="shared" si="0"/>
        <v>786.16</v>
      </c>
      <c r="H8" s="9">
        <f t="shared" si="1"/>
        <v>775.62</v>
      </c>
      <c r="I8" s="9">
        <f t="shared" si="2"/>
        <v>601.88</v>
      </c>
      <c r="J8" s="9">
        <f t="shared" si="8"/>
        <v>15300.759999999998</v>
      </c>
      <c r="K8">
        <f t="shared" si="3"/>
        <v>2163.66</v>
      </c>
    </row>
    <row r="9" spans="1:15" x14ac:dyDescent="0.25">
      <c r="A9" s="14">
        <v>44720</v>
      </c>
      <c r="B9" s="9">
        <v>25</v>
      </c>
      <c r="C9" s="9">
        <f t="shared" si="4"/>
        <v>8</v>
      </c>
      <c r="D9" s="9">
        <f t="shared" si="5"/>
        <v>124</v>
      </c>
      <c r="E9" s="9">
        <f t="shared" si="6"/>
        <v>93</v>
      </c>
      <c r="F9" s="9">
        <f t="shared" si="7"/>
        <v>82</v>
      </c>
      <c r="G9" s="9">
        <f t="shared" si="0"/>
        <v>786.16</v>
      </c>
      <c r="H9" s="9">
        <f t="shared" si="1"/>
        <v>775.62</v>
      </c>
      <c r="I9" s="9">
        <f t="shared" si="2"/>
        <v>601.88</v>
      </c>
      <c r="J9" s="9">
        <f t="shared" si="8"/>
        <v>17464.419999999998</v>
      </c>
      <c r="K9">
        <f t="shared" si="3"/>
        <v>2163.66</v>
      </c>
    </row>
    <row r="10" spans="1:15" x14ac:dyDescent="0.25">
      <c r="A10" s="13">
        <v>44721</v>
      </c>
      <c r="B10" s="8">
        <v>21</v>
      </c>
      <c r="C10" s="9">
        <f t="shared" si="4"/>
        <v>9</v>
      </c>
      <c r="D10" s="9">
        <f t="shared" si="5"/>
        <v>107</v>
      </c>
      <c r="E10" s="9">
        <f t="shared" si="6"/>
        <v>79</v>
      </c>
      <c r="F10" s="9">
        <f t="shared" si="7"/>
        <v>72</v>
      </c>
      <c r="G10" s="9">
        <f t="shared" si="0"/>
        <v>678.38</v>
      </c>
      <c r="H10" s="9">
        <f t="shared" si="1"/>
        <v>658.86</v>
      </c>
      <c r="I10" s="9">
        <f t="shared" si="2"/>
        <v>528.48</v>
      </c>
      <c r="J10" s="9">
        <f t="shared" si="8"/>
        <v>19330.14</v>
      </c>
      <c r="K10">
        <f t="shared" si="3"/>
        <v>1865.72</v>
      </c>
    </row>
    <row r="11" spans="1:15" x14ac:dyDescent="0.25">
      <c r="A11" s="14">
        <v>44722</v>
      </c>
      <c r="B11" s="9">
        <v>21</v>
      </c>
      <c r="C11" s="9">
        <f t="shared" si="4"/>
        <v>10</v>
      </c>
      <c r="D11" s="9">
        <f t="shared" si="5"/>
        <v>107</v>
      </c>
      <c r="E11" s="9">
        <f t="shared" si="6"/>
        <v>79</v>
      </c>
      <c r="F11" s="9">
        <f t="shared" si="7"/>
        <v>72</v>
      </c>
      <c r="G11" s="9">
        <f t="shared" si="0"/>
        <v>678.38</v>
      </c>
      <c r="H11" s="9">
        <f t="shared" si="1"/>
        <v>658.86</v>
      </c>
      <c r="I11" s="9">
        <f t="shared" si="2"/>
        <v>528.48</v>
      </c>
      <c r="J11" s="9">
        <f t="shared" si="8"/>
        <v>21195.86</v>
      </c>
      <c r="K11">
        <f t="shared" si="3"/>
        <v>1865.72</v>
      </c>
    </row>
    <row r="12" spans="1:15" x14ac:dyDescent="0.25">
      <c r="A12" s="13">
        <v>44723</v>
      </c>
      <c r="B12" s="8">
        <v>19</v>
      </c>
      <c r="C12" s="9">
        <f t="shared" si="4"/>
        <v>0</v>
      </c>
      <c r="D12" s="9">
        <f t="shared" si="5"/>
        <v>99</v>
      </c>
      <c r="E12" s="9">
        <f t="shared" si="6"/>
        <v>72</v>
      </c>
      <c r="F12" s="9">
        <f t="shared" si="7"/>
        <v>68</v>
      </c>
      <c r="G12" s="9">
        <f t="shared" si="0"/>
        <v>627.66</v>
      </c>
      <c r="H12" s="9">
        <f t="shared" si="1"/>
        <v>600.48</v>
      </c>
      <c r="I12" s="9">
        <f t="shared" si="2"/>
        <v>499.12</v>
      </c>
      <c r="J12" s="9">
        <f t="shared" si="8"/>
        <v>22923.119999999999</v>
      </c>
      <c r="K12">
        <f t="shared" si="3"/>
        <v>1727.2599999999998</v>
      </c>
    </row>
    <row r="13" spans="1:15" x14ac:dyDescent="0.25">
      <c r="A13" s="14">
        <v>44724</v>
      </c>
      <c r="B13" s="9">
        <v>19</v>
      </c>
      <c r="C13" s="9">
        <f t="shared" si="4"/>
        <v>0</v>
      </c>
      <c r="D13" s="9">
        <f t="shared" si="5"/>
        <v>99</v>
      </c>
      <c r="E13" s="9">
        <f t="shared" si="6"/>
        <v>72</v>
      </c>
      <c r="F13" s="9">
        <f t="shared" si="7"/>
        <v>68</v>
      </c>
      <c r="G13" s="9">
        <f t="shared" si="0"/>
        <v>627.66</v>
      </c>
      <c r="H13" s="9">
        <f t="shared" si="1"/>
        <v>600.48</v>
      </c>
      <c r="I13" s="9">
        <f t="shared" si="2"/>
        <v>499.12</v>
      </c>
      <c r="J13" s="9">
        <f t="shared" si="8"/>
        <v>24650.379999999997</v>
      </c>
      <c r="K13">
        <f t="shared" si="3"/>
        <v>1727.2599999999998</v>
      </c>
    </row>
    <row r="14" spans="1:15" x14ac:dyDescent="0.25">
      <c r="A14" s="13">
        <v>44725</v>
      </c>
      <c r="B14" s="8">
        <v>15</v>
      </c>
      <c r="C14" s="9">
        <f t="shared" si="4"/>
        <v>0</v>
      </c>
      <c r="D14" s="9">
        <f t="shared" si="5"/>
        <v>82</v>
      </c>
      <c r="E14" s="9">
        <f t="shared" si="6"/>
        <v>58</v>
      </c>
      <c r="F14" s="9">
        <f t="shared" si="7"/>
        <v>58</v>
      </c>
      <c r="G14" s="9">
        <f t="shared" si="0"/>
        <v>519.88</v>
      </c>
      <c r="H14" s="9">
        <f t="shared" si="1"/>
        <v>483.71999999999997</v>
      </c>
      <c r="I14" s="9">
        <f t="shared" si="2"/>
        <v>425.71999999999997</v>
      </c>
      <c r="J14" s="9">
        <f t="shared" si="8"/>
        <v>26079.699999999997</v>
      </c>
      <c r="K14">
        <f t="shared" si="3"/>
        <v>1429.32</v>
      </c>
    </row>
    <row r="15" spans="1:15" x14ac:dyDescent="0.25">
      <c r="A15" s="14">
        <v>44726</v>
      </c>
      <c r="B15" s="9">
        <v>21</v>
      </c>
      <c r="C15" s="9">
        <f t="shared" si="4"/>
        <v>1</v>
      </c>
      <c r="D15" s="9">
        <f t="shared" si="5"/>
        <v>107</v>
      </c>
      <c r="E15" s="9">
        <f t="shared" si="6"/>
        <v>79</v>
      </c>
      <c r="F15" s="9">
        <f t="shared" si="7"/>
        <v>72</v>
      </c>
      <c r="G15" s="9">
        <f t="shared" si="0"/>
        <v>678.38</v>
      </c>
      <c r="H15" s="9">
        <f t="shared" si="1"/>
        <v>658.86</v>
      </c>
      <c r="I15" s="9">
        <f t="shared" si="2"/>
        <v>528.48</v>
      </c>
      <c r="J15" s="9">
        <f t="shared" si="8"/>
        <v>27945.42</v>
      </c>
      <c r="K15">
        <f t="shared" si="3"/>
        <v>1865.72</v>
      </c>
    </row>
    <row r="16" spans="1:15" x14ac:dyDescent="0.25">
      <c r="A16" s="13">
        <v>44727</v>
      </c>
      <c r="B16" s="8">
        <v>23</v>
      </c>
      <c r="C16" s="9">
        <f t="shared" si="4"/>
        <v>2</v>
      </c>
      <c r="D16" s="9">
        <f t="shared" si="5"/>
        <v>115</v>
      </c>
      <c r="E16" s="9">
        <f t="shared" si="6"/>
        <v>86</v>
      </c>
      <c r="F16" s="9">
        <f t="shared" si="7"/>
        <v>77</v>
      </c>
      <c r="G16" s="9">
        <f t="shared" si="0"/>
        <v>729.1</v>
      </c>
      <c r="H16" s="9">
        <f t="shared" si="1"/>
        <v>717.24</v>
      </c>
      <c r="I16" s="9">
        <f t="shared" si="2"/>
        <v>565.17999999999995</v>
      </c>
      <c r="J16" s="9">
        <f t="shared" si="8"/>
        <v>29956.94</v>
      </c>
      <c r="K16">
        <f t="shared" si="3"/>
        <v>2011.52</v>
      </c>
    </row>
    <row r="17" spans="1:11" x14ac:dyDescent="0.25">
      <c r="A17" s="14">
        <v>44728</v>
      </c>
      <c r="B17" s="9">
        <v>23</v>
      </c>
      <c r="C17" s="9">
        <f t="shared" si="4"/>
        <v>3</v>
      </c>
      <c r="D17" s="9">
        <f t="shared" si="5"/>
        <v>115</v>
      </c>
      <c r="E17" s="9">
        <f t="shared" si="6"/>
        <v>86</v>
      </c>
      <c r="F17" s="9">
        <f t="shared" si="7"/>
        <v>77</v>
      </c>
      <c r="G17" s="9">
        <f t="shared" si="0"/>
        <v>729.1</v>
      </c>
      <c r="H17" s="9">
        <f t="shared" si="1"/>
        <v>717.24</v>
      </c>
      <c r="I17" s="9">
        <f t="shared" si="2"/>
        <v>565.17999999999995</v>
      </c>
      <c r="J17" s="9">
        <f t="shared" si="8"/>
        <v>31968.46</v>
      </c>
      <c r="K17">
        <f t="shared" si="3"/>
        <v>2011.52</v>
      </c>
    </row>
    <row r="18" spans="1:11" x14ac:dyDescent="0.25">
      <c r="A18" s="13">
        <v>44729</v>
      </c>
      <c r="B18" s="8">
        <v>16</v>
      </c>
      <c r="C18" s="9">
        <f t="shared" si="4"/>
        <v>0</v>
      </c>
      <c r="D18" s="9">
        <f t="shared" si="5"/>
        <v>86</v>
      </c>
      <c r="E18" s="9">
        <f t="shared" si="6"/>
        <v>62</v>
      </c>
      <c r="F18" s="9">
        <f t="shared" si="7"/>
        <v>61</v>
      </c>
      <c r="G18" s="9">
        <f t="shared" si="0"/>
        <v>545.24</v>
      </c>
      <c r="H18" s="9">
        <f t="shared" si="1"/>
        <v>517.08000000000004</v>
      </c>
      <c r="I18" s="9">
        <f t="shared" si="2"/>
        <v>447.74</v>
      </c>
      <c r="J18" s="9">
        <f t="shared" si="8"/>
        <v>33478.519999999997</v>
      </c>
      <c r="K18">
        <f t="shared" si="3"/>
        <v>1510.0600000000002</v>
      </c>
    </row>
    <row r="19" spans="1:11" x14ac:dyDescent="0.25">
      <c r="A19" s="14">
        <v>44730</v>
      </c>
      <c r="B19" s="9">
        <v>21</v>
      </c>
      <c r="C19" s="9">
        <f t="shared" si="4"/>
        <v>1</v>
      </c>
      <c r="D19" s="9">
        <f t="shared" si="5"/>
        <v>107</v>
      </c>
      <c r="E19" s="9">
        <f t="shared" si="6"/>
        <v>79</v>
      </c>
      <c r="F19" s="9">
        <f t="shared" si="7"/>
        <v>72</v>
      </c>
      <c r="G19" s="9">
        <f t="shared" si="0"/>
        <v>678.38</v>
      </c>
      <c r="H19" s="9">
        <f t="shared" si="1"/>
        <v>658.86</v>
      </c>
      <c r="I19" s="9">
        <f t="shared" si="2"/>
        <v>528.48</v>
      </c>
      <c r="J19" s="9">
        <f t="shared" si="8"/>
        <v>35344.239999999998</v>
      </c>
      <c r="K19">
        <f t="shared" si="3"/>
        <v>1865.72</v>
      </c>
    </row>
    <row r="20" spans="1:11" x14ac:dyDescent="0.25">
      <c r="A20" s="13">
        <v>44731</v>
      </c>
      <c r="B20" s="8">
        <v>22</v>
      </c>
      <c r="C20" s="9">
        <f t="shared" si="4"/>
        <v>2</v>
      </c>
      <c r="D20" s="9">
        <f t="shared" si="5"/>
        <v>111</v>
      </c>
      <c r="E20" s="9">
        <f t="shared" si="6"/>
        <v>83</v>
      </c>
      <c r="F20" s="9">
        <f t="shared" si="7"/>
        <v>75</v>
      </c>
      <c r="G20" s="9">
        <f t="shared" si="0"/>
        <v>703.74</v>
      </c>
      <c r="H20" s="9">
        <f t="shared" si="1"/>
        <v>692.22</v>
      </c>
      <c r="I20" s="9">
        <f t="shared" si="2"/>
        <v>550.5</v>
      </c>
      <c r="J20" s="9">
        <f t="shared" si="8"/>
        <v>37290.699999999997</v>
      </c>
      <c r="K20">
        <f t="shared" si="3"/>
        <v>1946.46</v>
      </c>
    </row>
    <row r="21" spans="1:11" x14ac:dyDescent="0.25">
      <c r="A21" s="14">
        <v>44732</v>
      </c>
      <c r="B21" s="9">
        <v>22</v>
      </c>
      <c r="C21" s="9">
        <f t="shared" si="4"/>
        <v>3</v>
      </c>
      <c r="D21" s="9">
        <f t="shared" si="5"/>
        <v>111</v>
      </c>
      <c r="E21" s="9">
        <f t="shared" si="6"/>
        <v>83</v>
      </c>
      <c r="F21" s="9">
        <f t="shared" si="7"/>
        <v>75</v>
      </c>
      <c r="G21" s="9">
        <f t="shared" si="0"/>
        <v>703.74</v>
      </c>
      <c r="H21" s="9">
        <f t="shared" si="1"/>
        <v>692.22</v>
      </c>
      <c r="I21" s="9">
        <f t="shared" si="2"/>
        <v>550.5</v>
      </c>
      <c r="J21" s="9">
        <f t="shared" si="8"/>
        <v>39237.159999999996</v>
      </c>
      <c r="K21">
        <f t="shared" si="3"/>
        <v>1946.46</v>
      </c>
    </row>
    <row r="22" spans="1:11" x14ac:dyDescent="0.25">
      <c r="A22" s="13">
        <v>44733</v>
      </c>
      <c r="B22" s="8">
        <v>22</v>
      </c>
      <c r="C22" s="9">
        <f t="shared" si="4"/>
        <v>4</v>
      </c>
      <c r="D22" s="9">
        <f t="shared" si="5"/>
        <v>111</v>
      </c>
      <c r="E22" s="9">
        <f t="shared" si="6"/>
        <v>83</v>
      </c>
      <c r="F22" s="9">
        <f t="shared" si="7"/>
        <v>75</v>
      </c>
      <c r="G22" s="9">
        <f t="shared" si="0"/>
        <v>703.74</v>
      </c>
      <c r="H22" s="9">
        <f t="shared" si="1"/>
        <v>692.22</v>
      </c>
      <c r="I22" s="9">
        <f t="shared" si="2"/>
        <v>550.5</v>
      </c>
      <c r="J22" s="9">
        <f t="shared" si="8"/>
        <v>41183.619999999995</v>
      </c>
      <c r="K22">
        <f t="shared" si="3"/>
        <v>1946.46</v>
      </c>
    </row>
    <row r="23" spans="1:11" x14ac:dyDescent="0.25">
      <c r="A23" s="14">
        <v>44734</v>
      </c>
      <c r="B23" s="9">
        <v>28</v>
      </c>
      <c r="C23" s="9">
        <f t="shared" si="4"/>
        <v>5</v>
      </c>
      <c r="D23" s="9">
        <f t="shared" si="5"/>
        <v>136</v>
      </c>
      <c r="E23" s="9">
        <f t="shared" si="6"/>
        <v>103</v>
      </c>
      <c r="F23" s="9">
        <f t="shared" si="7"/>
        <v>89</v>
      </c>
      <c r="G23" s="9">
        <f t="shared" si="0"/>
        <v>862.24</v>
      </c>
      <c r="H23" s="9">
        <f t="shared" si="1"/>
        <v>859.02</v>
      </c>
      <c r="I23" s="9">
        <f t="shared" si="2"/>
        <v>653.26</v>
      </c>
      <c r="J23" s="9">
        <f t="shared" si="8"/>
        <v>43558.139999999992</v>
      </c>
      <c r="K23">
        <f t="shared" si="3"/>
        <v>2374.52</v>
      </c>
    </row>
    <row r="24" spans="1:11" x14ac:dyDescent="0.25">
      <c r="A24" s="13">
        <v>44735</v>
      </c>
      <c r="B24" s="8">
        <v>31</v>
      </c>
      <c r="C24" s="9">
        <f t="shared" si="4"/>
        <v>6</v>
      </c>
      <c r="D24" s="9">
        <f t="shared" si="5"/>
        <v>148</v>
      </c>
      <c r="E24" s="9">
        <f t="shared" si="6"/>
        <v>114</v>
      </c>
      <c r="F24" s="9">
        <f t="shared" si="7"/>
        <v>96</v>
      </c>
      <c r="G24" s="9">
        <f t="shared" si="0"/>
        <v>938.31999999999994</v>
      </c>
      <c r="H24" s="9">
        <f t="shared" si="1"/>
        <v>950.76</v>
      </c>
      <c r="I24" s="9">
        <f t="shared" si="2"/>
        <v>704.64</v>
      </c>
      <c r="J24" s="9">
        <f t="shared" si="8"/>
        <v>46151.859999999993</v>
      </c>
      <c r="K24">
        <f t="shared" si="3"/>
        <v>2593.7199999999998</v>
      </c>
    </row>
    <row r="25" spans="1:11" x14ac:dyDescent="0.25">
      <c r="A25" s="14">
        <v>44736</v>
      </c>
      <c r="B25" s="9">
        <v>33</v>
      </c>
      <c r="C25" s="9">
        <f t="shared" si="4"/>
        <v>7</v>
      </c>
      <c r="D25" s="9">
        <f t="shared" si="5"/>
        <v>157</v>
      </c>
      <c r="E25" s="9">
        <f t="shared" si="6"/>
        <v>121</v>
      </c>
      <c r="F25" s="9">
        <f t="shared" si="7"/>
        <v>101</v>
      </c>
      <c r="G25" s="9">
        <f t="shared" si="0"/>
        <v>995.38</v>
      </c>
      <c r="H25" s="9">
        <f t="shared" si="1"/>
        <v>1009.14</v>
      </c>
      <c r="I25" s="9">
        <f t="shared" si="2"/>
        <v>741.34</v>
      </c>
      <c r="J25" s="9">
        <f t="shared" si="8"/>
        <v>48897.719999999994</v>
      </c>
      <c r="K25">
        <f t="shared" si="3"/>
        <v>2745.86</v>
      </c>
    </row>
    <row r="26" spans="1:11" x14ac:dyDescent="0.25">
      <c r="A26" s="13">
        <v>44737</v>
      </c>
      <c r="B26" s="8">
        <v>33</v>
      </c>
      <c r="C26" s="9">
        <f t="shared" si="4"/>
        <v>8</v>
      </c>
      <c r="D26" s="9">
        <f t="shared" si="5"/>
        <v>157</v>
      </c>
      <c r="E26" s="9">
        <f t="shared" si="6"/>
        <v>121</v>
      </c>
      <c r="F26" s="9">
        <f t="shared" si="7"/>
        <v>101</v>
      </c>
      <c r="G26" s="9">
        <f t="shared" si="0"/>
        <v>995.38</v>
      </c>
      <c r="H26" s="9">
        <f t="shared" si="1"/>
        <v>1009.14</v>
      </c>
      <c r="I26" s="9">
        <f t="shared" si="2"/>
        <v>741.34</v>
      </c>
      <c r="J26" s="9">
        <f t="shared" si="8"/>
        <v>51643.579999999994</v>
      </c>
      <c r="K26">
        <f t="shared" si="3"/>
        <v>2745.86</v>
      </c>
    </row>
    <row r="27" spans="1:11" x14ac:dyDescent="0.25">
      <c r="A27" s="14">
        <v>44738</v>
      </c>
      <c r="B27" s="9">
        <v>23</v>
      </c>
      <c r="C27" s="9">
        <f t="shared" si="4"/>
        <v>9</v>
      </c>
      <c r="D27" s="9">
        <f t="shared" si="5"/>
        <v>115</v>
      </c>
      <c r="E27" s="9">
        <f t="shared" si="6"/>
        <v>86</v>
      </c>
      <c r="F27" s="9">
        <f t="shared" si="7"/>
        <v>77</v>
      </c>
      <c r="G27" s="9">
        <f t="shared" si="0"/>
        <v>729.1</v>
      </c>
      <c r="H27" s="9">
        <f t="shared" si="1"/>
        <v>717.24</v>
      </c>
      <c r="I27" s="9">
        <f t="shared" si="2"/>
        <v>565.17999999999995</v>
      </c>
      <c r="J27" s="9">
        <f t="shared" si="8"/>
        <v>53655.099999999991</v>
      </c>
      <c r="K27">
        <f t="shared" si="3"/>
        <v>2011.52</v>
      </c>
    </row>
    <row r="28" spans="1:11" x14ac:dyDescent="0.25">
      <c r="A28" s="13">
        <v>44739</v>
      </c>
      <c r="B28" s="8">
        <v>23</v>
      </c>
      <c r="C28" s="9">
        <f t="shared" si="4"/>
        <v>10</v>
      </c>
      <c r="D28" s="9">
        <f t="shared" si="5"/>
        <v>115</v>
      </c>
      <c r="E28" s="9">
        <f t="shared" si="6"/>
        <v>86</v>
      </c>
      <c r="F28" s="9">
        <f t="shared" si="7"/>
        <v>77</v>
      </c>
      <c r="G28" s="9">
        <f t="shared" si="0"/>
        <v>729.1</v>
      </c>
      <c r="H28" s="9">
        <f t="shared" si="1"/>
        <v>717.24</v>
      </c>
      <c r="I28" s="9">
        <f t="shared" si="2"/>
        <v>565.17999999999995</v>
      </c>
      <c r="J28" s="9">
        <f t="shared" si="8"/>
        <v>55666.619999999988</v>
      </c>
      <c r="K28">
        <f t="shared" si="3"/>
        <v>2011.52</v>
      </c>
    </row>
    <row r="29" spans="1:11" x14ac:dyDescent="0.25">
      <c r="A29" s="14">
        <v>44740</v>
      </c>
      <c r="B29" s="9">
        <v>19</v>
      </c>
      <c r="C29" s="9">
        <f t="shared" si="4"/>
        <v>0</v>
      </c>
      <c r="D29" s="9">
        <f t="shared" si="5"/>
        <v>99</v>
      </c>
      <c r="E29" s="9">
        <f t="shared" si="6"/>
        <v>72</v>
      </c>
      <c r="F29" s="9">
        <f t="shared" si="7"/>
        <v>68</v>
      </c>
      <c r="G29" s="9">
        <f t="shared" si="0"/>
        <v>627.66</v>
      </c>
      <c r="H29" s="9">
        <f t="shared" si="1"/>
        <v>600.48</v>
      </c>
      <c r="I29" s="9">
        <f t="shared" si="2"/>
        <v>499.12</v>
      </c>
      <c r="J29" s="9">
        <f t="shared" si="8"/>
        <v>57393.87999999999</v>
      </c>
      <c r="K29">
        <f t="shared" si="3"/>
        <v>1727.2599999999998</v>
      </c>
    </row>
    <row r="30" spans="1:11" x14ac:dyDescent="0.25">
      <c r="A30" s="13">
        <v>44741</v>
      </c>
      <c r="B30" s="8">
        <v>24</v>
      </c>
      <c r="C30" s="9">
        <f t="shared" si="4"/>
        <v>1</v>
      </c>
      <c r="D30" s="9">
        <f t="shared" si="5"/>
        <v>120</v>
      </c>
      <c r="E30" s="9">
        <f t="shared" si="6"/>
        <v>90</v>
      </c>
      <c r="F30" s="9">
        <f t="shared" si="7"/>
        <v>80</v>
      </c>
      <c r="G30" s="9">
        <f t="shared" si="0"/>
        <v>760.8</v>
      </c>
      <c r="H30" s="9">
        <f t="shared" si="1"/>
        <v>750.6</v>
      </c>
      <c r="I30" s="9">
        <f t="shared" si="2"/>
        <v>587.20000000000005</v>
      </c>
      <c r="J30" s="9">
        <f t="shared" si="8"/>
        <v>59492.479999999989</v>
      </c>
      <c r="K30">
        <f t="shared" si="3"/>
        <v>2098.6000000000004</v>
      </c>
    </row>
    <row r="31" spans="1:11" x14ac:dyDescent="0.25">
      <c r="A31" s="14">
        <v>44742</v>
      </c>
      <c r="B31" s="9">
        <v>25</v>
      </c>
      <c r="C31" s="9">
        <f t="shared" si="4"/>
        <v>2</v>
      </c>
      <c r="D31" s="9">
        <f t="shared" si="5"/>
        <v>124</v>
      </c>
      <c r="E31" s="9">
        <f t="shared" si="6"/>
        <v>93</v>
      </c>
      <c r="F31" s="9">
        <f t="shared" si="7"/>
        <v>82</v>
      </c>
      <c r="G31" s="9">
        <f t="shared" si="0"/>
        <v>786.16</v>
      </c>
      <c r="H31" s="9">
        <f t="shared" si="1"/>
        <v>775.62</v>
      </c>
      <c r="I31" s="9">
        <f t="shared" si="2"/>
        <v>601.88</v>
      </c>
      <c r="J31" s="9">
        <f t="shared" si="8"/>
        <v>61656.139999999985</v>
      </c>
      <c r="K31">
        <f t="shared" si="3"/>
        <v>2163.66</v>
      </c>
    </row>
    <row r="32" spans="1:11" x14ac:dyDescent="0.25">
      <c r="A32" s="13">
        <v>44743</v>
      </c>
      <c r="B32" s="8">
        <v>27</v>
      </c>
      <c r="C32" s="9">
        <f t="shared" si="4"/>
        <v>3</v>
      </c>
      <c r="D32" s="9">
        <f t="shared" si="5"/>
        <v>132</v>
      </c>
      <c r="E32" s="9">
        <f t="shared" si="6"/>
        <v>100</v>
      </c>
      <c r="F32" s="9">
        <f t="shared" si="7"/>
        <v>87</v>
      </c>
      <c r="G32" s="9">
        <f t="shared" si="0"/>
        <v>836.88</v>
      </c>
      <c r="H32" s="9">
        <f t="shared" si="1"/>
        <v>834</v>
      </c>
      <c r="I32" s="9">
        <f t="shared" si="2"/>
        <v>638.58000000000004</v>
      </c>
      <c r="J32" s="9">
        <f t="shared" si="8"/>
        <v>63965.599999999984</v>
      </c>
      <c r="K32">
        <f t="shared" si="3"/>
        <v>2309.46</v>
      </c>
    </row>
    <row r="33" spans="1:11" x14ac:dyDescent="0.25">
      <c r="A33" s="14">
        <v>44744</v>
      </c>
      <c r="B33" s="9">
        <v>27</v>
      </c>
      <c r="C33" s="9">
        <f t="shared" si="4"/>
        <v>4</v>
      </c>
      <c r="D33" s="9">
        <f t="shared" si="5"/>
        <v>132</v>
      </c>
      <c r="E33" s="9">
        <f t="shared" si="6"/>
        <v>100</v>
      </c>
      <c r="F33" s="9">
        <f t="shared" si="7"/>
        <v>87</v>
      </c>
      <c r="G33" s="9">
        <f t="shared" si="0"/>
        <v>836.88</v>
      </c>
      <c r="H33" s="9">
        <f t="shared" si="1"/>
        <v>834</v>
      </c>
      <c r="I33" s="9">
        <f t="shared" si="2"/>
        <v>638.58000000000004</v>
      </c>
      <c r="J33" s="9">
        <f t="shared" si="8"/>
        <v>66275.059999999983</v>
      </c>
      <c r="K33">
        <f t="shared" si="3"/>
        <v>2309.46</v>
      </c>
    </row>
    <row r="34" spans="1:11" x14ac:dyDescent="0.25">
      <c r="A34" s="13">
        <v>44745</v>
      </c>
      <c r="B34" s="8">
        <v>21</v>
      </c>
      <c r="C34" s="9">
        <f t="shared" si="4"/>
        <v>5</v>
      </c>
      <c r="D34" s="9">
        <f t="shared" si="5"/>
        <v>107</v>
      </c>
      <c r="E34" s="9">
        <f t="shared" si="6"/>
        <v>79</v>
      </c>
      <c r="F34" s="9">
        <f t="shared" si="7"/>
        <v>72</v>
      </c>
      <c r="G34" s="9">
        <f t="shared" ref="G34:G65" si="9">(5+1.34)*D34</f>
        <v>678.38</v>
      </c>
      <c r="H34" s="9">
        <f t="shared" ref="H34:H65" si="10">(7+1.34)*E34</f>
        <v>658.86</v>
      </c>
      <c r="I34" s="9">
        <f t="shared" ref="I34:I65" si="11">(6+1.34)*F34</f>
        <v>528.48</v>
      </c>
      <c r="J34" s="9">
        <f t="shared" si="8"/>
        <v>68140.779999999984</v>
      </c>
      <c r="K34">
        <f t="shared" si="3"/>
        <v>1865.72</v>
      </c>
    </row>
    <row r="35" spans="1:11" x14ac:dyDescent="0.25">
      <c r="A35" s="14">
        <v>44746</v>
      </c>
      <c r="B35" s="9">
        <v>21</v>
      </c>
      <c r="C35" s="9">
        <f t="shared" si="4"/>
        <v>6</v>
      </c>
      <c r="D35" s="9">
        <f t="shared" si="5"/>
        <v>107</v>
      </c>
      <c r="E35" s="9">
        <f t="shared" si="6"/>
        <v>79</v>
      </c>
      <c r="F35" s="9">
        <f t="shared" si="7"/>
        <v>72</v>
      </c>
      <c r="G35" s="9">
        <f t="shared" si="9"/>
        <v>678.38</v>
      </c>
      <c r="H35" s="9">
        <f t="shared" si="10"/>
        <v>658.86</v>
      </c>
      <c r="I35" s="9">
        <f t="shared" si="11"/>
        <v>528.48</v>
      </c>
      <c r="J35" s="9">
        <f t="shared" si="8"/>
        <v>70006.499999999985</v>
      </c>
      <c r="K35">
        <f t="shared" si="3"/>
        <v>1865.72</v>
      </c>
    </row>
    <row r="36" spans="1:11" x14ac:dyDescent="0.25">
      <c r="A36" s="13">
        <v>44747</v>
      </c>
      <c r="B36" s="8">
        <v>25</v>
      </c>
      <c r="C36" s="9">
        <f t="shared" si="4"/>
        <v>7</v>
      </c>
      <c r="D36" s="9">
        <f t="shared" si="5"/>
        <v>124</v>
      </c>
      <c r="E36" s="9">
        <f t="shared" si="6"/>
        <v>93</v>
      </c>
      <c r="F36" s="9">
        <f t="shared" si="7"/>
        <v>82</v>
      </c>
      <c r="G36" s="9">
        <f t="shared" si="9"/>
        <v>786.16</v>
      </c>
      <c r="H36" s="9">
        <f t="shared" si="10"/>
        <v>775.62</v>
      </c>
      <c r="I36" s="9">
        <f t="shared" si="11"/>
        <v>601.88</v>
      </c>
      <c r="J36" s="9">
        <f t="shared" si="8"/>
        <v>72170.159999999989</v>
      </c>
      <c r="K36">
        <f t="shared" si="3"/>
        <v>2163.66</v>
      </c>
    </row>
    <row r="37" spans="1:11" x14ac:dyDescent="0.25">
      <c r="A37" s="14">
        <v>44748</v>
      </c>
      <c r="B37" s="9">
        <v>19</v>
      </c>
      <c r="C37" s="9">
        <f t="shared" si="4"/>
        <v>0</v>
      </c>
      <c r="D37" s="9">
        <f t="shared" si="5"/>
        <v>99</v>
      </c>
      <c r="E37" s="9">
        <f t="shared" si="6"/>
        <v>72</v>
      </c>
      <c r="F37" s="9">
        <f t="shared" si="7"/>
        <v>68</v>
      </c>
      <c r="G37" s="9">
        <f t="shared" si="9"/>
        <v>627.66</v>
      </c>
      <c r="H37" s="9">
        <f t="shared" si="10"/>
        <v>600.48</v>
      </c>
      <c r="I37" s="9">
        <f t="shared" si="11"/>
        <v>499.12</v>
      </c>
      <c r="J37" s="9">
        <f t="shared" si="8"/>
        <v>73897.419999999984</v>
      </c>
      <c r="K37">
        <f t="shared" si="3"/>
        <v>1727.2599999999998</v>
      </c>
    </row>
    <row r="38" spans="1:11" x14ac:dyDescent="0.25">
      <c r="A38" s="13">
        <v>44749</v>
      </c>
      <c r="B38" s="8">
        <v>21</v>
      </c>
      <c r="C38" s="9">
        <f t="shared" si="4"/>
        <v>1</v>
      </c>
      <c r="D38" s="9">
        <f t="shared" si="5"/>
        <v>107</v>
      </c>
      <c r="E38" s="9">
        <f t="shared" si="6"/>
        <v>79</v>
      </c>
      <c r="F38" s="9">
        <f t="shared" si="7"/>
        <v>72</v>
      </c>
      <c r="G38" s="9">
        <f t="shared" si="9"/>
        <v>678.38</v>
      </c>
      <c r="H38" s="9">
        <f t="shared" si="10"/>
        <v>658.86</v>
      </c>
      <c r="I38" s="9">
        <f t="shared" si="11"/>
        <v>528.48</v>
      </c>
      <c r="J38" s="9">
        <f t="shared" si="8"/>
        <v>75763.139999999985</v>
      </c>
      <c r="K38">
        <f t="shared" si="3"/>
        <v>1865.72</v>
      </c>
    </row>
    <row r="39" spans="1:11" x14ac:dyDescent="0.25">
      <c r="A39" s="14">
        <v>44750</v>
      </c>
      <c r="B39" s="9">
        <v>24</v>
      </c>
      <c r="C39" s="9">
        <f t="shared" si="4"/>
        <v>2</v>
      </c>
      <c r="D39" s="9">
        <f t="shared" si="5"/>
        <v>120</v>
      </c>
      <c r="E39" s="9">
        <f t="shared" si="6"/>
        <v>90</v>
      </c>
      <c r="F39" s="9">
        <f t="shared" si="7"/>
        <v>80</v>
      </c>
      <c r="G39" s="9">
        <f t="shared" si="9"/>
        <v>760.8</v>
      </c>
      <c r="H39" s="9">
        <f t="shared" si="10"/>
        <v>750.6</v>
      </c>
      <c r="I39" s="9">
        <f t="shared" si="11"/>
        <v>587.20000000000005</v>
      </c>
      <c r="J39" s="9">
        <f t="shared" si="8"/>
        <v>77861.739999999991</v>
      </c>
      <c r="K39">
        <f t="shared" si="3"/>
        <v>2098.6000000000004</v>
      </c>
    </row>
    <row r="40" spans="1:11" x14ac:dyDescent="0.25">
      <c r="A40" s="13">
        <v>44751</v>
      </c>
      <c r="B40" s="8">
        <v>19</v>
      </c>
      <c r="C40" s="9">
        <f t="shared" si="4"/>
        <v>0</v>
      </c>
      <c r="D40" s="9">
        <f t="shared" si="5"/>
        <v>99</v>
      </c>
      <c r="E40" s="9">
        <f t="shared" si="6"/>
        <v>72</v>
      </c>
      <c r="F40" s="9">
        <f t="shared" si="7"/>
        <v>68</v>
      </c>
      <c r="G40" s="9">
        <f t="shared" si="9"/>
        <v>627.66</v>
      </c>
      <c r="H40" s="9">
        <f t="shared" si="10"/>
        <v>600.48</v>
      </c>
      <c r="I40" s="9">
        <f t="shared" si="11"/>
        <v>499.12</v>
      </c>
      <c r="J40" s="9">
        <f t="shared" si="8"/>
        <v>79588.999999999985</v>
      </c>
      <c r="K40">
        <f t="shared" si="3"/>
        <v>1727.2599999999998</v>
      </c>
    </row>
    <row r="41" spans="1:11" x14ac:dyDescent="0.25">
      <c r="A41" s="14">
        <v>44752</v>
      </c>
      <c r="B41" s="9">
        <v>28</v>
      </c>
      <c r="C41" s="9">
        <f t="shared" si="4"/>
        <v>1</v>
      </c>
      <c r="D41" s="9">
        <f t="shared" si="5"/>
        <v>136</v>
      </c>
      <c r="E41" s="9">
        <f t="shared" si="6"/>
        <v>103</v>
      </c>
      <c r="F41" s="9">
        <f t="shared" si="7"/>
        <v>89</v>
      </c>
      <c r="G41" s="9">
        <f t="shared" si="9"/>
        <v>862.24</v>
      </c>
      <c r="H41" s="9">
        <f t="shared" si="10"/>
        <v>859.02</v>
      </c>
      <c r="I41" s="9">
        <f t="shared" si="11"/>
        <v>653.26</v>
      </c>
      <c r="J41" s="9">
        <f t="shared" si="8"/>
        <v>81963.51999999999</v>
      </c>
      <c r="K41">
        <f t="shared" si="3"/>
        <v>2374.52</v>
      </c>
    </row>
    <row r="42" spans="1:11" x14ac:dyDescent="0.25">
      <c r="A42" s="13">
        <v>44753</v>
      </c>
      <c r="B42" s="8">
        <v>27</v>
      </c>
      <c r="C42" s="9">
        <f t="shared" si="4"/>
        <v>2</v>
      </c>
      <c r="D42" s="9">
        <f t="shared" si="5"/>
        <v>132</v>
      </c>
      <c r="E42" s="9">
        <f t="shared" si="6"/>
        <v>100</v>
      </c>
      <c r="F42" s="9">
        <f t="shared" si="7"/>
        <v>87</v>
      </c>
      <c r="G42" s="9">
        <f t="shared" si="9"/>
        <v>836.88</v>
      </c>
      <c r="H42" s="9">
        <f t="shared" si="10"/>
        <v>834</v>
      </c>
      <c r="I42" s="9">
        <f t="shared" si="11"/>
        <v>638.58000000000004</v>
      </c>
      <c r="J42" s="9">
        <f t="shared" si="8"/>
        <v>84272.98</v>
      </c>
      <c r="K42">
        <f t="shared" si="3"/>
        <v>2309.46</v>
      </c>
    </row>
    <row r="43" spans="1:11" x14ac:dyDescent="0.25">
      <c r="A43" s="14">
        <v>44754</v>
      </c>
      <c r="B43" s="9">
        <v>24</v>
      </c>
      <c r="C43" s="9">
        <f t="shared" si="4"/>
        <v>3</v>
      </c>
      <c r="D43" s="9">
        <f t="shared" si="5"/>
        <v>120</v>
      </c>
      <c r="E43" s="9">
        <f t="shared" si="6"/>
        <v>90</v>
      </c>
      <c r="F43" s="9">
        <f t="shared" si="7"/>
        <v>80</v>
      </c>
      <c r="G43" s="9">
        <f t="shared" si="9"/>
        <v>760.8</v>
      </c>
      <c r="H43" s="9">
        <f t="shared" si="10"/>
        <v>750.6</v>
      </c>
      <c r="I43" s="9">
        <f t="shared" si="11"/>
        <v>587.20000000000005</v>
      </c>
      <c r="J43" s="9">
        <f t="shared" si="8"/>
        <v>86371.58</v>
      </c>
      <c r="K43">
        <f t="shared" si="3"/>
        <v>2098.6000000000004</v>
      </c>
    </row>
    <row r="44" spans="1:11" x14ac:dyDescent="0.25">
      <c r="A44" s="13">
        <v>44755</v>
      </c>
      <c r="B44" s="8">
        <v>22</v>
      </c>
      <c r="C44" s="9">
        <f t="shared" si="4"/>
        <v>4</v>
      </c>
      <c r="D44" s="9">
        <f t="shared" si="5"/>
        <v>111</v>
      </c>
      <c r="E44" s="9">
        <f t="shared" si="6"/>
        <v>83</v>
      </c>
      <c r="F44" s="9">
        <f t="shared" si="7"/>
        <v>75</v>
      </c>
      <c r="G44" s="9">
        <f t="shared" si="9"/>
        <v>703.74</v>
      </c>
      <c r="H44" s="9">
        <f t="shared" si="10"/>
        <v>692.22</v>
      </c>
      <c r="I44" s="9">
        <f t="shared" si="11"/>
        <v>550.5</v>
      </c>
      <c r="J44" s="9">
        <f t="shared" si="8"/>
        <v>88318.040000000008</v>
      </c>
      <c r="K44">
        <f t="shared" si="3"/>
        <v>1946.46</v>
      </c>
    </row>
    <row r="45" spans="1:11" x14ac:dyDescent="0.25">
      <c r="A45" s="14">
        <v>44756</v>
      </c>
      <c r="B45" s="9">
        <v>17</v>
      </c>
      <c r="C45" s="9">
        <f t="shared" si="4"/>
        <v>0</v>
      </c>
      <c r="D45" s="9">
        <f t="shared" si="5"/>
        <v>91</v>
      </c>
      <c r="E45" s="9">
        <f t="shared" si="6"/>
        <v>65</v>
      </c>
      <c r="F45" s="9">
        <f t="shared" si="7"/>
        <v>63</v>
      </c>
      <c r="G45" s="9">
        <f t="shared" si="9"/>
        <v>576.93999999999994</v>
      </c>
      <c r="H45" s="9">
        <f t="shared" si="10"/>
        <v>542.1</v>
      </c>
      <c r="I45" s="9">
        <f t="shared" si="11"/>
        <v>462.42</v>
      </c>
      <c r="J45" s="9">
        <f t="shared" si="8"/>
        <v>89899.500000000015</v>
      </c>
      <c r="K45">
        <f t="shared" si="3"/>
        <v>1581.46</v>
      </c>
    </row>
    <row r="46" spans="1:11" x14ac:dyDescent="0.25">
      <c r="A46" s="13">
        <v>44757</v>
      </c>
      <c r="B46" s="8">
        <v>18</v>
      </c>
      <c r="C46" s="9">
        <f t="shared" si="4"/>
        <v>0</v>
      </c>
      <c r="D46" s="9">
        <f t="shared" si="5"/>
        <v>95</v>
      </c>
      <c r="E46" s="9">
        <f t="shared" si="6"/>
        <v>69</v>
      </c>
      <c r="F46" s="9">
        <f t="shared" si="7"/>
        <v>65</v>
      </c>
      <c r="G46" s="9">
        <f t="shared" si="9"/>
        <v>602.29999999999995</v>
      </c>
      <c r="H46" s="9">
        <f t="shared" si="10"/>
        <v>575.46</v>
      </c>
      <c r="I46" s="9">
        <f t="shared" si="11"/>
        <v>477.09999999999997</v>
      </c>
      <c r="J46" s="9">
        <f t="shared" si="8"/>
        <v>91554.360000000015</v>
      </c>
      <c r="K46">
        <f t="shared" si="3"/>
        <v>1654.86</v>
      </c>
    </row>
    <row r="47" spans="1:11" x14ac:dyDescent="0.25">
      <c r="A47" s="14">
        <v>44758</v>
      </c>
      <c r="B47" s="9">
        <v>23</v>
      </c>
      <c r="C47" s="9">
        <f t="shared" si="4"/>
        <v>1</v>
      </c>
      <c r="D47" s="9">
        <f t="shared" si="5"/>
        <v>115</v>
      </c>
      <c r="E47" s="9">
        <f t="shared" si="6"/>
        <v>86</v>
      </c>
      <c r="F47" s="9">
        <f t="shared" si="7"/>
        <v>77</v>
      </c>
      <c r="G47" s="9">
        <f t="shared" si="9"/>
        <v>729.1</v>
      </c>
      <c r="H47" s="9">
        <f t="shared" si="10"/>
        <v>717.24</v>
      </c>
      <c r="I47" s="9">
        <f t="shared" si="11"/>
        <v>565.17999999999995</v>
      </c>
      <c r="J47" s="9">
        <f t="shared" si="8"/>
        <v>93565.880000000019</v>
      </c>
      <c r="K47">
        <f t="shared" si="3"/>
        <v>2011.52</v>
      </c>
    </row>
    <row r="48" spans="1:11" x14ac:dyDescent="0.25">
      <c r="A48" s="13">
        <v>44759</v>
      </c>
      <c r="B48" s="8">
        <v>23</v>
      </c>
      <c r="C48" s="9">
        <f t="shared" si="4"/>
        <v>2</v>
      </c>
      <c r="D48" s="9">
        <f t="shared" si="5"/>
        <v>115</v>
      </c>
      <c r="E48" s="9">
        <f t="shared" si="6"/>
        <v>86</v>
      </c>
      <c r="F48" s="9">
        <f t="shared" si="7"/>
        <v>77</v>
      </c>
      <c r="G48" s="9">
        <f t="shared" si="9"/>
        <v>729.1</v>
      </c>
      <c r="H48" s="9">
        <f t="shared" si="10"/>
        <v>717.24</v>
      </c>
      <c r="I48" s="9">
        <f t="shared" si="11"/>
        <v>565.17999999999995</v>
      </c>
      <c r="J48" s="9">
        <f t="shared" si="8"/>
        <v>95577.400000000023</v>
      </c>
      <c r="K48">
        <f t="shared" si="3"/>
        <v>2011.52</v>
      </c>
    </row>
    <row r="49" spans="1:11" x14ac:dyDescent="0.25">
      <c r="A49" s="14">
        <v>44760</v>
      </c>
      <c r="B49" s="9">
        <v>19</v>
      </c>
      <c r="C49" s="9">
        <f t="shared" si="4"/>
        <v>0</v>
      </c>
      <c r="D49" s="9">
        <f t="shared" si="5"/>
        <v>99</v>
      </c>
      <c r="E49" s="9">
        <f t="shared" si="6"/>
        <v>72</v>
      </c>
      <c r="F49" s="9">
        <f t="shared" si="7"/>
        <v>68</v>
      </c>
      <c r="G49" s="9">
        <f t="shared" si="9"/>
        <v>627.66</v>
      </c>
      <c r="H49" s="9">
        <f t="shared" si="10"/>
        <v>600.48</v>
      </c>
      <c r="I49" s="9">
        <f t="shared" si="11"/>
        <v>499.12</v>
      </c>
      <c r="J49" s="9">
        <f t="shared" si="8"/>
        <v>97304.660000000018</v>
      </c>
      <c r="K49">
        <f t="shared" si="3"/>
        <v>1727.2599999999998</v>
      </c>
    </row>
    <row r="50" spans="1:11" x14ac:dyDescent="0.25">
      <c r="A50" s="13">
        <v>44761</v>
      </c>
      <c r="B50" s="8">
        <v>21</v>
      </c>
      <c r="C50" s="9">
        <f t="shared" si="4"/>
        <v>1</v>
      </c>
      <c r="D50" s="9">
        <f t="shared" si="5"/>
        <v>107</v>
      </c>
      <c r="E50" s="9">
        <f t="shared" si="6"/>
        <v>79</v>
      </c>
      <c r="F50" s="9">
        <f t="shared" si="7"/>
        <v>72</v>
      </c>
      <c r="G50" s="9">
        <f t="shared" si="9"/>
        <v>678.38</v>
      </c>
      <c r="H50" s="9">
        <f t="shared" si="10"/>
        <v>658.86</v>
      </c>
      <c r="I50" s="9">
        <f t="shared" si="11"/>
        <v>528.48</v>
      </c>
      <c r="J50" s="9">
        <f t="shared" si="8"/>
        <v>99170.380000000019</v>
      </c>
      <c r="K50">
        <f t="shared" si="3"/>
        <v>1865.72</v>
      </c>
    </row>
    <row r="51" spans="1:11" x14ac:dyDescent="0.25">
      <c r="A51" s="14">
        <v>44762</v>
      </c>
      <c r="B51" s="9">
        <v>25</v>
      </c>
      <c r="C51" s="9">
        <f t="shared" si="4"/>
        <v>2</v>
      </c>
      <c r="D51" s="9">
        <f t="shared" si="5"/>
        <v>124</v>
      </c>
      <c r="E51" s="9">
        <f t="shared" si="6"/>
        <v>93</v>
      </c>
      <c r="F51" s="9">
        <f t="shared" si="7"/>
        <v>82</v>
      </c>
      <c r="G51" s="9">
        <f t="shared" si="9"/>
        <v>786.16</v>
      </c>
      <c r="H51" s="9">
        <f t="shared" si="10"/>
        <v>775.62</v>
      </c>
      <c r="I51" s="9">
        <f t="shared" si="11"/>
        <v>601.88</v>
      </c>
      <c r="J51" s="9">
        <f t="shared" si="8"/>
        <v>101334.04000000002</v>
      </c>
      <c r="K51">
        <f t="shared" si="3"/>
        <v>2163.66</v>
      </c>
    </row>
    <row r="52" spans="1:11" x14ac:dyDescent="0.25">
      <c r="A52" s="13">
        <v>44763</v>
      </c>
      <c r="B52" s="8">
        <v>28</v>
      </c>
      <c r="C52" s="9">
        <f t="shared" si="4"/>
        <v>3</v>
      </c>
      <c r="D52" s="9">
        <f t="shared" si="5"/>
        <v>136</v>
      </c>
      <c r="E52" s="9">
        <f t="shared" si="6"/>
        <v>103</v>
      </c>
      <c r="F52" s="9">
        <f t="shared" si="7"/>
        <v>89</v>
      </c>
      <c r="G52" s="9">
        <f t="shared" si="9"/>
        <v>862.24</v>
      </c>
      <c r="H52" s="9">
        <f t="shared" si="10"/>
        <v>859.02</v>
      </c>
      <c r="I52" s="9">
        <f t="shared" si="11"/>
        <v>653.26</v>
      </c>
      <c r="J52" s="9">
        <f t="shared" si="8"/>
        <v>103708.56000000003</v>
      </c>
      <c r="K52">
        <f t="shared" si="3"/>
        <v>2374.52</v>
      </c>
    </row>
    <row r="53" spans="1:11" x14ac:dyDescent="0.25">
      <c r="A53" s="14">
        <v>44764</v>
      </c>
      <c r="B53" s="9">
        <v>27</v>
      </c>
      <c r="C53" s="9">
        <f t="shared" si="4"/>
        <v>4</v>
      </c>
      <c r="D53" s="9">
        <f t="shared" si="5"/>
        <v>132</v>
      </c>
      <c r="E53" s="9">
        <f t="shared" si="6"/>
        <v>100</v>
      </c>
      <c r="F53" s="9">
        <f t="shared" si="7"/>
        <v>87</v>
      </c>
      <c r="G53" s="9">
        <f t="shared" si="9"/>
        <v>836.88</v>
      </c>
      <c r="H53" s="9">
        <f t="shared" si="10"/>
        <v>834</v>
      </c>
      <c r="I53" s="9">
        <f t="shared" si="11"/>
        <v>638.58000000000004</v>
      </c>
      <c r="J53" s="9">
        <f t="shared" si="8"/>
        <v>106018.02000000003</v>
      </c>
      <c r="K53">
        <f t="shared" si="3"/>
        <v>2309.46</v>
      </c>
    </row>
    <row r="54" spans="1:11" x14ac:dyDescent="0.25">
      <c r="A54" s="13">
        <v>44765</v>
      </c>
      <c r="B54" s="8">
        <v>23</v>
      </c>
      <c r="C54" s="9">
        <f t="shared" si="4"/>
        <v>5</v>
      </c>
      <c r="D54" s="9">
        <f t="shared" si="5"/>
        <v>115</v>
      </c>
      <c r="E54" s="9">
        <f t="shared" si="6"/>
        <v>86</v>
      </c>
      <c r="F54" s="9">
        <f t="shared" si="7"/>
        <v>77</v>
      </c>
      <c r="G54" s="9">
        <f t="shared" si="9"/>
        <v>729.1</v>
      </c>
      <c r="H54" s="9">
        <f t="shared" si="10"/>
        <v>717.24</v>
      </c>
      <c r="I54" s="9">
        <f t="shared" si="11"/>
        <v>565.17999999999995</v>
      </c>
      <c r="J54" s="9">
        <f t="shared" si="8"/>
        <v>108029.54000000004</v>
      </c>
      <c r="K54">
        <f t="shared" si="3"/>
        <v>2011.52</v>
      </c>
    </row>
    <row r="55" spans="1:11" x14ac:dyDescent="0.25">
      <c r="A55" s="14">
        <v>44766</v>
      </c>
      <c r="B55" s="9">
        <v>26</v>
      </c>
      <c r="C55" s="9">
        <f t="shared" si="4"/>
        <v>6</v>
      </c>
      <c r="D55" s="9">
        <f t="shared" si="5"/>
        <v>128</v>
      </c>
      <c r="E55" s="9">
        <f t="shared" si="6"/>
        <v>96</v>
      </c>
      <c r="F55" s="9">
        <f t="shared" si="7"/>
        <v>84</v>
      </c>
      <c r="G55" s="9">
        <f t="shared" si="9"/>
        <v>811.52</v>
      </c>
      <c r="H55" s="9">
        <f t="shared" si="10"/>
        <v>800.64</v>
      </c>
      <c r="I55" s="9">
        <f t="shared" si="11"/>
        <v>616.55999999999995</v>
      </c>
      <c r="J55" s="9">
        <f t="shared" si="8"/>
        <v>110258.26000000004</v>
      </c>
      <c r="K55">
        <f t="shared" si="3"/>
        <v>2228.7199999999998</v>
      </c>
    </row>
    <row r="56" spans="1:11" x14ac:dyDescent="0.25">
      <c r="A56" s="13">
        <v>44767</v>
      </c>
      <c r="B56" s="8">
        <v>29</v>
      </c>
      <c r="C56" s="9">
        <f t="shared" si="4"/>
        <v>7</v>
      </c>
      <c r="D56" s="9">
        <f t="shared" si="5"/>
        <v>140</v>
      </c>
      <c r="E56" s="9">
        <f t="shared" si="6"/>
        <v>107</v>
      </c>
      <c r="F56" s="9">
        <f t="shared" si="7"/>
        <v>91</v>
      </c>
      <c r="G56" s="9">
        <f t="shared" si="9"/>
        <v>887.6</v>
      </c>
      <c r="H56" s="9">
        <f t="shared" si="10"/>
        <v>892.38</v>
      </c>
      <c r="I56" s="9">
        <f t="shared" si="11"/>
        <v>667.93999999999994</v>
      </c>
      <c r="J56" s="9">
        <f t="shared" si="8"/>
        <v>112706.18000000004</v>
      </c>
      <c r="K56">
        <f t="shared" si="3"/>
        <v>2447.92</v>
      </c>
    </row>
    <row r="57" spans="1:11" x14ac:dyDescent="0.25">
      <c r="A57" s="14">
        <v>44768</v>
      </c>
      <c r="B57" s="9">
        <v>26</v>
      </c>
      <c r="C57" s="9">
        <f t="shared" si="4"/>
        <v>8</v>
      </c>
      <c r="D57" s="9">
        <f t="shared" si="5"/>
        <v>128</v>
      </c>
      <c r="E57" s="9">
        <f t="shared" si="6"/>
        <v>96</v>
      </c>
      <c r="F57" s="9">
        <f t="shared" si="7"/>
        <v>84</v>
      </c>
      <c r="G57" s="9">
        <f t="shared" si="9"/>
        <v>811.52</v>
      </c>
      <c r="H57" s="9">
        <f t="shared" si="10"/>
        <v>800.64</v>
      </c>
      <c r="I57" s="9">
        <f t="shared" si="11"/>
        <v>616.55999999999995</v>
      </c>
      <c r="J57" s="9">
        <f t="shared" si="8"/>
        <v>114934.90000000004</v>
      </c>
      <c r="K57">
        <f t="shared" si="3"/>
        <v>2228.7199999999998</v>
      </c>
    </row>
    <row r="58" spans="1:11" x14ac:dyDescent="0.25">
      <c r="A58" s="13">
        <v>44769</v>
      </c>
      <c r="B58" s="8">
        <v>27</v>
      </c>
      <c r="C58" s="9">
        <f t="shared" si="4"/>
        <v>9</v>
      </c>
      <c r="D58" s="9">
        <f t="shared" si="5"/>
        <v>132</v>
      </c>
      <c r="E58" s="9">
        <f t="shared" si="6"/>
        <v>100</v>
      </c>
      <c r="F58" s="9">
        <f t="shared" si="7"/>
        <v>87</v>
      </c>
      <c r="G58" s="9">
        <f t="shared" si="9"/>
        <v>836.88</v>
      </c>
      <c r="H58" s="9">
        <f t="shared" si="10"/>
        <v>834</v>
      </c>
      <c r="I58" s="9">
        <f t="shared" si="11"/>
        <v>638.58000000000004</v>
      </c>
      <c r="J58" s="9">
        <f t="shared" si="8"/>
        <v>117244.36000000004</v>
      </c>
      <c r="K58">
        <f t="shared" si="3"/>
        <v>2309.46</v>
      </c>
    </row>
    <row r="59" spans="1:11" x14ac:dyDescent="0.25">
      <c r="A59" s="14">
        <v>44770</v>
      </c>
      <c r="B59" s="9">
        <v>24</v>
      </c>
      <c r="C59" s="9">
        <f t="shared" si="4"/>
        <v>10</v>
      </c>
      <c r="D59" s="9">
        <f t="shared" si="5"/>
        <v>120</v>
      </c>
      <c r="E59" s="9">
        <f t="shared" si="6"/>
        <v>90</v>
      </c>
      <c r="F59" s="9">
        <f t="shared" si="7"/>
        <v>80</v>
      </c>
      <c r="G59" s="9">
        <f t="shared" si="9"/>
        <v>760.8</v>
      </c>
      <c r="H59" s="9">
        <f t="shared" si="10"/>
        <v>750.6</v>
      </c>
      <c r="I59" s="9">
        <f t="shared" si="11"/>
        <v>587.20000000000005</v>
      </c>
      <c r="J59" s="9">
        <f t="shared" si="8"/>
        <v>119342.96000000005</v>
      </c>
      <c r="K59">
        <f t="shared" si="3"/>
        <v>2098.6000000000004</v>
      </c>
    </row>
    <row r="60" spans="1:11" x14ac:dyDescent="0.25">
      <c r="A60" s="13">
        <v>44771</v>
      </c>
      <c r="B60" s="8">
        <v>26</v>
      </c>
      <c r="C60" s="9">
        <f t="shared" si="4"/>
        <v>11</v>
      </c>
      <c r="D60" s="9">
        <f t="shared" si="5"/>
        <v>128</v>
      </c>
      <c r="E60" s="9">
        <f t="shared" si="6"/>
        <v>96</v>
      </c>
      <c r="F60" s="9">
        <f t="shared" si="7"/>
        <v>84</v>
      </c>
      <c r="G60" s="9">
        <f t="shared" si="9"/>
        <v>811.52</v>
      </c>
      <c r="H60" s="9">
        <f t="shared" si="10"/>
        <v>800.64</v>
      </c>
      <c r="I60" s="9">
        <f t="shared" si="11"/>
        <v>616.55999999999995</v>
      </c>
      <c r="J60" s="9">
        <f t="shared" si="8"/>
        <v>121571.68000000005</v>
      </c>
      <c r="K60">
        <f t="shared" si="3"/>
        <v>2228.7199999999998</v>
      </c>
    </row>
    <row r="61" spans="1:11" x14ac:dyDescent="0.25">
      <c r="A61" s="14">
        <v>44772</v>
      </c>
      <c r="B61" s="9">
        <v>25</v>
      </c>
      <c r="C61" s="9">
        <f t="shared" si="4"/>
        <v>12</v>
      </c>
      <c r="D61" s="9">
        <f t="shared" si="5"/>
        <v>124</v>
      </c>
      <c r="E61" s="9">
        <f t="shared" si="6"/>
        <v>93</v>
      </c>
      <c r="F61" s="9">
        <f t="shared" si="7"/>
        <v>82</v>
      </c>
      <c r="G61" s="9">
        <f t="shared" si="9"/>
        <v>786.16</v>
      </c>
      <c r="H61" s="9">
        <f t="shared" si="10"/>
        <v>775.62</v>
      </c>
      <c r="I61" s="9">
        <f t="shared" si="11"/>
        <v>601.88</v>
      </c>
      <c r="J61" s="9">
        <f t="shared" si="8"/>
        <v>123735.34000000005</v>
      </c>
      <c r="K61">
        <f t="shared" si="3"/>
        <v>2163.66</v>
      </c>
    </row>
    <row r="62" spans="1:11" x14ac:dyDescent="0.25">
      <c r="A62" s="13">
        <v>44773</v>
      </c>
      <c r="B62" s="8">
        <v>24</v>
      </c>
      <c r="C62" s="9">
        <f t="shared" si="4"/>
        <v>13</v>
      </c>
      <c r="D62" s="9">
        <f t="shared" si="5"/>
        <v>120</v>
      </c>
      <c r="E62" s="9">
        <f t="shared" si="6"/>
        <v>90</v>
      </c>
      <c r="F62" s="9">
        <f t="shared" si="7"/>
        <v>80</v>
      </c>
      <c r="G62" s="9">
        <f t="shared" si="9"/>
        <v>760.8</v>
      </c>
      <c r="H62" s="9">
        <f t="shared" si="10"/>
        <v>750.6</v>
      </c>
      <c r="I62" s="9">
        <f t="shared" si="11"/>
        <v>587.20000000000005</v>
      </c>
      <c r="J62" s="9">
        <f t="shared" si="8"/>
        <v>125833.94000000006</v>
      </c>
      <c r="K62">
        <f t="shared" si="3"/>
        <v>2098.6000000000004</v>
      </c>
    </row>
    <row r="63" spans="1:11" x14ac:dyDescent="0.25">
      <c r="A63" s="14">
        <v>44774</v>
      </c>
      <c r="B63" s="9">
        <v>22</v>
      </c>
      <c r="C63" s="9">
        <f t="shared" si="4"/>
        <v>14</v>
      </c>
      <c r="D63" s="9">
        <f t="shared" si="5"/>
        <v>111</v>
      </c>
      <c r="E63" s="9">
        <f t="shared" si="6"/>
        <v>83</v>
      </c>
      <c r="F63" s="9">
        <f t="shared" si="7"/>
        <v>75</v>
      </c>
      <c r="G63" s="9">
        <f t="shared" si="9"/>
        <v>703.74</v>
      </c>
      <c r="H63" s="9">
        <f t="shared" si="10"/>
        <v>692.22</v>
      </c>
      <c r="I63" s="9">
        <f t="shared" si="11"/>
        <v>550.5</v>
      </c>
      <c r="J63" s="9">
        <f t="shared" si="8"/>
        <v>127780.40000000007</v>
      </c>
      <c r="K63">
        <f t="shared" si="3"/>
        <v>1946.46</v>
      </c>
    </row>
    <row r="64" spans="1:11" x14ac:dyDescent="0.25">
      <c r="A64" s="13">
        <v>44775</v>
      </c>
      <c r="B64" s="8">
        <v>19</v>
      </c>
      <c r="C64" s="9">
        <f t="shared" si="4"/>
        <v>0</v>
      </c>
      <c r="D64" s="9">
        <f t="shared" si="5"/>
        <v>99</v>
      </c>
      <c r="E64" s="9">
        <f t="shared" si="6"/>
        <v>72</v>
      </c>
      <c r="F64" s="9">
        <f t="shared" si="7"/>
        <v>68</v>
      </c>
      <c r="G64" s="9">
        <f t="shared" si="9"/>
        <v>627.66</v>
      </c>
      <c r="H64" s="9">
        <f t="shared" si="10"/>
        <v>600.48</v>
      </c>
      <c r="I64" s="9">
        <f t="shared" si="11"/>
        <v>499.12</v>
      </c>
      <c r="J64" s="9">
        <f t="shared" si="8"/>
        <v>129507.66000000006</v>
      </c>
      <c r="K64">
        <f t="shared" si="3"/>
        <v>1727.2599999999998</v>
      </c>
    </row>
    <row r="65" spans="1:11" x14ac:dyDescent="0.25">
      <c r="A65" s="14">
        <v>44776</v>
      </c>
      <c r="B65" s="9">
        <v>21</v>
      </c>
      <c r="C65" s="9">
        <f t="shared" si="4"/>
        <v>1</v>
      </c>
      <c r="D65" s="9">
        <f t="shared" si="5"/>
        <v>107</v>
      </c>
      <c r="E65" s="9">
        <f t="shared" si="6"/>
        <v>79</v>
      </c>
      <c r="F65" s="9">
        <f t="shared" si="7"/>
        <v>72</v>
      </c>
      <c r="G65" s="9">
        <f t="shared" si="9"/>
        <v>678.38</v>
      </c>
      <c r="H65" s="9">
        <f t="shared" si="10"/>
        <v>658.86</v>
      </c>
      <c r="I65" s="9">
        <f t="shared" si="11"/>
        <v>528.48</v>
      </c>
      <c r="J65" s="9">
        <f t="shared" si="8"/>
        <v>131373.38000000006</v>
      </c>
      <c r="K65">
        <f t="shared" si="3"/>
        <v>1865.72</v>
      </c>
    </row>
    <row r="66" spans="1:11" x14ac:dyDescent="0.25">
      <c r="A66" s="13">
        <v>44777</v>
      </c>
      <c r="B66" s="8">
        <v>26</v>
      </c>
      <c r="C66" s="9">
        <f t="shared" si="4"/>
        <v>2</v>
      </c>
      <c r="D66" s="9">
        <f t="shared" si="5"/>
        <v>128</v>
      </c>
      <c r="E66" s="9">
        <f t="shared" si="6"/>
        <v>96</v>
      </c>
      <c r="F66" s="9">
        <f t="shared" si="7"/>
        <v>84</v>
      </c>
      <c r="G66" s="9">
        <f t="shared" ref="G66:G97" si="12">(5+1.34)*D66</f>
        <v>811.52</v>
      </c>
      <c r="H66" s="9">
        <f t="shared" ref="H66:H97" si="13">(7+1.34)*E66</f>
        <v>800.64</v>
      </c>
      <c r="I66" s="9">
        <f t="shared" ref="I66:I97" si="14">(6+1.34)*F66</f>
        <v>616.55999999999995</v>
      </c>
      <c r="J66" s="9">
        <f t="shared" si="8"/>
        <v>133602.10000000006</v>
      </c>
      <c r="K66">
        <f t="shared" si="3"/>
        <v>2228.7199999999998</v>
      </c>
    </row>
    <row r="67" spans="1:11" x14ac:dyDescent="0.25">
      <c r="A67" s="14">
        <v>44778</v>
      </c>
      <c r="B67" s="9">
        <v>19</v>
      </c>
      <c r="C67" s="9">
        <f t="shared" si="4"/>
        <v>0</v>
      </c>
      <c r="D67" s="9">
        <f t="shared" si="5"/>
        <v>99</v>
      </c>
      <c r="E67" s="9">
        <f t="shared" si="6"/>
        <v>72</v>
      </c>
      <c r="F67" s="9">
        <f t="shared" si="7"/>
        <v>68</v>
      </c>
      <c r="G67" s="9">
        <f t="shared" si="12"/>
        <v>627.66</v>
      </c>
      <c r="H67" s="9">
        <f t="shared" si="13"/>
        <v>600.48</v>
      </c>
      <c r="I67" s="9">
        <f t="shared" si="14"/>
        <v>499.12</v>
      </c>
      <c r="J67" s="9">
        <f t="shared" si="8"/>
        <v>135329.36000000007</v>
      </c>
      <c r="K67">
        <f t="shared" ref="K67:K123" si="15">SUM(G67:I67)</f>
        <v>1727.2599999999998</v>
      </c>
    </row>
    <row r="68" spans="1:11" x14ac:dyDescent="0.25">
      <c r="A68" s="13">
        <v>44779</v>
      </c>
      <c r="B68" s="8">
        <v>21</v>
      </c>
      <c r="C68" s="9">
        <f t="shared" ref="C68:C123" si="16">IF(B68&gt;20, C67+1, 0)</f>
        <v>1</v>
      </c>
      <c r="D68" s="9">
        <f t="shared" ref="D68:D94" si="17">ROUNDDOWN(($D$2*(1+(2/29)*((B68-24)/2))), 0)</f>
        <v>107</v>
      </c>
      <c r="E68" s="9">
        <f t="shared" ref="E68:E123" si="18">ROUNDDOWN(($E$2*(1+(1/13)*((B68-24)/2))), 0)</f>
        <v>79</v>
      </c>
      <c r="F68" s="9">
        <f t="shared" ref="F68:F123" si="19">ROUNDDOWN(($F$2*(1+(1/17)*((B68-24)/2))), 0)</f>
        <v>72</v>
      </c>
      <c r="G68" s="9">
        <f t="shared" si="12"/>
        <v>678.38</v>
      </c>
      <c r="H68" s="9">
        <f t="shared" si="13"/>
        <v>658.86</v>
      </c>
      <c r="I68" s="9">
        <f t="shared" si="14"/>
        <v>528.48</v>
      </c>
      <c r="J68" s="9">
        <f t="shared" ref="J68:J123" si="20">SUM(G68:I68)+J67</f>
        <v>137195.08000000007</v>
      </c>
      <c r="K68">
        <f t="shared" si="15"/>
        <v>1865.72</v>
      </c>
    </row>
    <row r="69" spans="1:11" x14ac:dyDescent="0.25">
      <c r="A69" s="14">
        <v>44780</v>
      </c>
      <c r="B69" s="9">
        <v>23</v>
      </c>
      <c r="C69" s="9">
        <f t="shared" si="16"/>
        <v>2</v>
      </c>
      <c r="D69" s="9">
        <f t="shared" si="17"/>
        <v>115</v>
      </c>
      <c r="E69" s="9">
        <f t="shared" si="18"/>
        <v>86</v>
      </c>
      <c r="F69" s="9">
        <f t="shared" si="19"/>
        <v>77</v>
      </c>
      <c r="G69" s="9">
        <f t="shared" si="12"/>
        <v>729.1</v>
      </c>
      <c r="H69" s="9">
        <f t="shared" si="13"/>
        <v>717.24</v>
      </c>
      <c r="I69" s="9">
        <f t="shared" si="14"/>
        <v>565.17999999999995</v>
      </c>
      <c r="J69" s="9">
        <f t="shared" si="20"/>
        <v>139206.60000000006</v>
      </c>
      <c r="K69">
        <f t="shared" si="15"/>
        <v>2011.52</v>
      </c>
    </row>
    <row r="70" spans="1:11" x14ac:dyDescent="0.25">
      <c r="A70" s="13">
        <v>44781</v>
      </c>
      <c r="B70" s="8">
        <v>27</v>
      </c>
      <c r="C70" s="9">
        <f t="shared" si="16"/>
        <v>3</v>
      </c>
      <c r="D70" s="9">
        <f t="shared" si="17"/>
        <v>132</v>
      </c>
      <c r="E70" s="9">
        <f t="shared" si="18"/>
        <v>100</v>
      </c>
      <c r="F70" s="9">
        <f t="shared" si="19"/>
        <v>87</v>
      </c>
      <c r="G70" s="9">
        <f t="shared" si="12"/>
        <v>836.88</v>
      </c>
      <c r="H70" s="9">
        <f t="shared" si="13"/>
        <v>834</v>
      </c>
      <c r="I70" s="9">
        <f t="shared" si="14"/>
        <v>638.58000000000004</v>
      </c>
      <c r="J70" s="9">
        <f t="shared" si="20"/>
        <v>141516.06000000006</v>
      </c>
      <c r="K70">
        <f t="shared" si="15"/>
        <v>2309.46</v>
      </c>
    </row>
    <row r="71" spans="1:11" x14ac:dyDescent="0.25">
      <c r="A71" s="14">
        <v>44782</v>
      </c>
      <c r="B71" s="9">
        <v>20</v>
      </c>
      <c r="C71" s="9">
        <f t="shared" si="16"/>
        <v>0</v>
      </c>
      <c r="D71" s="9">
        <f t="shared" si="17"/>
        <v>103</v>
      </c>
      <c r="E71" s="9">
        <f t="shared" si="18"/>
        <v>76</v>
      </c>
      <c r="F71" s="9">
        <f t="shared" si="19"/>
        <v>70</v>
      </c>
      <c r="G71" s="9">
        <f t="shared" si="12"/>
        <v>653.02</v>
      </c>
      <c r="H71" s="9">
        <f t="shared" si="13"/>
        <v>633.84</v>
      </c>
      <c r="I71" s="9">
        <f t="shared" si="14"/>
        <v>513.79999999999995</v>
      </c>
      <c r="J71" s="9">
        <f t="shared" si="20"/>
        <v>143316.72000000006</v>
      </c>
      <c r="K71">
        <f t="shared" si="15"/>
        <v>1800.66</v>
      </c>
    </row>
    <row r="72" spans="1:11" x14ac:dyDescent="0.25">
      <c r="A72" s="13">
        <v>44783</v>
      </c>
      <c r="B72" s="8">
        <v>18</v>
      </c>
      <c r="C72" s="9">
        <f t="shared" si="16"/>
        <v>0</v>
      </c>
      <c r="D72" s="9">
        <f t="shared" si="17"/>
        <v>95</v>
      </c>
      <c r="E72" s="9">
        <f t="shared" si="18"/>
        <v>69</v>
      </c>
      <c r="F72" s="9">
        <f t="shared" si="19"/>
        <v>65</v>
      </c>
      <c r="G72" s="9">
        <f t="shared" si="12"/>
        <v>602.29999999999995</v>
      </c>
      <c r="H72" s="9">
        <f t="shared" si="13"/>
        <v>575.46</v>
      </c>
      <c r="I72" s="9">
        <f t="shared" si="14"/>
        <v>477.09999999999997</v>
      </c>
      <c r="J72" s="9">
        <f t="shared" si="20"/>
        <v>144971.58000000005</v>
      </c>
      <c r="K72">
        <f t="shared" si="15"/>
        <v>1654.86</v>
      </c>
    </row>
    <row r="73" spans="1:11" x14ac:dyDescent="0.25">
      <c r="A73" s="14">
        <v>44784</v>
      </c>
      <c r="B73" s="9">
        <v>17</v>
      </c>
      <c r="C73" s="9">
        <f t="shared" si="16"/>
        <v>0</v>
      </c>
      <c r="D73" s="9">
        <f t="shared" si="17"/>
        <v>91</v>
      </c>
      <c r="E73" s="9">
        <f t="shared" si="18"/>
        <v>65</v>
      </c>
      <c r="F73" s="9">
        <f t="shared" si="19"/>
        <v>63</v>
      </c>
      <c r="G73" s="9">
        <f t="shared" si="12"/>
        <v>576.93999999999994</v>
      </c>
      <c r="H73" s="9">
        <f t="shared" si="13"/>
        <v>542.1</v>
      </c>
      <c r="I73" s="9">
        <f t="shared" si="14"/>
        <v>462.42</v>
      </c>
      <c r="J73" s="9">
        <f t="shared" si="20"/>
        <v>146553.04000000004</v>
      </c>
      <c r="K73">
        <f t="shared" si="15"/>
        <v>1581.46</v>
      </c>
    </row>
    <row r="74" spans="1:11" x14ac:dyDescent="0.25">
      <c r="A74" s="13">
        <v>44785</v>
      </c>
      <c r="B74" s="8">
        <v>19</v>
      </c>
      <c r="C74" s="9">
        <f t="shared" si="16"/>
        <v>0</v>
      </c>
      <c r="D74" s="9">
        <f t="shared" si="17"/>
        <v>99</v>
      </c>
      <c r="E74" s="9">
        <f t="shared" si="18"/>
        <v>72</v>
      </c>
      <c r="F74" s="9">
        <f t="shared" si="19"/>
        <v>68</v>
      </c>
      <c r="G74" s="9">
        <f t="shared" si="12"/>
        <v>627.66</v>
      </c>
      <c r="H74" s="9">
        <f t="shared" si="13"/>
        <v>600.48</v>
      </c>
      <c r="I74" s="9">
        <f t="shared" si="14"/>
        <v>499.12</v>
      </c>
      <c r="J74" s="9">
        <f t="shared" si="20"/>
        <v>148280.30000000005</v>
      </c>
      <c r="K74">
        <f t="shared" si="15"/>
        <v>1727.2599999999998</v>
      </c>
    </row>
    <row r="75" spans="1:11" x14ac:dyDescent="0.25">
      <c r="A75" s="14">
        <v>44786</v>
      </c>
      <c r="B75" s="9">
        <v>26</v>
      </c>
      <c r="C75" s="9">
        <f t="shared" si="16"/>
        <v>1</v>
      </c>
      <c r="D75" s="9">
        <f t="shared" si="17"/>
        <v>128</v>
      </c>
      <c r="E75" s="9">
        <f t="shared" si="18"/>
        <v>96</v>
      </c>
      <c r="F75" s="9">
        <f t="shared" si="19"/>
        <v>84</v>
      </c>
      <c r="G75" s="9">
        <f t="shared" si="12"/>
        <v>811.52</v>
      </c>
      <c r="H75" s="9">
        <f t="shared" si="13"/>
        <v>800.64</v>
      </c>
      <c r="I75" s="9">
        <f t="shared" si="14"/>
        <v>616.55999999999995</v>
      </c>
      <c r="J75" s="9">
        <f t="shared" si="20"/>
        <v>150509.02000000005</v>
      </c>
      <c r="K75">
        <f t="shared" si="15"/>
        <v>2228.7199999999998</v>
      </c>
    </row>
    <row r="76" spans="1:11" x14ac:dyDescent="0.25">
      <c r="A76" s="13">
        <v>44787</v>
      </c>
      <c r="B76" s="8">
        <v>21</v>
      </c>
      <c r="C76" s="9">
        <f t="shared" si="16"/>
        <v>2</v>
      </c>
      <c r="D76" s="9">
        <f t="shared" si="17"/>
        <v>107</v>
      </c>
      <c r="E76" s="9">
        <f t="shared" si="18"/>
        <v>79</v>
      </c>
      <c r="F76" s="9">
        <f t="shared" si="19"/>
        <v>72</v>
      </c>
      <c r="G76" s="9">
        <f t="shared" si="12"/>
        <v>678.38</v>
      </c>
      <c r="H76" s="9">
        <f t="shared" si="13"/>
        <v>658.86</v>
      </c>
      <c r="I76" s="9">
        <f t="shared" si="14"/>
        <v>528.48</v>
      </c>
      <c r="J76" s="9">
        <f t="shared" si="20"/>
        <v>152374.74000000005</v>
      </c>
      <c r="K76">
        <f t="shared" si="15"/>
        <v>1865.72</v>
      </c>
    </row>
    <row r="77" spans="1:11" x14ac:dyDescent="0.25">
      <c r="A77" s="14">
        <v>44788</v>
      </c>
      <c r="B77" s="9">
        <v>19</v>
      </c>
      <c r="C77" s="9">
        <f t="shared" si="16"/>
        <v>0</v>
      </c>
      <c r="D77" s="9">
        <f t="shared" si="17"/>
        <v>99</v>
      </c>
      <c r="E77" s="9">
        <f t="shared" si="18"/>
        <v>72</v>
      </c>
      <c r="F77" s="9">
        <f t="shared" si="19"/>
        <v>68</v>
      </c>
      <c r="G77" s="9">
        <f t="shared" si="12"/>
        <v>627.66</v>
      </c>
      <c r="H77" s="9">
        <f t="shared" si="13"/>
        <v>600.48</v>
      </c>
      <c r="I77" s="9">
        <f t="shared" si="14"/>
        <v>499.12</v>
      </c>
      <c r="J77" s="9">
        <f t="shared" si="20"/>
        <v>154102.00000000006</v>
      </c>
      <c r="K77">
        <f t="shared" si="15"/>
        <v>1727.2599999999998</v>
      </c>
    </row>
    <row r="78" spans="1:11" x14ac:dyDescent="0.25">
      <c r="A78" s="13">
        <v>44789</v>
      </c>
      <c r="B78" s="8">
        <v>19</v>
      </c>
      <c r="C78" s="9">
        <f t="shared" si="16"/>
        <v>0</v>
      </c>
      <c r="D78" s="9">
        <f t="shared" si="17"/>
        <v>99</v>
      </c>
      <c r="E78" s="9">
        <f t="shared" si="18"/>
        <v>72</v>
      </c>
      <c r="F78" s="9">
        <f t="shared" si="19"/>
        <v>68</v>
      </c>
      <c r="G78" s="9">
        <f t="shared" si="12"/>
        <v>627.66</v>
      </c>
      <c r="H78" s="9">
        <f t="shared" si="13"/>
        <v>600.48</v>
      </c>
      <c r="I78" s="9">
        <f t="shared" si="14"/>
        <v>499.12</v>
      </c>
      <c r="J78" s="9">
        <f t="shared" si="20"/>
        <v>155829.26000000007</v>
      </c>
      <c r="K78">
        <f t="shared" si="15"/>
        <v>1727.2599999999998</v>
      </c>
    </row>
    <row r="79" spans="1:11" x14ac:dyDescent="0.25">
      <c r="A79" s="14">
        <v>44790</v>
      </c>
      <c r="B79" s="9">
        <v>21</v>
      </c>
      <c r="C79" s="9">
        <f t="shared" si="16"/>
        <v>1</v>
      </c>
      <c r="D79" s="9">
        <f t="shared" si="17"/>
        <v>107</v>
      </c>
      <c r="E79" s="9">
        <f t="shared" si="18"/>
        <v>79</v>
      </c>
      <c r="F79" s="9">
        <f t="shared" si="19"/>
        <v>72</v>
      </c>
      <c r="G79" s="9">
        <f t="shared" si="12"/>
        <v>678.38</v>
      </c>
      <c r="H79" s="9">
        <f t="shared" si="13"/>
        <v>658.86</v>
      </c>
      <c r="I79" s="9">
        <f t="shared" si="14"/>
        <v>528.48</v>
      </c>
      <c r="J79" s="9">
        <f t="shared" si="20"/>
        <v>157694.98000000007</v>
      </c>
      <c r="K79">
        <f t="shared" si="15"/>
        <v>1865.72</v>
      </c>
    </row>
    <row r="80" spans="1:11" x14ac:dyDescent="0.25">
      <c r="A80" s="13">
        <v>44791</v>
      </c>
      <c r="B80" s="8">
        <v>21</v>
      </c>
      <c r="C80" s="9">
        <f t="shared" si="16"/>
        <v>2</v>
      </c>
      <c r="D80" s="9">
        <f t="shared" si="17"/>
        <v>107</v>
      </c>
      <c r="E80" s="9">
        <f t="shared" si="18"/>
        <v>79</v>
      </c>
      <c r="F80" s="9">
        <f t="shared" si="19"/>
        <v>72</v>
      </c>
      <c r="G80" s="9">
        <f t="shared" si="12"/>
        <v>678.38</v>
      </c>
      <c r="H80" s="9">
        <f t="shared" si="13"/>
        <v>658.86</v>
      </c>
      <c r="I80" s="9">
        <f t="shared" si="14"/>
        <v>528.48</v>
      </c>
      <c r="J80" s="9">
        <f t="shared" si="20"/>
        <v>159560.70000000007</v>
      </c>
      <c r="K80">
        <f t="shared" si="15"/>
        <v>1865.72</v>
      </c>
    </row>
    <row r="81" spans="1:11" x14ac:dyDescent="0.25">
      <c r="A81" s="14">
        <v>44792</v>
      </c>
      <c r="B81" s="9">
        <v>24</v>
      </c>
      <c r="C81" s="9">
        <f t="shared" si="16"/>
        <v>3</v>
      </c>
      <c r="D81" s="9">
        <f t="shared" si="17"/>
        <v>120</v>
      </c>
      <c r="E81" s="9">
        <f t="shared" si="18"/>
        <v>90</v>
      </c>
      <c r="F81" s="9">
        <f t="shared" si="19"/>
        <v>80</v>
      </c>
      <c r="G81" s="9">
        <f t="shared" si="12"/>
        <v>760.8</v>
      </c>
      <c r="H81" s="9">
        <f t="shared" si="13"/>
        <v>750.6</v>
      </c>
      <c r="I81" s="9">
        <f t="shared" si="14"/>
        <v>587.20000000000005</v>
      </c>
      <c r="J81" s="9">
        <f t="shared" si="20"/>
        <v>161659.30000000008</v>
      </c>
      <c r="K81">
        <f t="shared" si="15"/>
        <v>2098.6000000000004</v>
      </c>
    </row>
    <row r="82" spans="1:11" x14ac:dyDescent="0.25">
      <c r="A82" s="13">
        <v>44793</v>
      </c>
      <c r="B82" s="8">
        <v>26</v>
      </c>
      <c r="C82" s="9">
        <f t="shared" si="16"/>
        <v>4</v>
      </c>
      <c r="D82" s="9">
        <f t="shared" si="17"/>
        <v>128</v>
      </c>
      <c r="E82" s="9">
        <f t="shared" si="18"/>
        <v>96</v>
      </c>
      <c r="F82" s="9">
        <f t="shared" si="19"/>
        <v>84</v>
      </c>
      <c r="G82" s="9">
        <f t="shared" si="12"/>
        <v>811.52</v>
      </c>
      <c r="H82" s="9">
        <f t="shared" si="13"/>
        <v>800.64</v>
      </c>
      <c r="I82" s="9">
        <f t="shared" si="14"/>
        <v>616.55999999999995</v>
      </c>
      <c r="J82" s="9">
        <f t="shared" si="20"/>
        <v>163888.02000000008</v>
      </c>
      <c r="K82">
        <f t="shared" si="15"/>
        <v>2228.7199999999998</v>
      </c>
    </row>
    <row r="83" spans="1:11" x14ac:dyDescent="0.25">
      <c r="A83" s="14">
        <v>44794</v>
      </c>
      <c r="B83" s="9">
        <v>23</v>
      </c>
      <c r="C83" s="9">
        <f t="shared" si="16"/>
        <v>5</v>
      </c>
      <c r="D83" s="9">
        <f t="shared" si="17"/>
        <v>115</v>
      </c>
      <c r="E83" s="9">
        <f t="shared" si="18"/>
        <v>86</v>
      </c>
      <c r="F83" s="9">
        <f t="shared" si="19"/>
        <v>77</v>
      </c>
      <c r="G83" s="9">
        <f t="shared" si="12"/>
        <v>729.1</v>
      </c>
      <c r="H83" s="9">
        <f t="shared" si="13"/>
        <v>717.24</v>
      </c>
      <c r="I83" s="9">
        <f t="shared" si="14"/>
        <v>565.17999999999995</v>
      </c>
      <c r="J83" s="9">
        <f t="shared" si="20"/>
        <v>165899.54000000007</v>
      </c>
      <c r="K83">
        <f t="shared" si="15"/>
        <v>2011.52</v>
      </c>
    </row>
    <row r="84" spans="1:11" x14ac:dyDescent="0.25">
      <c r="A84" s="13">
        <v>44795</v>
      </c>
      <c r="B84" s="8">
        <v>23</v>
      </c>
      <c r="C84" s="9">
        <f t="shared" si="16"/>
        <v>6</v>
      </c>
      <c r="D84" s="9">
        <f t="shared" si="17"/>
        <v>115</v>
      </c>
      <c r="E84" s="9">
        <f t="shared" si="18"/>
        <v>86</v>
      </c>
      <c r="F84" s="9">
        <f t="shared" si="19"/>
        <v>77</v>
      </c>
      <c r="G84" s="9">
        <f t="shared" si="12"/>
        <v>729.1</v>
      </c>
      <c r="H84" s="9">
        <f t="shared" si="13"/>
        <v>717.24</v>
      </c>
      <c r="I84" s="9">
        <f t="shared" si="14"/>
        <v>565.17999999999995</v>
      </c>
      <c r="J84" s="9">
        <f t="shared" si="20"/>
        <v>167911.06000000006</v>
      </c>
      <c r="K84">
        <f t="shared" si="15"/>
        <v>2011.52</v>
      </c>
    </row>
    <row r="85" spans="1:11" x14ac:dyDescent="0.25">
      <c r="A85" s="14">
        <v>44796</v>
      </c>
      <c r="B85" s="9">
        <v>24</v>
      </c>
      <c r="C85" s="9">
        <f t="shared" si="16"/>
        <v>7</v>
      </c>
      <c r="D85" s="9">
        <f t="shared" si="17"/>
        <v>120</v>
      </c>
      <c r="E85" s="9">
        <f t="shared" si="18"/>
        <v>90</v>
      </c>
      <c r="F85" s="9">
        <f t="shared" si="19"/>
        <v>80</v>
      </c>
      <c r="G85" s="9">
        <f t="shared" si="12"/>
        <v>760.8</v>
      </c>
      <c r="H85" s="9">
        <f t="shared" si="13"/>
        <v>750.6</v>
      </c>
      <c r="I85" s="9">
        <f t="shared" si="14"/>
        <v>587.20000000000005</v>
      </c>
      <c r="J85" s="9">
        <f t="shared" si="20"/>
        <v>170009.66000000006</v>
      </c>
      <c r="K85">
        <f t="shared" si="15"/>
        <v>2098.6000000000004</v>
      </c>
    </row>
    <row r="86" spans="1:11" x14ac:dyDescent="0.25">
      <c r="A86" s="13">
        <v>44797</v>
      </c>
      <c r="B86" s="8">
        <v>26</v>
      </c>
      <c r="C86" s="9">
        <f t="shared" si="16"/>
        <v>8</v>
      </c>
      <c r="D86" s="9">
        <f t="shared" si="17"/>
        <v>128</v>
      </c>
      <c r="E86" s="9">
        <f t="shared" si="18"/>
        <v>96</v>
      </c>
      <c r="F86" s="9">
        <f t="shared" si="19"/>
        <v>84</v>
      </c>
      <c r="G86" s="9">
        <f t="shared" si="12"/>
        <v>811.52</v>
      </c>
      <c r="H86" s="9">
        <f t="shared" si="13"/>
        <v>800.64</v>
      </c>
      <c r="I86" s="9">
        <f t="shared" si="14"/>
        <v>616.55999999999995</v>
      </c>
      <c r="J86" s="9">
        <f t="shared" si="20"/>
        <v>172238.38000000006</v>
      </c>
      <c r="K86">
        <f t="shared" si="15"/>
        <v>2228.7199999999998</v>
      </c>
    </row>
    <row r="87" spans="1:11" x14ac:dyDescent="0.25">
      <c r="A87" s="14">
        <v>44798</v>
      </c>
      <c r="B87" s="9">
        <v>28</v>
      </c>
      <c r="C87" s="9">
        <f t="shared" si="16"/>
        <v>9</v>
      </c>
      <c r="D87" s="9">
        <f t="shared" si="17"/>
        <v>136</v>
      </c>
      <c r="E87" s="9">
        <f t="shared" si="18"/>
        <v>103</v>
      </c>
      <c r="F87" s="9">
        <f t="shared" si="19"/>
        <v>89</v>
      </c>
      <c r="G87" s="9">
        <f t="shared" si="12"/>
        <v>862.24</v>
      </c>
      <c r="H87" s="9">
        <f t="shared" si="13"/>
        <v>859.02</v>
      </c>
      <c r="I87" s="9">
        <f t="shared" si="14"/>
        <v>653.26</v>
      </c>
      <c r="J87" s="9">
        <f t="shared" si="20"/>
        <v>174612.90000000005</v>
      </c>
      <c r="K87">
        <f t="shared" si="15"/>
        <v>2374.52</v>
      </c>
    </row>
    <row r="88" spans="1:11" x14ac:dyDescent="0.25">
      <c r="A88" s="13">
        <v>44799</v>
      </c>
      <c r="B88" s="8">
        <v>32</v>
      </c>
      <c r="C88" s="9">
        <f t="shared" si="16"/>
        <v>10</v>
      </c>
      <c r="D88" s="9">
        <f t="shared" si="17"/>
        <v>153</v>
      </c>
      <c r="E88" s="9">
        <f t="shared" si="18"/>
        <v>117</v>
      </c>
      <c r="F88" s="9">
        <f t="shared" si="19"/>
        <v>98</v>
      </c>
      <c r="G88" s="9">
        <f t="shared" si="12"/>
        <v>970.02</v>
      </c>
      <c r="H88" s="9">
        <f t="shared" si="13"/>
        <v>975.78</v>
      </c>
      <c r="I88" s="9">
        <f t="shared" si="14"/>
        <v>719.31999999999994</v>
      </c>
      <c r="J88" s="9">
        <f t="shared" si="20"/>
        <v>177278.02000000005</v>
      </c>
      <c r="K88">
        <f t="shared" si="15"/>
        <v>2665.12</v>
      </c>
    </row>
    <row r="89" spans="1:11" x14ac:dyDescent="0.25">
      <c r="A89" s="14">
        <v>44800</v>
      </c>
      <c r="B89" s="9">
        <v>26</v>
      </c>
      <c r="C89" s="9">
        <f t="shared" si="16"/>
        <v>11</v>
      </c>
      <c r="D89" s="9">
        <f t="shared" si="17"/>
        <v>128</v>
      </c>
      <c r="E89" s="9">
        <f t="shared" si="18"/>
        <v>96</v>
      </c>
      <c r="F89" s="9">
        <f t="shared" si="19"/>
        <v>84</v>
      </c>
      <c r="G89" s="9">
        <f t="shared" si="12"/>
        <v>811.52</v>
      </c>
      <c r="H89" s="9">
        <f t="shared" si="13"/>
        <v>800.64</v>
      </c>
      <c r="I89" s="9">
        <f t="shared" si="14"/>
        <v>616.55999999999995</v>
      </c>
      <c r="J89" s="9">
        <f t="shared" si="20"/>
        <v>179506.74000000005</v>
      </c>
      <c r="K89">
        <f t="shared" si="15"/>
        <v>2228.7199999999998</v>
      </c>
    </row>
    <row r="90" spans="1:11" x14ac:dyDescent="0.25">
      <c r="A90" s="13">
        <v>44801</v>
      </c>
      <c r="B90" s="8">
        <v>32</v>
      </c>
      <c r="C90" s="9">
        <f t="shared" si="16"/>
        <v>12</v>
      </c>
      <c r="D90" s="9">
        <f t="shared" si="17"/>
        <v>153</v>
      </c>
      <c r="E90" s="9">
        <f t="shared" si="18"/>
        <v>117</v>
      </c>
      <c r="F90" s="9">
        <f t="shared" si="19"/>
        <v>98</v>
      </c>
      <c r="G90" s="9">
        <f t="shared" si="12"/>
        <v>970.02</v>
      </c>
      <c r="H90" s="9">
        <f t="shared" si="13"/>
        <v>975.78</v>
      </c>
      <c r="I90" s="9">
        <f t="shared" si="14"/>
        <v>719.31999999999994</v>
      </c>
      <c r="J90" s="9">
        <f t="shared" si="20"/>
        <v>182171.86000000004</v>
      </c>
      <c r="K90">
        <f t="shared" si="15"/>
        <v>2665.12</v>
      </c>
    </row>
    <row r="91" spans="1:11" x14ac:dyDescent="0.25">
      <c r="A91" s="14">
        <v>44802</v>
      </c>
      <c r="B91" s="9">
        <v>23</v>
      </c>
      <c r="C91" s="9">
        <f t="shared" si="16"/>
        <v>13</v>
      </c>
      <c r="D91" s="9">
        <f t="shared" si="17"/>
        <v>115</v>
      </c>
      <c r="E91" s="9">
        <f t="shared" si="18"/>
        <v>86</v>
      </c>
      <c r="F91" s="9">
        <f t="shared" si="19"/>
        <v>77</v>
      </c>
      <c r="G91" s="9">
        <f t="shared" si="12"/>
        <v>729.1</v>
      </c>
      <c r="H91" s="9">
        <f t="shared" si="13"/>
        <v>717.24</v>
      </c>
      <c r="I91" s="9">
        <f t="shared" si="14"/>
        <v>565.17999999999995</v>
      </c>
      <c r="J91" s="9">
        <f t="shared" si="20"/>
        <v>184183.38000000003</v>
      </c>
      <c r="K91">
        <f t="shared" si="15"/>
        <v>2011.52</v>
      </c>
    </row>
    <row r="92" spans="1:11" x14ac:dyDescent="0.25">
      <c r="A92" s="13">
        <v>44803</v>
      </c>
      <c r="B92" s="8">
        <v>22</v>
      </c>
      <c r="C92" s="9">
        <f t="shared" si="16"/>
        <v>14</v>
      </c>
      <c r="D92" s="9">
        <f t="shared" si="17"/>
        <v>111</v>
      </c>
      <c r="E92" s="9">
        <f t="shared" si="18"/>
        <v>83</v>
      </c>
      <c r="F92" s="9">
        <f t="shared" si="19"/>
        <v>75</v>
      </c>
      <c r="G92" s="9">
        <f t="shared" si="12"/>
        <v>703.74</v>
      </c>
      <c r="H92" s="9">
        <f t="shared" si="13"/>
        <v>692.22</v>
      </c>
      <c r="I92" s="9">
        <f t="shared" si="14"/>
        <v>550.5</v>
      </c>
      <c r="J92" s="9">
        <f t="shared" si="20"/>
        <v>186129.84000000003</v>
      </c>
      <c r="K92">
        <f t="shared" si="15"/>
        <v>1946.46</v>
      </c>
    </row>
    <row r="93" spans="1:11" x14ac:dyDescent="0.25">
      <c r="A93" s="14">
        <v>44804</v>
      </c>
      <c r="B93" s="9">
        <v>25</v>
      </c>
      <c r="C93" s="9">
        <f t="shared" si="16"/>
        <v>15</v>
      </c>
      <c r="D93" s="9">
        <f t="shared" si="17"/>
        <v>124</v>
      </c>
      <c r="E93" s="9">
        <f t="shared" si="18"/>
        <v>93</v>
      </c>
      <c r="F93" s="9">
        <f t="shared" si="19"/>
        <v>82</v>
      </c>
      <c r="G93" s="9">
        <f t="shared" si="12"/>
        <v>786.16</v>
      </c>
      <c r="H93" s="9">
        <f t="shared" si="13"/>
        <v>775.62</v>
      </c>
      <c r="I93" s="9">
        <f t="shared" si="14"/>
        <v>601.88</v>
      </c>
      <c r="J93" s="9">
        <f t="shared" si="20"/>
        <v>188293.50000000003</v>
      </c>
      <c r="K93">
        <f t="shared" si="15"/>
        <v>2163.66</v>
      </c>
    </row>
    <row r="94" spans="1:11" x14ac:dyDescent="0.25">
      <c r="A94" s="14">
        <v>44805</v>
      </c>
      <c r="B94" s="10">
        <v>23</v>
      </c>
      <c r="C94" s="9">
        <f t="shared" si="16"/>
        <v>16</v>
      </c>
      <c r="D94">
        <f t="shared" si="17"/>
        <v>115</v>
      </c>
      <c r="E94">
        <f t="shared" si="18"/>
        <v>86</v>
      </c>
      <c r="F94">
        <f t="shared" si="19"/>
        <v>77</v>
      </c>
      <c r="G94" s="9">
        <f t="shared" si="12"/>
        <v>729.1</v>
      </c>
      <c r="H94" s="9">
        <f t="shared" si="13"/>
        <v>717.24</v>
      </c>
      <c r="I94" s="9">
        <f t="shared" si="14"/>
        <v>565.17999999999995</v>
      </c>
      <c r="J94" s="9">
        <f t="shared" si="20"/>
        <v>190305.02000000002</v>
      </c>
      <c r="K94">
        <f t="shared" si="15"/>
        <v>2011.52</v>
      </c>
    </row>
    <row r="95" spans="1:11" x14ac:dyDescent="0.25">
      <c r="A95" s="14">
        <v>44806</v>
      </c>
      <c r="B95">
        <v>23</v>
      </c>
      <c r="C95" s="9">
        <f t="shared" si="16"/>
        <v>17</v>
      </c>
      <c r="D95">
        <f>ROUNDDOWN(($D$2*(1+(2/29)*((B95-24)/2))), 0)</f>
        <v>115</v>
      </c>
      <c r="E95">
        <f t="shared" si="18"/>
        <v>86</v>
      </c>
      <c r="F95">
        <f t="shared" si="19"/>
        <v>77</v>
      </c>
      <c r="G95" s="9">
        <f t="shared" si="12"/>
        <v>729.1</v>
      </c>
      <c r="H95" s="9">
        <f t="shared" si="13"/>
        <v>717.24</v>
      </c>
      <c r="I95" s="9">
        <f t="shared" si="14"/>
        <v>565.17999999999995</v>
      </c>
      <c r="J95" s="9">
        <f t="shared" si="20"/>
        <v>192316.54</v>
      </c>
      <c r="K95">
        <f t="shared" si="15"/>
        <v>2011.52</v>
      </c>
    </row>
    <row r="96" spans="1:11" x14ac:dyDescent="0.25">
      <c r="A96" s="14">
        <v>44807</v>
      </c>
      <c r="B96">
        <f>B94-1</f>
        <v>22</v>
      </c>
      <c r="C96" s="9">
        <f t="shared" si="16"/>
        <v>18</v>
      </c>
      <c r="D96">
        <f t="shared" ref="D96:D123" si="21">ROUNDDOWN(($D$2*(1+(2/29)*((B96-24)/2))), 0)</f>
        <v>111</v>
      </c>
      <c r="E96">
        <f t="shared" si="18"/>
        <v>83</v>
      </c>
      <c r="F96">
        <f t="shared" si="19"/>
        <v>75</v>
      </c>
      <c r="G96" s="9">
        <f t="shared" si="12"/>
        <v>703.74</v>
      </c>
      <c r="H96" s="9">
        <f t="shared" si="13"/>
        <v>692.22</v>
      </c>
      <c r="I96" s="9">
        <f t="shared" si="14"/>
        <v>550.5</v>
      </c>
      <c r="J96" s="9">
        <f t="shared" si="20"/>
        <v>194263</v>
      </c>
      <c r="K96">
        <f t="shared" si="15"/>
        <v>1946.46</v>
      </c>
    </row>
    <row r="97" spans="1:11" x14ac:dyDescent="0.25">
      <c r="A97" s="14">
        <v>44808</v>
      </c>
      <c r="B97">
        <f t="shared" ref="B97:B123" si="22">B95-1</f>
        <v>22</v>
      </c>
      <c r="C97" s="9">
        <f t="shared" si="16"/>
        <v>19</v>
      </c>
      <c r="D97">
        <f t="shared" si="21"/>
        <v>111</v>
      </c>
      <c r="E97">
        <f t="shared" si="18"/>
        <v>83</v>
      </c>
      <c r="F97">
        <f t="shared" si="19"/>
        <v>75</v>
      </c>
      <c r="G97" s="9">
        <f t="shared" si="12"/>
        <v>703.74</v>
      </c>
      <c r="H97" s="9">
        <f t="shared" si="13"/>
        <v>692.22</v>
      </c>
      <c r="I97" s="9">
        <f t="shared" si="14"/>
        <v>550.5</v>
      </c>
      <c r="J97" s="9">
        <f t="shared" si="20"/>
        <v>196209.46</v>
      </c>
      <c r="K97">
        <f t="shared" si="15"/>
        <v>1946.46</v>
      </c>
    </row>
    <row r="98" spans="1:11" x14ac:dyDescent="0.25">
      <c r="A98" s="14">
        <v>44809</v>
      </c>
      <c r="B98">
        <f t="shared" si="22"/>
        <v>21</v>
      </c>
      <c r="C98" s="9">
        <f t="shared" si="16"/>
        <v>20</v>
      </c>
      <c r="D98">
        <f t="shared" si="21"/>
        <v>107</v>
      </c>
      <c r="E98">
        <f t="shared" si="18"/>
        <v>79</v>
      </c>
      <c r="F98">
        <f t="shared" si="19"/>
        <v>72</v>
      </c>
      <c r="G98" s="9">
        <f t="shared" ref="G98:G123" si="23">(5+1.34)*D98</f>
        <v>678.38</v>
      </c>
      <c r="H98" s="9">
        <f t="shared" ref="H98:H123" si="24">(7+1.34)*E98</f>
        <v>658.86</v>
      </c>
      <c r="I98" s="9">
        <f t="shared" ref="I98:I123" si="25">(6+1.34)*F98</f>
        <v>528.48</v>
      </c>
      <c r="J98" s="9">
        <f t="shared" si="20"/>
        <v>198075.18</v>
      </c>
      <c r="K98">
        <f t="shared" si="15"/>
        <v>1865.72</v>
      </c>
    </row>
    <row r="99" spans="1:11" x14ac:dyDescent="0.25">
      <c r="A99" s="14">
        <v>44810</v>
      </c>
      <c r="B99">
        <f t="shared" si="22"/>
        <v>21</v>
      </c>
      <c r="C99" s="9">
        <f t="shared" si="16"/>
        <v>21</v>
      </c>
      <c r="D99">
        <f t="shared" si="21"/>
        <v>107</v>
      </c>
      <c r="E99">
        <f t="shared" si="18"/>
        <v>79</v>
      </c>
      <c r="F99">
        <f t="shared" si="19"/>
        <v>72</v>
      </c>
      <c r="G99" s="9">
        <f t="shared" si="23"/>
        <v>678.38</v>
      </c>
      <c r="H99" s="9">
        <f t="shared" si="24"/>
        <v>658.86</v>
      </c>
      <c r="I99" s="9">
        <f t="shared" si="25"/>
        <v>528.48</v>
      </c>
      <c r="J99" s="9">
        <f t="shared" si="20"/>
        <v>199940.9</v>
      </c>
      <c r="K99">
        <f t="shared" si="15"/>
        <v>1865.72</v>
      </c>
    </row>
    <row r="100" spans="1:11" x14ac:dyDescent="0.25">
      <c r="A100" s="14">
        <v>44811</v>
      </c>
      <c r="B100">
        <f t="shared" si="22"/>
        <v>20</v>
      </c>
      <c r="C100" s="9">
        <f t="shared" si="16"/>
        <v>0</v>
      </c>
      <c r="D100">
        <f t="shared" si="21"/>
        <v>103</v>
      </c>
      <c r="E100">
        <f t="shared" si="18"/>
        <v>76</v>
      </c>
      <c r="F100">
        <f t="shared" si="19"/>
        <v>70</v>
      </c>
      <c r="G100" s="9">
        <f t="shared" si="23"/>
        <v>653.02</v>
      </c>
      <c r="H100" s="9">
        <f t="shared" si="24"/>
        <v>633.84</v>
      </c>
      <c r="I100" s="9">
        <f t="shared" si="25"/>
        <v>513.79999999999995</v>
      </c>
      <c r="J100" s="9">
        <f t="shared" si="20"/>
        <v>201741.56</v>
      </c>
      <c r="K100">
        <f t="shared" si="15"/>
        <v>1800.66</v>
      </c>
    </row>
    <row r="101" spans="1:11" x14ac:dyDescent="0.25">
      <c r="A101" s="14">
        <v>44812</v>
      </c>
      <c r="B101">
        <f t="shared" si="22"/>
        <v>20</v>
      </c>
      <c r="C101" s="9">
        <f t="shared" si="16"/>
        <v>0</v>
      </c>
      <c r="D101">
        <f t="shared" si="21"/>
        <v>103</v>
      </c>
      <c r="E101">
        <f t="shared" si="18"/>
        <v>76</v>
      </c>
      <c r="F101">
        <f t="shared" si="19"/>
        <v>70</v>
      </c>
      <c r="G101" s="9">
        <f t="shared" si="23"/>
        <v>653.02</v>
      </c>
      <c r="H101" s="9">
        <f t="shared" si="24"/>
        <v>633.84</v>
      </c>
      <c r="I101" s="9">
        <f t="shared" si="25"/>
        <v>513.79999999999995</v>
      </c>
      <c r="J101" s="9">
        <f t="shared" si="20"/>
        <v>203542.22</v>
      </c>
      <c r="K101">
        <f t="shared" si="15"/>
        <v>1800.66</v>
      </c>
    </row>
    <row r="102" spans="1:11" x14ac:dyDescent="0.25">
      <c r="A102" s="14">
        <v>44813</v>
      </c>
      <c r="B102">
        <f t="shared" si="22"/>
        <v>19</v>
      </c>
      <c r="C102" s="9">
        <f t="shared" si="16"/>
        <v>0</v>
      </c>
      <c r="D102">
        <f t="shared" si="21"/>
        <v>99</v>
      </c>
      <c r="E102">
        <f t="shared" si="18"/>
        <v>72</v>
      </c>
      <c r="F102">
        <f t="shared" si="19"/>
        <v>68</v>
      </c>
      <c r="G102" s="9">
        <f t="shared" si="23"/>
        <v>627.66</v>
      </c>
      <c r="H102" s="9">
        <f t="shared" si="24"/>
        <v>600.48</v>
      </c>
      <c r="I102" s="9">
        <f t="shared" si="25"/>
        <v>499.12</v>
      </c>
      <c r="J102" s="9">
        <f t="shared" si="20"/>
        <v>205269.48</v>
      </c>
      <c r="K102">
        <f t="shared" si="15"/>
        <v>1727.2599999999998</v>
      </c>
    </row>
    <row r="103" spans="1:11" x14ac:dyDescent="0.25">
      <c r="A103" s="14">
        <v>44814</v>
      </c>
      <c r="B103">
        <f t="shared" si="22"/>
        <v>19</v>
      </c>
      <c r="C103" s="9">
        <f t="shared" si="16"/>
        <v>0</v>
      </c>
      <c r="D103">
        <f t="shared" si="21"/>
        <v>99</v>
      </c>
      <c r="E103">
        <f t="shared" si="18"/>
        <v>72</v>
      </c>
      <c r="F103">
        <f t="shared" si="19"/>
        <v>68</v>
      </c>
      <c r="G103" s="9">
        <f t="shared" si="23"/>
        <v>627.66</v>
      </c>
      <c r="H103" s="9">
        <f t="shared" si="24"/>
        <v>600.48</v>
      </c>
      <c r="I103" s="9">
        <f t="shared" si="25"/>
        <v>499.12</v>
      </c>
      <c r="J103" s="9">
        <f t="shared" si="20"/>
        <v>206996.74000000002</v>
      </c>
      <c r="K103">
        <f t="shared" si="15"/>
        <v>1727.2599999999998</v>
      </c>
    </row>
    <row r="104" spans="1:11" x14ac:dyDescent="0.25">
      <c r="A104" s="14">
        <v>44815</v>
      </c>
      <c r="B104">
        <f t="shared" si="22"/>
        <v>18</v>
      </c>
      <c r="C104" s="9">
        <f t="shared" si="16"/>
        <v>0</v>
      </c>
      <c r="D104">
        <f t="shared" si="21"/>
        <v>95</v>
      </c>
      <c r="E104">
        <f t="shared" si="18"/>
        <v>69</v>
      </c>
      <c r="F104">
        <f t="shared" si="19"/>
        <v>65</v>
      </c>
      <c r="G104" s="9">
        <f t="shared" si="23"/>
        <v>602.29999999999995</v>
      </c>
      <c r="H104" s="9">
        <f t="shared" si="24"/>
        <v>575.46</v>
      </c>
      <c r="I104" s="9">
        <f t="shared" si="25"/>
        <v>477.09999999999997</v>
      </c>
      <c r="J104" s="9">
        <f t="shared" si="20"/>
        <v>208651.6</v>
      </c>
      <c r="K104">
        <f t="shared" si="15"/>
        <v>1654.86</v>
      </c>
    </row>
    <row r="105" spans="1:11" x14ac:dyDescent="0.25">
      <c r="A105" s="14">
        <v>44816</v>
      </c>
      <c r="B105">
        <f t="shared" si="22"/>
        <v>18</v>
      </c>
      <c r="C105" s="9">
        <f t="shared" si="16"/>
        <v>0</v>
      </c>
      <c r="D105">
        <f t="shared" si="21"/>
        <v>95</v>
      </c>
      <c r="E105">
        <f t="shared" si="18"/>
        <v>69</v>
      </c>
      <c r="F105">
        <f t="shared" si="19"/>
        <v>65</v>
      </c>
      <c r="G105" s="9">
        <f t="shared" si="23"/>
        <v>602.29999999999995</v>
      </c>
      <c r="H105" s="9">
        <f t="shared" si="24"/>
        <v>575.46</v>
      </c>
      <c r="I105" s="9">
        <f t="shared" si="25"/>
        <v>477.09999999999997</v>
      </c>
      <c r="J105" s="9">
        <f t="shared" si="20"/>
        <v>210306.46</v>
      </c>
      <c r="K105">
        <f t="shared" si="15"/>
        <v>1654.86</v>
      </c>
    </row>
    <row r="106" spans="1:11" x14ac:dyDescent="0.25">
      <c r="A106" s="14">
        <v>44817</v>
      </c>
      <c r="B106">
        <f t="shared" si="22"/>
        <v>17</v>
      </c>
      <c r="C106" s="9">
        <f t="shared" si="16"/>
        <v>0</v>
      </c>
      <c r="D106">
        <f t="shared" si="21"/>
        <v>91</v>
      </c>
      <c r="E106">
        <f t="shared" si="18"/>
        <v>65</v>
      </c>
      <c r="F106">
        <f t="shared" si="19"/>
        <v>63</v>
      </c>
      <c r="G106" s="9">
        <f t="shared" si="23"/>
        <v>576.93999999999994</v>
      </c>
      <c r="H106" s="9">
        <f t="shared" si="24"/>
        <v>542.1</v>
      </c>
      <c r="I106" s="9">
        <f t="shared" si="25"/>
        <v>462.42</v>
      </c>
      <c r="J106" s="9">
        <f t="shared" si="20"/>
        <v>211887.91999999998</v>
      </c>
      <c r="K106">
        <f t="shared" si="15"/>
        <v>1581.46</v>
      </c>
    </row>
    <row r="107" spans="1:11" x14ac:dyDescent="0.25">
      <c r="A107" s="14">
        <v>44818</v>
      </c>
      <c r="B107">
        <f t="shared" si="22"/>
        <v>17</v>
      </c>
      <c r="C107" s="9">
        <f t="shared" si="16"/>
        <v>0</v>
      </c>
      <c r="D107">
        <f t="shared" si="21"/>
        <v>91</v>
      </c>
      <c r="E107">
        <f t="shared" si="18"/>
        <v>65</v>
      </c>
      <c r="F107">
        <f t="shared" si="19"/>
        <v>63</v>
      </c>
      <c r="G107" s="9">
        <f t="shared" si="23"/>
        <v>576.93999999999994</v>
      </c>
      <c r="H107" s="9">
        <f t="shared" si="24"/>
        <v>542.1</v>
      </c>
      <c r="I107" s="9">
        <f t="shared" si="25"/>
        <v>462.42</v>
      </c>
      <c r="J107" s="9">
        <f t="shared" si="20"/>
        <v>213469.37999999998</v>
      </c>
      <c r="K107">
        <f t="shared" si="15"/>
        <v>1581.46</v>
      </c>
    </row>
    <row r="108" spans="1:11" x14ac:dyDescent="0.25">
      <c r="A108" s="14">
        <v>44819</v>
      </c>
      <c r="B108">
        <f t="shared" si="22"/>
        <v>16</v>
      </c>
      <c r="C108" s="9">
        <f t="shared" si="16"/>
        <v>0</v>
      </c>
      <c r="D108">
        <f t="shared" si="21"/>
        <v>86</v>
      </c>
      <c r="E108">
        <f t="shared" si="18"/>
        <v>62</v>
      </c>
      <c r="F108">
        <f t="shared" si="19"/>
        <v>61</v>
      </c>
      <c r="G108" s="9">
        <f t="shared" si="23"/>
        <v>545.24</v>
      </c>
      <c r="H108" s="9">
        <f t="shared" si="24"/>
        <v>517.08000000000004</v>
      </c>
      <c r="I108" s="9">
        <f t="shared" si="25"/>
        <v>447.74</v>
      </c>
      <c r="J108" s="9">
        <f t="shared" si="20"/>
        <v>214979.43999999997</v>
      </c>
      <c r="K108">
        <f t="shared" si="15"/>
        <v>1510.0600000000002</v>
      </c>
    </row>
    <row r="109" spans="1:11" x14ac:dyDescent="0.25">
      <c r="A109" s="14">
        <v>44820</v>
      </c>
      <c r="B109">
        <f t="shared" si="22"/>
        <v>16</v>
      </c>
      <c r="C109" s="9">
        <f t="shared" si="16"/>
        <v>0</v>
      </c>
      <c r="D109">
        <f t="shared" si="21"/>
        <v>86</v>
      </c>
      <c r="E109">
        <f t="shared" si="18"/>
        <v>62</v>
      </c>
      <c r="F109">
        <f t="shared" si="19"/>
        <v>61</v>
      </c>
      <c r="G109" s="9">
        <f t="shared" si="23"/>
        <v>545.24</v>
      </c>
      <c r="H109" s="9">
        <f t="shared" si="24"/>
        <v>517.08000000000004</v>
      </c>
      <c r="I109" s="9">
        <f t="shared" si="25"/>
        <v>447.74</v>
      </c>
      <c r="J109" s="9">
        <f t="shared" si="20"/>
        <v>216489.49999999997</v>
      </c>
      <c r="K109">
        <f t="shared" si="15"/>
        <v>1510.0600000000002</v>
      </c>
    </row>
    <row r="110" spans="1:11" x14ac:dyDescent="0.25">
      <c r="A110" s="14">
        <v>44821</v>
      </c>
      <c r="B110">
        <f t="shared" si="22"/>
        <v>15</v>
      </c>
      <c r="C110" s="9">
        <f t="shared" si="16"/>
        <v>0</v>
      </c>
      <c r="D110">
        <f t="shared" si="21"/>
        <v>82</v>
      </c>
      <c r="E110">
        <f t="shared" si="18"/>
        <v>58</v>
      </c>
      <c r="F110">
        <f t="shared" si="19"/>
        <v>58</v>
      </c>
      <c r="G110" s="9">
        <f t="shared" si="23"/>
        <v>519.88</v>
      </c>
      <c r="H110" s="9">
        <f t="shared" si="24"/>
        <v>483.71999999999997</v>
      </c>
      <c r="I110" s="9">
        <f t="shared" si="25"/>
        <v>425.71999999999997</v>
      </c>
      <c r="J110" s="9">
        <f t="shared" si="20"/>
        <v>217918.81999999998</v>
      </c>
      <c r="K110">
        <f t="shared" si="15"/>
        <v>1429.32</v>
      </c>
    </row>
    <row r="111" spans="1:11" x14ac:dyDescent="0.25">
      <c r="A111" s="14">
        <v>44822</v>
      </c>
      <c r="B111">
        <f t="shared" si="22"/>
        <v>15</v>
      </c>
      <c r="C111" s="9">
        <f t="shared" si="16"/>
        <v>0</v>
      </c>
      <c r="D111">
        <f t="shared" si="21"/>
        <v>82</v>
      </c>
      <c r="E111">
        <f t="shared" si="18"/>
        <v>58</v>
      </c>
      <c r="F111">
        <f t="shared" si="19"/>
        <v>58</v>
      </c>
      <c r="G111" s="9">
        <f t="shared" si="23"/>
        <v>519.88</v>
      </c>
      <c r="H111" s="9">
        <f t="shared" si="24"/>
        <v>483.71999999999997</v>
      </c>
      <c r="I111" s="9">
        <f t="shared" si="25"/>
        <v>425.71999999999997</v>
      </c>
      <c r="J111" s="9">
        <f t="shared" si="20"/>
        <v>219348.13999999998</v>
      </c>
      <c r="K111">
        <f t="shared" si="15"/>
        <v>1429.32</v>
      </c>
    </row>
    <row r="112" spans="1:11" x14ac:dyDescent="0.25">
      <c r="A112" s="14">
        <v>44823</v>
      </c>
      <c r="B112">
        <f t="shared" si="22"/>
        <v>14</v>
      </c>
      <c r="C112" s="9">
        <f t="shared" si="16"/>
        <v>0</v>
      </c>
      <c r="D112">
        <f t="shared" si="21"/>
        <v>78</v>
      </c>
      <c r="E112">
        <f t="shared" si="18"/>
        <v>55</v>
      </c>
      <c r="F112">
        <f t="shared" si="19"/>
        <v>56</v>
      </c>
      <c r="G112" s="9">
        <f t="shared" si="23"/>
        <v>494.52</v>
      </c>
      <c r="H112" s="9">
        <f t="shared" si="24"/>
        <v>458.7</v>
      </c>
      <c r="I112" s="9">
        <f t="shared" si="25"/>
        <v>411.03999999999996</v>
      </c>
      <c r="J112" s="9">
        <f t="shared" si="20"/>
        <v>220712.4</v>
      </c>
      <c r="K112">
        <f t="shared" si="15"/>
        <v>1364.26</v>
      </c>
    </row>
    <row r="113" spans="1:11" x14ac:dyDescent="0.25">
      <c r="A113" s="14">
        <v>44824</v>
      </c>
      <c r="B113">
        <f t="shared" si="22"/>
        <v>14</v>
      </c>
      <c r="C113" s="9">
        <f t="shared" si="16"/>
        <v>0</v>
      </c>
      <c r="D113">
        <f t="shared" si="21"/>
        <v>78</v>
      </c>
      <c r="E113">
        <f t="shared" si="18"/>
        <v>55</v>
      </c>
      <c r="F113">
        <f t="shared" si="19"/>
        <v>56</v>
      </c>
      <c r="G113" s="9">
        <f t="shared" si="23"/>
        <v>494.52</v>
      </c>
      <c r="H113" s="9">
        <f t="shared" si="24"/>
        <v>458.7</v>
      </c>
      <c r="I113" s="9">
        <f t="shared" si="25"/>
        <v>411.03999999999996</v>
      </c>
      <c r="J113" s="9">
        <f t="shared" si="20"/>
        <v>222076.66</v>
      </c>
      <c r="K113">
        <f t="shared" si="15"/>
        <v>1364.26</v>
      </c>
    </row>
    <row r="114" spans="1:11" x14ac:dyDescent="0.25">
      <c r="A114" s="14">
        <v>44825</v>
      </c>
      <c r="B114">
        <f t="shared" si="22"/>
        <v>13</v>
      </c>
      <c r="C114" s="9">
        <f t="shared" si="16"/>
        <v>0</v>
      </c>
      <c r="D114">
        <f t="shared" si="21"/>
        <v>74</v>
      </c>
      <c r="E114">
        <f t="shared" si="18"/>
        <v>51</v>
      </c>
      <c r="F114">
        <f t="shared" si="19"/>
        <v>54</v>
      </c>
      <c r="G114" s="9">
        <f t="shared" si="23"/>
        <v>469.15999999999997</v>
      </c>
      <c r="H114" s="9">
        <f t="shared" si="24"/>
        <v>425.34</v>
      </c>
      <c r="I114" s="9">
        <f t="shared" si="25"/>
        <v>396.36</v>
      </c>
      <c r="J114" s="9">
        <f t="shared" si="20"/>
        <v>223367.52</v>
      </c>
      <c r="K114">
        <f t="shared" si="15"/>
        <v>1290.8600000000001</v>
      </c>
    </row>
    <row r="115" spans="1:11" x14ac:dyDescent="0.25">
      <c r="A115" s="14">
        <v>44826</v>
      </c>
      <c r="B115">
        <f t="shared" si="22"/>
        <v>13</v>
      </c>
      <c r="C115" s="9">
        <f t="shared" si="16"/>
        <v>0</v>
      </c>
      <c r="D115">
        <f t="shared" si="21"/>
        <v>74</v>
      </c>
      <c r="E115">
        <f t="shared" si="18"/>
        <v>51</v>
      </c>
      <c r="F115">
        <f t="shared" si="19"/>
        <v>54</v>
      </c>
      <c r="G115" s="9">
        <f t="shared" si="23"/>
        <v>469.15999999999997</v>
      </c>
      <c r="H115" s="9">
        <f t="shared" si="24"/>
        <v>425.34</v>
      </c>
      <c r="I115" s="9">
        <f t="shared" si="25"/>
        <v>396.36</v>
      </c>
      <c r="J115" s="9">
        <f t="shared" si="20"/>
        <v>224658.37999999998</v>
      </c>
      <c r="K115">
        <f t="shared" si="15"/>
        <v>1290.8600000000001</v>
      </c>
    </row>
    <row r="116" spans="1:11" x14ac:dyDescent="0.25">
      <c r="A116" s="14">
        <v>44827</v>
      </c>
      <c r="B116">
        <f t="shared" si="22"/>
        <v>12</v>
      </c>
      <c r="C116" s="9">
        <f t="shared" si="16"/>
        <v>0</v>
      </c>
      <c r="D116">
        <f t="shared" si="21"/>
        <v>70</v>
      </c>
      <c r="E116">
        <f t="shared" si="18"/>
        <v>48</v>
      </c>
      <c r="F116">
        <f t="shared" si="19"/>
        <v>51</v>
      </c>
      <c r="G116" s="9">
        <f t="shared" si="23"/>
        <v>443.8</v>
      </c>
      <c r="H116" s="9">
        <f t="shared" si="24"/>
        <v>400.32</v>
      </c>
      <c r="I116" s="9">
        <f t="shared" si="25"/>
        <v>374.34</v>
      </c>
      <c r="J116" s="9">
        <f t="shared" si="20"/>
        <v>225876.83999999997</v>
      </c>
      <c r="K116">
        <f t="shared" si="15"/>
        <v>1218.46</v>
      </c>
    </row>
    <row r="117" spans="1:11" x14ac:dyDescent="0.25">
      <c r="A117" s="14">
        <v>44828</v>
      </c>
      <c r="B117">
        <f t="shared" si="22"/>
        <v>12</v>
      </c>
      <c r="C117" s="9">
        <f t="shared" si="16"/>
        <v>0</v>
      </c>
      <c r="D117">
        <f t="shared" si="21"/>
        <v>70</v>
      </c>
      <c r="E117">
        <f t="shared" si="18"/>
        <v>48</v>
      </c>
      <c r="F117">
        <f t="shared" si="19"/>
        <v>51</v>
      </c>
      <c r="G117" s="9">
        <f t="shared" si="23"/>
        <v>443.8</v>
      </c>
      <c r="H117" s="9">
        <f t="shared" si="24"/>
        <v>400.32</v>
      </c>
      <c r="I117" s="9">
        <f t="shared" si="25"/>
        <v>374.34</v>
      </c>
      <c r="J117" s="9">
        <f t="shared" si="20"/>
        <v>227095.29999999996</v>
      </c>
      <c r="K117">
        <f t="shared" si="15"/>
        <v>1218.46</v>
      </c>
    </row>
    <row r="118" spans="1:11" x14ac:dyDescent="0.25">
      <c r="A118" s="14">
        <v>44829</v>
      </c>
      <c r="B118">
        <f t="shared" si="22"/>
        <v>11</v>
      </c>
      <c r="C118" s="9">
        <f t="shared" si="16"/>
        <v>0</v>
      </c>
      <c r="D118">
        <f t="shared" si="21"/>
        <v>66</v>
      </c>
      <c r="E118">
        <f t="shared" si="18"/>
        <v>45</v>
      </c>
      <c r="F118">
        <f t="shared" si="19"/>
        <v>49</v>
      </c>
      <c r="G118" s="9">
        <f t="shared" si="23"/>
        <v>418.44</v>
      </c>
      <c r="H118" s="9">
        <f t="shared" si="24"/>
        <v>375.3</v>
      </c>
      <c r="I118" s="9">
        <f t="shared" si="25"/>
        <v>359.65999999999997</v>
      </c>
      <c r="J118" s="9">
        <f t="shared" si="20"/>
        <v>228248.69999999995</v>
      </c>
      <c r="K118">
        <f t="shared" si="15"/>
        <v>1153.4000000000001</v>
      </c>
    </row>
    <row r="119" spans="1:11" x14ac:dyDescent="0.25">
      <c r="A119" s="14">
        <v>44830</v>
      </c>
      <c r="B119">
        <f t="shared" si="22"/>
        <v>11</v>
      </c>
      <c r="C119" s="9">
        <f t="shared" si="16"/>
        <v>0</v>
      </c>
      <c r="D119">
        <f t="shared" si="21"/>
        <v>66</v>
      </c>
      <c r="E119">
        <f t="shared" si="18"/>
        <v>45</v>
      </c>
      <c r="F119">
        <f t="shared" si="19"/>
        <v>49</v>
      </c>
      <c r="G119" s="9">
        <f t="shared" si="23"/>
        <v>418.44</v>
      </c>
      <c r="H119" s="9">
        <f t="shared" si="24"/>
        <v>375.3</v>
      </c>
      <c r="I119" s="9">
        <f t="shared" si="25"/>
        <v>359.65999999999997</v>
      </c>
      <c r="J119" s="9">
        <f t="shared" si="20"/>
        <v>229402.09999999995</v>
      </c>
      <c r="K119">
        <f t="shared" si="15"/>
        <v>1153.4000000000001</v>
      </c>
    </row>
    <row r="120" spans="1:11" x14ac:dyDescent="0.25">
      <c r="A120" s="14">
        <v>44831</v>
      </c>
      <c r="B120">
        <f t="shared" si="22"/>
        <v>10</v>
      </c>
      <c r="C120" s="9">
        <f t="shared" si="16"/>
        <v>0</v>
      </c>
      <c r="D120">
        <f t="shared" si="21"/>
        <v>62</v>
      </c>
      <c r="E120">
        <f t="shared" si="18"/>
        <v>41</v>
      </c>
      <c r="F120">
        <f t="shared" si="19"/>
        <v>47</v>
      </c>
      <c r="G120" s="9">
        <f t="shared" si="23"/>
        <v>393.08</v>
      </c>
      <c r="H120" s="9">
        <f t="shared" si="24"/>
        <v>341.94</v>
      </c>
      <c r="I120" s="9">
        <f t="shared" si="25"/>
        <v>344.98</v>
      </c>
      <c r="J120" s="9">
        <f t="shared" si="20"/>
        <v>230482.09999999995</v>
      </c>
      <c r="K120">
        <f t="shared" si="15"/>
        <v>1080</v>
      </c>
    </row>
    <row r="121" spans="1:11" x14ac:dyDescent="0.25">
      <c r="A121" s="14">
        <v>44832</v>
      </c>
      <c r="B121">
        <f t="shared" si="22"/>
        <v>10</v>
      </c>
      <c r="C121" s="9">
        <f t="shared" si="16"/>
        <v>0</v>
      </c>
      <c r="D121">
        <f t="shared" si="21"/>
        <v>62</v>
      </c>
      <c r="E121">
        <f t="shared" si="18"/>
        <v>41</v>
      </c>
      <c r="F121">
        <f t="shared" si="19"/>
        <v>47</v>
      </c>
      <c r="G121" s="9">
        <f t="shared" si="23"/>
        <v>393.08</v>
      </c>
      <c r="H121" s="9">
        <f t="shared" si="24"/>
        <v>341.94</v>
      </c>
      <c r="I121" s="9">
        <f t="shared" si="25"/>
        <v>344.98</v>
      </c>
      <c r="J121" s="9">
        <f t="shared" si="20"/>
        <v>231562.09999999995</v>
      </c>
      <c r="K121">
        <f t="shared" si="15"/>
        <v>1080</v>
      </c>
    </row>
    <row r="122" spans="1:11" x14ac:dyDescent="0.25">
      <c r="A122" s="14">
        <v>44833</v>
      </c>
      <c r="B122">
        <f t="shared" si="22"/>
        <v>9</v>
      </c>
      <c r="C122" s="9">
        <f t="shared" si="16"/>
        <v>0</v>
      </c>
      <c r="D122">
        <f t="shared" si="21"/>
        <v>57</v>
      </c>
      <c r="E122">
        <f t="shared" si="18"/>
        <v>38</v>
      </c>
      <c r="F122">
        <f t="shared" si="19"/>
        <v>44</v>
      </c>
      <c r="G122" s="9">
        <f t="shared" si="23"/>
        <v>361.38</v>
      </c>
      <c r="H122" s="9">
        <f t="shared" si="24"/>
        <v>316.92</v>
      </c>
      <c r="I122" s="9">
        <f t="shared" si="25"/>
        <v>322.95999999999998</v>
      </c>
      <c r="J122" s="9">
        <f t="shared" si="20"/>
        <v>232563.35999999996</v>
      </c>
      <c r="K122">
        <f t="shared" si="15"/>
        <v>1001.26</v>
      </c>
    </row>
    <row r="123" spans="1:11" x14ac:dyDescent="0.25">
      <c r="A123" s="14">
        <v>44834</v>
      </c>
      <c r="B123">
        <f t="shared" si="22"/>
        <v>9</v>
      </c>
      <c r="C123" s="9">
        <f t="shared" si="16"/>
        <v>0</v>
      </c>
      <c r="D123">
        <f>ROUNDDOWN(($D$2*(1+(2/29)*((B123-24)/2))), 0)</f>
        <v>57</v>
      </c>
      <c r="E123">
        <f t="shared" si="18"/>
        <v>38</v>
      </c>
      <c r="F123">
        <f t="shared" si="19"/>
        <v>44</v>
      </c>
      <c r="G123" s="9">
        <f t="shared" si="23"/>
        <v>361.38</v>
      </c>
      <c r="H123" s="9">
        <f t="shared" si="24"/>
        <v>316.92</v>
      </c>
      <c r="I123" s="9">
        <f t="shared" si="25"/>
        <v>322.95999999999998</v>
      </c>
      <c r="J123" s="9">
        <f t="shared" si="20"/>
        <v>233564.61999999997</v>
      </c>
      <c r="K123">
        <f t="shared" si="15"/>
        <v>1001.26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E A A B Q S w M E F A A C A A g A k 6 W i V o L e b K W k A A A A 9 g A A A B I A H A B D b 2 5 m a W c v U G F j a 2 F n Z S 5 4 b W w g o h g A K K A U A A A A A A A A A A A A A A A A A A A A A A A A A A A A h Y 9 B D o I w F E S v Q r q n L U U T Q 0 q J Y S u J i Y l x 2 5 Q K j f A x t F j u 5 s I j e Q U x i r p z O W / e Y u Z + v f F s b J v g o n t r O k h R h C k K N K i u N F C l a H D H c I U y w b d S n W S l g 0 k G m 4 y 2 T F H t 3 D k h x H u P f Y y 7 v i K M 0 o g c i s 1 O 1 b q V 6 C O b / 3 J o w D o J S i P B 9 6 8 x g u E o W m K 2 i D H l Z I a 8 M P A V 2 L T 3 2 f 5 A n g + N G 3 o t N I T 5 m p M 5 c v L + I B 5 Q S w M E F A A C A A g A k 6 W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O l o l a l k T z 0 N g E A A P Y F A A A T A B w A R m 9 y b X V s Y X M v U 2 V j d G l v b j E u b S C i G A A o o B Q A A A A A A A A A A A A A A A A A A A A A A A A A A A D t k L 1 O w z A U h f d I e Q f L X R I p i W i o G K g y o A Q k l k q o Z Y E w m O Q i r P q n s m 8 o S d W F V 2 J i R n 2 v u k R A B 1 b U p R 7 8 c + z r c 8 9 n o U K u F Z n 2 6 3 D s e 7 5 n n 5 m B m i D I B R i G j W l J R g S g 7 x E 3 N h / m 8 7 3 e v G k n 5 v Y l K X T V S F A Y X H E B S a 4 V u o M N a H 5 e 3 l o w 9 m s u C 7 1 U Q r P a l l w 9 a S M Z t n M W p y d p G l c d m C W H K p Y 7 L x Y b 3 V k n d V q x u G O C V Z 3 i c 1 4 W F 5 P L c q + n B F + R h t F 9 A Y J L j m A y O q Y R y b V o p L J Z G p G b R i N M s R W Q / W 6 T i V b w E E Z 9 m A G 9 k x y U i 6 4 J t g v q M s 3 Y o 3 s 1 M 0 z Z X a P 9 f 7 N 2 A T b 4 i R 6 t V r S / G D p L V w i k Z g j r i H z r q d O v F Z 6 N k l 3 p e h 3 6 H l d / e + 4 z H 9 B 9 6 k E a 0 i P 6 w 6 A / P a I / F P r R E f 3 / o t 8 C U E s B A i 0 A F A A C A A g A k 6 W i V o L e b K W k A A A A 9 g A A A B I A A A A A A A A A A A A A A A A A A A A A A E N v b m Z p Z y 9 Q Y W N r Y W d l L n h t b F B L A Q I t A B Q A A g A I A J O l o l Y P y u m r p A A A A O k A A A A T A A A A A A A A A A A A A A A A A P A A A A B b Q 2 9 u d G V u d F 9 U e X B l c 1 0 u e G 1 s U E s B A i 0 A F A A C A A g A k 6 W i V q W R P P Q 2 A Q A A 9 g U A A B M A A A A A A A A A A A A A A A A A 4 Q E A A E Z v c m 1 1 b G F z L 1 N l Y 3 R p b 2 4 x L m 1 Q S w U G A A A A A A M A A w D C A A A A Z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0 A A A A A A A C b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1 w Z X J h d H V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x N T o z N y 4 4 M D A 0 M j E z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G V y Y X R 1 c n k v W m 1 p Z W 5 p b 2 5 v I H R 5 c C 5 7 Q 2 9 s d W 1 u M S w w f S Z x d W 9 0 O y w m c X V v d D t T Z W N 0 a W 9 u M S 9 0 Z W 1 w Z X J h d H V y e S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l c m F 0 d X J 5 L 1 p t a W V u a W 9 u b y B 0 e X A u e 0 N v b H V t b j E s M H 0 m c X V v d D s s J n F 1 b 3 Q 7 U 2 V j d G l v b j E v d G V t c G V y Y X R 1 c n k v W m 1 p Z W 5 p b 2 5 v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W 1 w Z X J h d H V y e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E 1 O j M 3 L j g w M D Q y M T N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5 L 1 p t a W V u a W 9 u b y B 0 e X A u e 0 N v b H V t b j E s M H 0 m c X V v d D s s J n F 1 b 3 Q 7 U 2 V j d G l v b j E v d G V t c G V y Y X R 1 c n k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Z X J h d H V y e S 9 a b W l l b m l v b m 8 g d H l w L n t D b 2 x 1 b W 4 x L D B 9 J n F 1 b 3 Q 7 L C Z x d W 9 0 O 1 N l Y 3 R p b 2 4 x L 3 R l b X B l c m F 0 d X J 5 L 1 p t a W V u a W 9 u b y B 0 e X A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1 w Z X J h d H V y e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R l b X B l c m F 0 d X J 5 M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w N C 0 y M l Q x N z o x N T o z N y 4 4 M D A 0 M j E z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k y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5 L 1 p t a W V u a W 9 u b y B 0 e X A u e 0 N v b H V t b j E s M H 0 m c X V v d D s s J n F 1 b 3 Q 7 U 2 V j d G l v b j E v d G V t c G V y Y X R 1 c n k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Z X J h d H V y e S 9 a b W l l b m l v b m 8 g d H l w L n t D b 2 x 1 b W 4 x L D B 9 J n F 1 b 3 Q 7 L C Z x d W 9 0 O 1 N l Y 3 R p b 2 4 x L 3 R l b X B l c m F 0 d X J 5 L 1 p t a W V u a W 9 u b y B 0 e X A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1 w Z X J h d H V y e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M t M D Q t M j J U M T c 6 M T U 6 M z c u O D A w N D I x M 1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M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G V y Y X R 1 c n k v W m 1 p Z W 5 p b 2 5 v I H R 5 c C 5 7 Q 2 9 s d W 1 u M S w w f S Z x d W 9 0 O y w m c X V v d D t T Z W N 0 a W 9 u M S 9 0 Z W 1 w Z X J h d H V y e S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l c m F 0 d X J 5 L 1 p t a W V u a W 9 u b y B 0 e X A u e 0 N v b H V t b j E s M H 0 m c X V v d D s s J n F 1 b 3 Q 7 U 2 V j d G l v b j E v d G V t c G V y Y X R 1 c n k v W m 1 p Z W 5 p b 2 5 v I H R 5 c C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t c G V y Y X R 1 c n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n k l M j A o N C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B j w b E k X t l O j J a T l U B z k z g A A A A A A g A A A A A A E G Y A A A A B A A A g A A A A s 2 k B e Q H a G t 2 6 m f y c C Q Z T / m e Y D U I F 3 c J J C k Q h N r 7 i D Q A A A A A A D o A A A A A C A A A g A A A A f v 8 J N s X T Y B N K B B 7 6 u 9 T u w U 2 b j N q w 4 l R 5 y q L K z n H H Q g R Q A A A A q D / g d c L 6 i b J s K N t v U D 5 z r o D 5 p V F / 3 I Y n / l t R S b O t F 8 2 d A 4 e v j r i M m c 8 l m b u l x P Q V p p R M 3 A M 6 N M Y V Y + V X q G O Q a X s k 1 T b Y X o v 2 x l d R 6 4 U b V B R A A A A A / i v r Z 1 6 + r 3 C n e e v u i r + D 9 l y 0 W a w C W F X u f r i m O 8 O O 4 Y u N h J f p E G N a C 1 B t f b S n E 4 g I E 5 4 8 g C q w d z 5 n E A S v p u V P 3 A = = < / D a t a M a s h u p > 
</file>

<file path=customXml/itemProps1.xml><?xml version="1.0" encoding="utf-8"?>
<ds:datastoreItem xmlns:ds="http://schemas.openxmlformats.org/officeDocument/2006/customXml" ds:itemID="{45041596-8679-4CF0-90F5-291B41C719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z5-1</vt:lpstr>
      <vt:lpstr>z5-2</vt:lpstr>
      <vt:lpstr>z5-3</vt:lpstr>
      <vt:lpstr>z5-4a</vt:lpstr>
      <vt:lpstr>z5-4b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Heniu Piotrowski</dc:creator>
  <cp:lastModifiedBy>Heniu Piotrowski</cp:lastModifiedBy>
  <dcterms:created xsi:type="dcterms:W3CDTF">2023-04-22T17:09:36Z</dcterms:created>
  <dcterms:modified xsi:type="dcterms:W3CDTF">2023-05-02T19:15:18Z</dcterms:modified>
</cp:coreProperties>
</file>