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C74ED776-6F19-441A-BCC0-F257C344758D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Decision Tree" sheetId="1" r:id="rId1"/>
    <sheet name="Decision under Uncertainty and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G20" i="2"/>
  <c r="G21" i="2"/>
  <c r="G19" i="2"/>
  <c r="F20" i="2"/>
  <c r="F21" i="2"/>
  <c r="F19" i="2"/>
  <c r="I19" i="2"/>
  <c r="E44" i="1"/>
  <c r="C44" i="1"/>
  <c r="I20" i="2"/>
  <c r="I21" i="2"/>
  <c r="H19" i="2"/>
  <c r="D67" i="1"/>
  <c r="D66" i="1"/>
  <c r="C60" i="1"/>
  <c r="C58" i="1"/>
  <c r="C57" i="1"/>
  <c r="C14" i="2"/>
  <c r="G5" i="2"/>
  <c r="C11" i="2" s="1"/>
  <c r="G6" i="2"/>
  <c r="G4" i="2"/>
  <c r="H4" i="2"/>
  <c r="C12" i="2" s="1"/>
  <c r="F5" i="2"/>
  <c r="F6" i="2"/>
  <c r="F4" i="2"/>
  <c r="C10" i="2" s="1"/>
  <c r="L39" i="1"/>
  <c r="C67" i="1" s="1"/>
  <c r="E67" i="1" s="1"/>
  <c r="K39" i="1"/>
  <c r="J39" i="1"/>
  <c r="C65" i="1" s="1"/>
  <c r="Q8" i="2"/>
  <c r="I44" i="1"/>
  <c r="C64" i="1" s="1"/>
  <c r="H44" i="1"/>
  <c r="H39" i="1" s="1"/>
  <c r="Q7" i="2"/>
  <c r="B34" i="1"/>
  <c r="D44" i="1"/>
  <c r="F49" i="1"/>
  <c r="G49" i="1"/>
  <c r="C62" i="1" s="1"/>
  <c r="Q6" i="2"/>
  <c r="P8" i="2"/>
  <c r="P7" i="2"/>
  <c r="P6" i="2"/>
  <c r="O8" i="2"/>
  <c r="O7" i="2"/>
  <c r="O6" i="2"/>
  <c r="I5" i="2"/>
  <c r="I6" i="2"/>
  <c r="I4" i="2"/>
  <c r="C13" i="2" s="1"/>
  <c r="H5" i="2"/>
  <c r="H6" i="2"/>
  <c r="B27" i="1"/>
  <c r="H33" i="1"/>
  <c r="K33" i="1"/>
  <c r="C33" i="1"/>
  <c r="B33" i="1"/>
  <c r="D57" i="1" s="1"/>
  <c r="E57" i="1" s="1"/>
  <c r="C59" i="1" l="1"/>
  <c r="C39" i="1"/>
  <c r="C63" i="1"/>
  <c r="H34" i="1"/>
  <c r="C66" i="1"/>
  <c r="E66" i="1" s="1"/>
  <c r="K34" i="1"/>
  <c r="H29" i="1" s="1"/>
  <c r="C61" i="1"/>
  <c r="F44" i="1"/>
  <c r="E39" i="1" s="1"/>
  <c r="C34" i="1"/>
  <c r="B29" i="1" s="1"/>
  <c r="E38" i="1"/>
  <c r="C38" i="1"/>
  <c r="L38" i="1"/>
  <c r="K38" i="1"/>
  <c r="J38" i="1"/>
  <c r="D65" i="1" s="1"/>
  <c r="E65" i="1" s="1"/>
  <c r="H38" i="1"/>
  <c r="I43" i="1" l="1"/>
  <c r="D64" i="1" s="1"/>
  <c r="E64" i="1" s="1"/>
  <c r="H43" i="1"/>
  <c r="D63" i="1" s="1"/>
  <c r="E63" i="1" s="1"/>
  <c r="D43" i="1"/>
  <c r="D59" i="1" s="1"/>
  <c r="E59" i="1" s="1"/>
  <c r="C43" i="1"/>
  <c r="D58" i="1" s="1"/>
  <c r="E58" i="1" s="1"/>
  <c r="F43" i="1"/>
  <c r="E43" i="1"/>
  <c r="D60" i="1" s="1"/>
  <c r="E60" i="1" s="1"/>
  <c r="G48" i="1" l="1"/>
  <c r="D62" i="1" s="1"/>
  <c r="E62" i="1" s="1"/>
  <c r="F48" i="1"/>
  <c r="D61" i="1" s="1"/>
  <c r="E61" i="1" s="1"/>
  <c r="E68" i="1" s="1"/>
</calcChain>
</file>

<file path=xl/sharedStrings.xml><?xml version="1.0" encoding="utf-8"?>
<sst xmlns="http://schemas.openxmlformats.org/spreadsheetml/2006/main" count="94" uniqueCount="53">
  <si>
    <t>DEVELOPING NEW DRUG (RUNNING ANIMAL TRIALS)</t>
  </si>
  <si>
    <t>ANIMAL TRIALS FAILURE</t>
  </si>
  <si>
    <t>ANIMAL TRIALS SUCCESS</t>
  </si>
  <si>
    <t>PROBABILITY</t>
  </si>
  <si>
    <t>PAYOFF</t>
  </si>
  <si>
    <t>EVENT PROBABILITY</t>
  </si>
  <si>
    <t>EMV</t>
  </si>
  <si>
    <t>ABORT DEVELOPMENT</t>
  </si>
  <si>
    <t>HIDE FAILURE AND GO TO HUMAN TRIALS</t>
  </si>
  <si>
    <t>HUMAN TRIALS FAILURE</t>
  </si>
  <si>
    <t>HUMAN TRIALS SUCCESS</t>
  </si>
  <si>
    <t>LAUNCH PRODUCT ANYWAY</t>
  </si>
  <si>
    <t>MARKET FAILURE</t>
  </si>
  <si>
    <t>MARKET SUCCESS</t>
  </si>
  <si>
    <t xml:space="preserve"> Decision node</t>
  </si>
  <si>
    <t>Other colors are chance nodes</t>
  </si>
  <si>
    <t>Final event payoff</t>
  </si>
  <si>
    <t>Option</t>
  </si>
  <si>
    <t>Profit</t>
  </si>
  <si>
    <t>Probabiliy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</si>
  <si>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</si>
  <si>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</si>
  <si>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</si>
  <si>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</si>
  <si>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</si>
  <si>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</si>
  <si>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</si>
  <si>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</si>
  <si>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</si>
  <si>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</si>
  <si>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</si>
  <si>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Investment</t>
  </si>
  <si>
    <t>Bull Market (40%)</t>
  </si>
  <si>
    <t>Neutral Market(40%)</t>
  </si>
  <si>
    <t>Bear Market (20%)</t>
  </si>
  <si>
    <t>Maximum</t>
  </si>
  <si>
    <t>Minimum</t>
  </si>
  <si>
    <t>Average</t>
  </si>
  <si>
    <t>Realistic</t>
  </si>
  <si>
    <t>Minimum regret</t>
  </si>
  <si>
    <t>Bitcoin</t>
  </si>
  <si>
    <t>Ethereum</t>
  </si>
  <si>
    <t>Minimum regret table</t>
  </si>
  <si>
    <t>Max Regret</t>
  </si>
  <si>
    <t>Solana</t>
  </si>
  <si>
    <t>Maximax</t>
  </si>
  <si>
    <t>Maximin</t>
  </si>
  <si>
    <t>Laplace</t>
  </si>
  <si>
    <t>Hurwicz with alpha = 0,7</t>
  </si>
  <si>
    <t>Savage</t>
  </si>
  <si>
    <t>EOL</t>
  </si>
  <si>
    <t>EPPI</t>
  </si>
  <si>
    <t>EVPI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</si>
</sst>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zł&quot;"/>
  </numFmts>
  <fonts count="7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rgb="FFC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10" fontId="0" fillId="0" borderId="0" xfId="0" applyNumberFormat="1"/>
    <xf numFmtId="0" fontId="0" fillId="6" borderId="7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6" borderId="5" xfId="0" applyFill="1" applyBorder="1" applyAlignment="1">
      <alignment horizontal="center" vertical="center" wrapText="1"/>
    </xf>
    <xf numFmtId="0" fontId="0" fillId="9" borderId="1" xfId="0" applyFill="1" applyBorder="1"/>
    <xf numFmtId="0" fontId="0" fillId="10" borderId="1" xfId="0" applyFill="1" applyBorder="1"/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165" fontId="0" fillId="12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 wrapText="1"/>
    </xf>
    <xf numFmtId="165" fontId="0" fillId="12" borderId="5" xfId="0" applyNumberForma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165" fontId="0" fillId="12" borderId="7" xfId="0" applyNumberFormat="1" applyFill="1" applyBorder="1" applyAlignment="1">
      <alignment horizontal="center" vertical="center" wrapText="1"/>
    </xf>
    <xf numFmtId="2" fontId="0" fillId="10" borderId="1" xfId="0" applyNumberFormat="1" applyFill="1" applyBorder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 vertical="center" wrapText="1"/>
    </xf>
    <xf numFmtId="0" fontId="0" fillId="13" borderId="1" xfId="0" applyFill="1" applyBorder="1"/>
    <xf numFmtId="0" fontId="0" fillId="1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2" fontId="1" fillId="6" borderId="1" xfId="0" applyNumberFormat="1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2" fontId="0" fillId="6" borderId="1" xfId="0" applyNumberFormat="1" applyFill="1" applyBorder="1"/>
    <xf numFmtId="0" fontId="4" fillId="6" borderId="1" xfId="0" applyFont="1" applyFill="1" applyBorder="1"/>
    <xf numFmtId="0" fontId="6" fillId="15" borderId="1" xfId="0" applyFont="1" applyFill="1" applyBorder="1"/>
    <xf numFmtId="0" fontId="0" fillId="4" borderId="1" xfId="0" applyFill="1" applyBorder="1"/>
    <xf numFmtId="165" fontId="0" fillId="0" borderId="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</xdr:colOff>
      <xdr:row>19</xdr:row>
      <xdr:rowOff>57150</xdr:rowOff>
    </xdr:from>
    <xdr:to>
      <xdr:col>28</xdr:col>
      <xdr:colOff>171450</xdr:colOff>
      <xdr:row>45</xdr:row>
      <xdr:rowOff>47625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C40FBC72-ECFD-59D6-1F40-625CAEC7A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8350" y="3676650"/>
          <a:ext cx="9953625" cy="600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68"/>
  <sheetViews>
    <sheetView topLeftCell="A25" workbookViewId="0">
      <selection activeCell="K56" sqref="K56"/>
    </sheetView>
  </sheetViews>
  <sheetFormatPr defaultRowHeight="15"/>
  <cols>
    <col min="1" max="1" width="21" customWidth="1"/>
    <col min="2" max="2" width="22" customWidth="1"/>
    <col min="3" max="3" width="14.140625" customWidth="1"/>
    <col min="4" max="4" width="15.7109375" customWidth="1"/>
    <col min="5" max="5" width="17.85546875" customWidth="1"/>
    <col min="6" max="6" width="13.7109375" customWidth="1"/>
    <col min="7" max="7" width="14.28515625" customWidth="1"/>
    <col min="8" max="8" width="13.7109375" customWidth="1"/>
    <col min="9" max="9" width="13.85546875" customWidth="1"/>
    <col min="10" max="10" width="15.28515625" customWidth="1"/>
    <col min="11" max="11" width="15.5703125" customWidth="1"/>
    <col min="12" max="12" width="15" customWidth="1"/>
    <col min="14" max="14" width="19.42578125" bestFit="1" customWidth="1"/>
  </cols>
  <sheetData>
    <row r="5" spans="3:12">
      <c r="D5" s="87"/>
      <c r="E5" s="87"/>
    </row>
    <row r="14" spans="3:12"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3:12"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3:12"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3"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3"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3"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>
      <c r="B20" s="4"/>
      <c r="C20" s="3"/>
      <c r="D20" s="3"/>
      <c r="E20" s="3"/>
      <c r="F20" s="58"/>
      <c r="G20" s="3"/>
      <c r="H20" s="3"/>
      <c r="I20" s="3"/>
      <c r="J20" s="3"/>
      <c r="K20" s="3"/>
      <c r="L20" s="3"/>
    </row>
    <row r="21" spans="1:13"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3"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3">
      <c r="A23" s="35"/>
      <c r="B23" s="88" t="s">
        <v>0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</row>
    <row r="24" spans="1:13">
      <c r="A24" s="35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</row>
    <row r="25" spans="1:13">
      <c r="A25" s="35"/>
      <c r="B25" s="79" t="s">
        <v>1</v>
      </c>
      <c r="C25" s="79"/>
      <c r="D25" s="79"/>
      <c r="E25" s="79"/>
      <c r="F25" s="79"/>
      <c r="G25" s="79"/>
      <c r="H25" s="79" t="s">
        <v>2</v>
      </c>
      <c r="I25" s="79"/>
      <c r="J25" s="79"/>
      <c r="K25" s="79"/>
      <c r="L25" s="79"/>
    </row>
    <row r="26" spans="1:13">
      <c r="A26" s="36" t="s">
        <v>3</v>
      </c>
      <c r="B26" s="84">
        <v>0.3</v>
      </c>
      <c r="C26" s="85"/>
      <c r="D26" s="85"/>
      <c r="E26" s="85"/>
      <c r="F26" s="85"/>
      <c r="G26" s="85"/>
      <c r="H26" s="82">
        <v>0.7</v>
      </c>
      <c r="I26" s="82"/>
      <c r="J26" s="82"/>
      <c r="K26" s="82"/>
      <c r="L26" s="82"/>
    </row>
    <row r="27" spans="1:13">
      <c r="A27" s="30" t="s">
        <v>4</v>
      </c>
      <c r="B27" s="74">
        <f>-100000</f>
        <v>-100000</v>
      </c>
      <c r="C27" s="75"/>
      <c r="D27" s="75"/>
      <c r="E27" s="75"/>
      <c r="F27" s="75"/>
      <c r="G27" s="76"/>
      <c r="H27" s="71">
        <v>-100000</v>
      </c>
      <c r="I27" s="73"/>
      <c r="J27" s="73"/>
      <c r="K27" s="73"/>
      <c r="L27" s="72"/>
    </row>
    <row r="28" spans="1:13">
      <c r="A28" s="37" t="s">
        <v>5</v>
      </c>
      <c r="B28" s="86">
        <v>0.3</v>
      </c>
      <c r="C28" s="86"/>
      <c r="D28" s="86"/>
      <c r="E28" s="86"/>
      <c r="F28" s="86"/>
      <c r="G28" s="86"/>
      <c r="H28" s="77">
        <v>0.7</v>
      </c>
      <c r="I28" s="77"/>
      <c r="J28" s="77"/>
      <c r="K28" s="77"/>
      <c r="L28" s="77"/>
    </row>
    <row r="29" spans="1:13">
      <c r="A29" s="37" t="s">
        <v>6</v>
      </c>
      <c r="B29" s="74">
        <f>MAX(B34:G34)</f>
        <v>-100000</v>
      </c>
      <c r="C29" s="75"/>
      <c r="D29" s="75"/>
      <c r="E29" s="75"/>
      <c r="F29" s="75"/>
      <c r="G29" s="76"/>
      <c r="H29" s="71">
        <f>H31*H34+K31*K34</f>
        <v>392000</v>
      </c>
      <c r="I29" s="73"/>
      <c r="J29" s="73"/>
      <c r="K29" s="73"/>
      <c r="L29" s="72"/>
    </row>
    <row r="30" spans="1:13" ht="25.5" customHeight="1">
      <c r="A30" s="36"/>
      <c r="B30" s="5" t="s">
        <v>7</v>
      </c>
      <c r="C30" s="81" t="s">
        <v>8</v>
      </c>
      <c r="D30" s="81"/>
      <c r="E30" s="81"/>
      <c r="F30" s="81"/>
      <c r="G30" s="81"/>
      <c r="H30" s="80" t="s">
        <v>9</v>
      </c>
      <c r="I30" s="80"/>
      <c r="J30" s="80"/>
      <c r="K30" s="80" t="s">
        <v>10</v>
      </c>
      <c r="L30" s="80"/>
    </row>
    <row r="31" spans="1:13">
      <c r="A31" s="36" t="s">
        <v>3</v>
      </c>
      <c r="B31" s="8">
        <v>0.5</v>
      </c>
      <c r="C31" s="77">
        <v>0.5</v>
      </c>
      <c r="D31" s="77"/>
      <c r="E31" s="77"/>
      <c r="F31" s="77"/>
      <c r="G31" s="77"/>
      <c r="H31" s="77">
        <v>0.3</v>
      </c>
      <c r="I31" s="77"/>
      <c r="J31" s="77"/>
      <c r="K31" s="77">
        <v>0.7</v>
      </c>
      <c r="L31" s="77"/>
    </row>
    <row r="32" spans="1:13">
      <c r="A32" s="30" t="s">
        <v>4</v>
      </c>
      <c r="B32" s="14">
        <v>0</v>
      </c>
      <c r="C32" s="71">
        <v>0</v>
      </c>
      <c r="D32" s="73"/>
      <c r="E32" s="73"/>
      <c r="F32" s="73"/>
      <c r="G32" s="72"/>
      <c r="H32" s="71">
        <v>-400000</v>
      </c>
      <c r="I32" s="73"/>
      <c r="J32" s="72"/>
      <c r="K32" s="71">
        <v>-400000</v>
      </c>
      <c r="L32" s="72"/>
      <c r="M32" s="9"/>
    </row>
    <row r="33" spans="1:13">
      <c r="A33" s="36" t="s">
        <v>5</v>
      </c>
      <c r="B33" s="10">
        <f>B28*B31</f>
        <v>0.15</v>
      </c>
      <c r="C33" s="83">
        <f>B28*C31</f>
        <v>0.15</v>
      </c>
      <c r="D33" s="83"/>
      <c r="E33" s="83"/>
      <c r="F33" s="83"/>
      <c r="G33" s="83"/>
      <c r="H33" s="83">
        <f>H28*H31</f>
        <v>0.21</v>
      </c>
      <c r="I33" s="83"/>
      <c r="J33" s="83"/>
      <c r="K33" s="83">
        <f>H28*K31</f>
        <v>0.48999999999999994</v>
      </c>
      <c r="L33" s="83"/>
      <c r="M33" s="9"/>
    </row>
    <row r="34" spans="1:13">
      <c r="A34" s="38" t="s">
        <v>6</v>
      </c>
      <c r="B34" s="50">
        <f>B32+B27</f>
        <v>-100000</v>
      </c>
      <c r="C34" s="71">
        <f>C36*C39+E36*E39</f>
        <v>-195999.99999999997</v>
      </c>
      <c r="D34" s="73"/>
      <c r="E34" s="73"/>
      <c r="F34" s="73"/>
      <c r="G34" s="72"/>
      <c r="H34" s="71">
        <f>MAX(H39,J39)</f>
        <v>140000</v>
      </c>
      <c r="I34" s="73"/>
      <c r="J34" s="72"/>
      <c r="K34" s="71">
        <f>K36*K39+L36*L39</f>
        <v>500000</v>
      </c>
      <c r="L34" s="72"/>
      <c r="M34" s="9"/>
    </row>
    <row r="35" spans="1:13" ht="36" customHeight="1">
      <c r="A35" s="39"/>
      <c r="B35" s="26"/>
      <c r="C35" s="80" t="s">
        <v>10</v>
      </c>
      <c r="D35" s="80"/>
      <c r="E35" s="80" t="s">
        <v>9</v>
      </c>
      <c r="F35" s="80"/>
      <c r="G35" s="80"/>
      <c r="H35" s="81" t="s">
        <v>11</v>
      </c>
      <c r="I35" s="81"/>
      <c r="J35" s="6" t="s">
        <v>7</v>
      </c>
      <c r="K35" s="7" t="s">
        <v>12</v>
      </c>
      <c r="L35" s="7" t="s">
        <v>13</v>
      </c>
    </row>
    <row r="36" spans="1:13">
      <c r="A36" s="40"/>
      <c r="B36" s="27" t="s">
        <v>3</v>
      </c>
      <c r="C36" s="77">
        <v>0.3</v>
      </c>
      <c r="D36" s="77"/>
      <c r="E36" s="77">
        <v>0.7</v>
      </c>
      <c r="F36" s="77"/>
      <c r="G36" s="77"/>
      <c r="H36" s="77">
        <v>0.5</v>
      </c>
      <c r="I36" s="77"/>
      <c r="J36" s="8">
        <v>0.5</v>
      </c>
      <c r="K36" s="8">
        <v>0.4</v>
      </c>
      <c r="L36" s="8">
        <v>0.6</v>
      </c>
    </row>
    <row r="37" spans="1:13">
      <c r="A37" s="40"/>
      <c r="B37" s="30" t="s">
        <v>4</v>
      </c>
      <c r="C37" s="71">
        <v>-400000</v>
      </c>
      <c r="D37" s="72"/>
      <c r="E37" s="71">
        <v>-400000</v>
      </c>
      <c r="F37" s="73"/>
      <c r="G37" s="72"/>
      <c r="H37" s="71">
        <v>0</v>
      </c>
      <c r="I37" s="72"/>
      <c r="J37" s="15">
        <v>0</v>
      </c>
      <c r="K37" s="15">
        <v>100000</v>
      </c>
      <c r="L37" s="46">
        <v>1600000</v>
      </c>
      <c r="M37" s="12"/>
    </row>
    <row r="38" spans="1:13">
      <c r="A38" s="40"/>
      <c r="B38" s="27" t="s">
        <v>5</v>
      </c>
      <c r="C38" s="78">
        <f>C33*C36</f>
        <v>4.4999999999999998E-2</v>
      </c>
      <c r="D38" s="78"/>
      <c r="E38" s="78">
        <f>C33*E36</f>
        <v>0.105</v>
      </c>
      <c r="F38" s="78"/>
      <c r="G38" s="78"/>
      <c r="H38" s="78">
        <f>H33*H36</f>
        <v>0.105</v>
      </c>
      <c r="I38" s="78"/>
      <c r="J38" s="11">
        <f>H33*J36</f>
        <v>0.105</v>
      </c>
      <c r="K38" s="11">
        <f>K33*K36</f>
        <v>0.19599999999999998</v>
      </c>
      <c r="L38" s="11">
        <f>K33*L36</f>
        <v>0.29399999999999993</v>
      </c>
      <c r="M38" s="12"/>
    </row>
    <row r="39" spans="1:13">
      <c r="A39" s="40"/>
      <c r="B39" s="28" t="s">
        <v>6</v>
      </c>
      <c r="C39" s="71">
        <f>C44*C41+D44*D41</f>
        <v>140000</v>
      </c>
      <c r="D39" s="72"/>
      <c r="E39" s="71">
        <f>MAX(E44:G44)</f>
        <v>-340000</v>
      </c>
      <c r="F39" s="73"/>
      <c r="G39" s="72"/>
      <c r="H39" s="71">
        <f>H41*H44+I41*I44</f>
        <v>140000</v>
      </c>
      <c r="I39" s="72"/>
      <c r="J39" s="51">
        <f>J37+H32+H27</f>
        <v>-500000</v>
      </c>
      <c r="K39" s="51">
        <f>K37+K32+H27</f>
        <v>-400000</v>
      </c>
      <c r="L39" s="51">
        <f>L37+K32+H27</f>
        <v>1100000</v>
      </c>
      <c r="M39" s="12"/>
    </row>
    <row r="40" spans="1:13" ht="46.5" customHeight="1">
      <c r="A40" s="40"/>
      <c r="B40" s="26"/>
      <c r="C40" s="7" t="s">
        <v>12</v>
      </c>
      <c r="D40" s="7" t="s">
        <v>13</v>
      </c>
      <c r="E40" s="6" t="s">
        <v>7</v>
      </c>
      <c r="F40" s="81" t="s">
        <v>11</v>
      </c>
      <c r="G40" s="81"/>
      <c r="H40" s="7" t="s">
        <v>12</v>
      </c>
      <c r="I40" s="42" t="s">
        <v>13</v>
      </c>
      <c r="J40" s="19"/>
      <c r="K40" s="20"/>
      <c r="L40" s="20"/>
    </row>
    <row r="41" spans="1:13">
      <c r="A41" s="40"/>
      <c r="B41" s="27" t="s">
        <v>3</v>
      </c>
      <c r="C41" s="8">
        <v>0.4</v>
      </c>
      <c r="D41" s="8">
        <v>0.6</v>
      </c>
      <c r="E41" s="8">
        <v>0.5</v>
      </c>
      <c r="F41" s="77">
        <v>0.5</v>
      </c>
      <c r="G41" s="77"/>
      <c r="H41" s="8">
        <v>0.4</v>
      </c>
      <c r="I41" s="22">
        <v>0.6</v>
      </c>
      <c r="J41" s="24"/>
      <c r="K41" s="3"/>
      <c r="L41" s="3"/>
    </row>
    <row r="42" spans="1:13">
      <c r="A42" s="40"/>
      <c r="B42" s="30" t="s">
        <v>4</v>
      </c>
      <c r="C42" s="15">
        <v>-800000</v>
      </c>
      <c r="D42" s="15">
        <v>1600000</v>
      </c>
      <c r="E42" s="15">
        <v>0</v>
      </c>
      <c r="F42" s="71">
        <v>0</v>
      </c>
      <c r="G42" s="73"/>
      <c r="H42" s="15">
        <v>-800000</v>
      </c>
      <c r="I42" s="46">
        <v>1600000</v>
      </c>
      <c r="J42" s="24"/>
      <c r="K42" s="3"/>
      <c r="L42" s="3"/>
      <c r="M42" s="12"/>
    </row>
    <row r="43" spans="1:13">
      <c r="A43" s="40"/>
      <c r="B43" s="27" t="s">
        <v>5</v>
      </c>
      <c r="C43" s="11">
        <f>C38*C41</f>
        <v>1.7999999999999999E-2</v>
      </c>
      <c r="D43" s="11">
        <f>C38*D41</f>
        <v>2.7E-2</v>
      </c>
      <c r="E43" s="11">
        <f>E38*E41</f>
        <v>5.2499999999999998E-2</v>
      </c>
      <c r="F43" s="78">
        <f>E38*F41</f>
        <v>5.2499999999999998E-2</v>
      </c>
      <c r="G43" s="78"/>
      <c r="H43" s="16">
        <f>H38*H41</f>
        <v>4.2000000000000003E-2</v>
      </c>
      <c r="I43" s="17">
        <f>H38*I41</f>
        <v>6.3E-2</v>
      </c>
      <c r="J43" s="24"/>
      <c r="K43" s="3"/>
      <c r="L43" s="3"/>
      <c r="M43" s="12"/>
    </row>
    <row r="44" spans="1:13">
      <c r="A44" s="40"/>
      <c r="B44" s="31" t="s">
        <v>6</v>
      </c>
      <c r="C44" s="51">
        <f>C42+C37+C32+B27</f>
        <v>-1300000</v>
      </c>
      <c r="D44" s="51">
        <f>D42+C37+C32+B27</f>
        <v>1100000</v>
      </c>
      <c r="E44" s="54">
        <f>E42+E37+C32+B27</f>
        <v>-500000</v>
      </c>
      <c r="F44" s="71">
        <f>F46*F49+G46*G49</f>
        <v>-340000</v>
      </c>
      <c r="G44" s="72"/>
      <c r="H44" s="51">
        <f>H42+H37+H32+H27</f>
        <v>-1300000</v>
      </c>
      <c r="I44" s="52">
        <f>I42+H37+H32+H27</f>
        <v>1100000</v>
      </c>
      <c r="J44" s="24"/>
      <c r="K44" s="3"/>
      <c r="L44" s="3"/>
      <c r="M44" s="12"/>
    </row>
    <row r="45" spans="1:13" ht="35.25" customHeight="1">
      <c r="A45" s="41"/>
      <c r="B45" s="33"/>
      <c r="C45" s="33"/>
      <c r="D45" s="29"/>
      <c r="E45" s="32"/>
      <c r="F45" s="13" t="s">
        <v>12</v>
      </c>
      <c r="G45" s="21" t="s">
        <v>13</v>
      </c>
      <c r="H45" s="24"/>
      <c r="I45" s="3"/>
      <c r="J45" s="3"/>
      <c r="K45" s="48" t="s">
        <v>14</v>
      </c>
      <c r="L45" s="49" t="s">
        <v>15</v>
      </c>
    </row>
    <row r="46" spans="1:13" ht="24.75" customHeight="1">
      <c r="A46" s="41"/>
      <c r="B46" s="4"/>
      <c r="C46" s="4"/>
      <c r="D46" s="34"/>
      <c r="E46" s="27" t="s">
        <v>3</v>
      </c>
      <c r="F46" s="8">
        <v>0.4</v>
      </c>
      <c r="G46" s="22">
        <v>0.6</v>
      </c>
      <c r="H46" s="25"/>
      <c r="I46" s="4"/>
      <c r="J46" s="4"/>
      <c r="K46" s="53" t="s">
        <v>16</v>
      </c>
      <c r="L46" s="4"/>
    </row>
    <row r="47" spans="1:13">
      <c r="A47" s="41"/>
      <c r="B47" s="4"/>
      <c r="C47" s="4"/>
      <c r="D47" s="34"/>
      <c r="E47" s="30" t="s">
        <v>4</v>
      </c>
      <c r="F47" s="45">
        <v>-2000000</v>
      </c>
      <c r="G47" s="46">
        <v>1600000</v>
      </c>
      <c r="H47" s="25"/>
      <c r="I47" s="4"/>
      <c r="J47" s="4"/>
      <c r="K47" s="4"/>
      <c r="L47" s="4"/>
      <c r="M47" s="12"/>
    </row>
    <row r="48" spans="1:13">
      <c r="A48" s="41"/>
      <c r="B48" s="4"/>
      <c r="C48" s="4"/>
      <c r="D48" s="34"/>
      <c r="E48" s="27" t="s">
        <v>5</v>
      </c>
      <c r="F48" s="18">
        <f>F43*F46</f>
        <v>2.1000000000000001E-2</v>
      </c>
      <c r="G48" s="23">
        <f>F43*G46</f>
        <v>3.15E-2</v>
      </c>
      <c r="H48" s="25"/>
      <c r="I48" s="4"/>
      <c r="J48" s="4"/>
      <c r="K48" s="4"/>
      <c r="L48" s="4"/>
      <c r="M48" s="12"/>
    </row>
    <row r="49" spans="1:13">
      <c r="A49" s="41"/>
      <c r="B49" s="4"/>
      <c r="C49" s="4"/>
      <c r="D49" s="34"/>
      <c r="E49" s="47" t="s">
        <v>6</v>
      </c>
      <c r="F49" s="50">
        <f>F47+F42+E37+C32+B27</f>
        <v>-2500000</v>
      </c>
      <c r="G49" s="50">
        <f>G47+F42+E37+C32+B27</f>
        <v>1100000</v>
      </c>
      <c r="H49" s="4"/>
      <c r="I49" s="4"/>
      <c r="J49" s="4"/>
      <c r="K49" s="4"/>
      <c r="L49" s="4"/>
      <c r="M49" s="12"/>
    </row>
    <row r="50" spans="1:13">
      <c r="A50" s="35"/>
      <c r="B50" s="1"/>
      <c r="C50" s="4"/>
      <c r="D50" s="4"/>
      <c r="E50" s="4"/>
      <c r="F50" s="4"/>
      <c r="G50" s="4"/>
      <c r="H50" s="4"/>
      <c r="I50" s="4"/>
      <c r="J50" s="4"/>
    </row>
    <row r="51" spans="1:13">
      <c r="B51" s="1"/>
      <c r="C51" s="1"/>
      <c r="D51" s="1"/>
      <c r="E51" s="1"/>
      <c r="F51" s="1"/>
      <c r="G51" s="1"/>
      <c r="H51" s="1"/>
      <c r="I51" s="1"/>
      <c r="J51" s="1"/>
    </row>
    <row r="52" spans="1:13">
      <c r="B52" s="1"/>
      <c r="C52" s="1"/>
      <c r="D52" s="1"/>
      <c r="E52" s="1"/>
      <c r="F52" s="1"/>
      <c r="G52" s="1"/>
      <c r="H52" s="1"/>
      <c r="I52" s="1"/>
      <c r="J52" s="1"/>
    </row>
    <row r="53" spans="1:13">
      <c r="B53" s="1"/>
      <c r="C53" s="1"/>
      <c r="D53" s="1"/>
      <c r="E53" s="1"/>
      <c r="F53" s="1"/>
      <c r="G53" s="1"/>
      <c r="H53" s="1"/>
      <c r="I53" s="1"/>
      <c r="J53" s="1"/>
    </row>
    <row r="56" spans="1:13">
      <c r="B56" t="s">
        <v>17</v>
      </c>
      <c r="C56" t="s">
        <v>18</v>
      </c>
      <c r="D56" t="s">
        <v>19</v>
      </c>
      <c r="F56" s="12"/>
    </row>
    <row r="57" spans="1:13">
      <c r="B57" t="s">
        <v>20</v>
      </c>
      <c r="C57" s="56">
        <f>B34</f>
        <v>-100000</v>
      </c>
      <c r="D57" s="57">
        <f>B33</f>
        <v>0.15</v>
      </c>
      <c r="E57" s="56">
        <f>C57*D57</f>
        <v>-15000</v>
      </c>
    </row>
    <row r="58" spans="1:13">
      <c r="B58" t="s">
        <v>21</v>
      </c>
      <c r="C58" s="56">
        <f>C44</f>
        <v>-1300000</v>
      </c>
      <c r="D58" s="12">
        <f>C43</f>
        <v>1.7999999999999999E-2</v>
      </c>
      <c r="E58" s="56">
        <f>C58*D58</f>
        <v>-23400</v>
      </c>
    </row>
    <row r="59" spans="1:13">
      <c r="B59" t="s">
        <v>22</v>
      </c>
      <c r="C59" s="56">
        <f>D44</f>
        <v>1100000</v>
      </c>
      <c r="D59" s="12">
        <f>D43</f>
        <v>2.7E-2</v>
      </c>
      <c r="E59" s="56">
        <f>C59*D59</f>
        <v>29700</v>
      </c>
    </row>
    <row r="60" spans="1:13">
      <c r="B60" t="s">
        <v>23</v>
      </c>
      <c r="C60" s="56">
        <f>E44</f>
        <v>-500000</v>
      </c>
      <c r="D60" s="12">
        <f>E43</f>
        <v>5.2499999999999998E-2</v>
      </c>
      <c r="E60" s="56">
        <f>C60*D60</f>
        <v>-26250</v>
      </c>
    </row>
    <row r="61" spans="1:13">
      <c r="B61" t="s">
        <v>24</v>
      </c>
      <c r="C61" s="56">
        <f>F49</f>
        <v>-2500000</v>
      </c>
      <c r="D61" s="12">
        <f>F48</f>
        <v>2.1000000000000001E-2</v>
      </c>
      <c r="E61" s="56">
        <f>C61*D61</f>
        <v>-52500</v>
      </c>
    </row>
    <row r="62" spans="1:13">
      <c r="B62" t="s">
        <v>25</v>
      </c>
      <c r="C62" s="56">
        <f>G49</f>
        <v>1100000</v>
      </c>
      <c r="D62" s="12">
        <f>G48</f>
        <v>3.15E-2</v>
      </c>
      <c r="E62" s="56">
        <f>C62*D62</f>
        <v>34650</v>
      </c>
    </row>
    <row r="63" spans="1:13">
      <c r="B63" t="s">
        <v>26</v>
      </c>
      <c r="C63" s="56">
        <f>H44</f>
        <v>-1300000</v>
      </c>
      <c r="D63" s="12">
        <f>H43</f>
        <v>4.2000000000000003E-2</v>
      </c>
      <c r="E63" s="56">
        <f>C63*D63</f>
        <v>-54600</v>
      </c>
    </row>
    <row r="64" spans="1:13">
      <c r="B64" t="s">
        <v>27</v>
      </c>
      <c r="C64" s="56">
        <f>I44</f>
        <v>1100000</v>
      </c>
      <c r="D64" s="12">
        <f>I43</f>
        <v>6.3E-2</v>
      </c>
      <c r="E64" s="56">
        <f>C64*D64</f>
        <v>69300</v>
      </c>
    </row>
    <row r="65" spans="2:5">
      <c r="B65" t="s">
        <v>28</v>
      </c>
      <c r="C65" s="56">
        <f>J39</f>
        <v>-500000</v>
      </c>
      <c r="D65" s="12">
        <f>J38</f>
        <v>0.105</v>
      </c>
      <c r="E65" s="56">
        <f>C65*D65</f>
        <v>-52500</v>
      </c>
    </row>
    <row r="66" spans="2:5">
      <c r="B66" t="s">
        <v>29</v>
      </c>
      <c r="C66" s="56">
        <f>K39</f>
        <v>-400000</v>
      </c>
      <c r="D66" s="12">
        <f>K38</f>
        <v>0.19599999999999998</v>
      </c>
      <c r="E66" s="56">
        <f>C66*D66</f>
        <v>-78399.999999999985</v>
      </c>
    </row>
    <row r="67" spans="2:5">
      <c r="B67" t="s">
        <v>30</v>
      </c>
      <c r="C67" s="56">
        <f>L39</f>
        <v>1100000</v>
      </c>
      <c r="D67" s="12">
        <f>L38</f>
        <v>0.29399999999999993</v>
      </c>
      <c r="E67" s="56">
        <f>C67*D67</f>
        <v>323399.99999999994</v>
      </c>
    </row>
    <row r="68" spans="2:5">
      <c r="D68" s="57">
        <f>SUM(D57:D67)</f>
        <v>0.99999999999999978</v>
      </c>
      <c r="E68" s="56">
        <f>SUM(E57:E67)</f>
        <v>154399.99999999994</v>
      </c>
    </row>
  </sheetData>
  <mergeCells count="47">
    <mergeCell ref="D5:E5"/>
    <mergeCell ref="C35:D35"/>
    <mergeCell ref="E35:G35"/>
    <mergeCell ref="B23:L24"/>
    <mergeCell ref="B25:G25"/>
    <mergeCell ref="B26:G26"/>
    <mergeCell ref="B28:G28"/>
    <mergeCell ref="C36:D36"/>
    <mergeCell ref="C38:D38"/>
    <mergeCell ref="C31:G31"/>
    <mergeCell ref="C33:G33"/>
    <mergeCell ref="B27:G27"/>
    <mergeCell ref="C32:G32"/>
    <mergeCell ref="H25:L25"/>
    <mergeCell ref="H30:J30"/>
    <mergeCell ref="K30:L30"/>
    <mergeCell ref="H35:I35"/>
    <mergeCell ref="H26:L26"/>
    <mergeCell ref="H28:L28"/>
    <mergeCell ref="H31:J31"/>
    <mergeCell ref="H33:J33"/>
    <mergeCell ref="K33:L33"/>
    <mergeCell ref="H27:L27"/>
    <mergeCell ref="H32:J32"/>
    <mergeCell ref="K32:L32"/>
    <mergeCell ref="H38:I38"/>
    <mergeCell ref="F41:G41"/>
    <mergeCell ref="F43:G43"/>
    <mergeCell ref="E36:G36"/>
    <mergeCell ref="E38:G38"/>
    <mergeCell ref="H37:I37"/>
    <mergeCell ref="F40:G40"/>
    <mergeCell ref="E37:G37"/>
    <mergeCell ref="C37:D37"/>
    <mergeCell ref="B29:G29"/>
    <mergeCell ref="H29:L29"/>
    <mergeCell ref="C34:G34"/>
    <mergeCell ref="H34:J34"/>
    <mergeCell ref="K34:L34"/>
    <mergeCell ref="H36:I36"/>
    <mergeCell ref="K31:L31"/>
    <mergeCell ref="C30:G30"/>
    <mergeCell ref="F44:G44"/>
    <mergeCell ref="H39:I39"/>
    <mergeCell ref="E39:G39"/>
    <mergeCell ref="C39:D39"/>
    <mergeCell ref="F42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07C3-BBCC-4C5C-BDBB-038418C7C37C}">
  <dimension ref="B3:R21"/>
  <sheetViews>
    <sheetView tabSelected="1" workbookViewId="0">
      <selection activeCell="I24" sqref="I24"/>
    </sheetView>
  </sheetViews>
  <sheetFormatPr defaultRowHeight="15"/>
  <cols>
    <col min="1" max="1" width="10.42578125" bestFit="1" customWidth="1"/>
    <col min="2" max="2" width="16" bestFit="1" customWidth="1"/>
    <col min="3" max="3" width="18.5703125" bestFit="1" customWidth="1"/>
    <col min="4" max="5" width="16.5703125" bestFit="1" customWidth="1"/>
    <col min="6" max="6" width="9.28515625" bestFit="1" customWidth="1"/>
    <col min="7" max="7" width="8.85546875" bestFit="1" customWidth="1"/>
    <col min="8" max="8" width="13.85546875" bestFit="1" customWidth="1"/>
    <col min="9" max="9" width="8.28515625" bestFit="1" customWidth="1"/>
    <col min="10" max="10" width="14.28515625" bestFit="1" customWidth="1"/>
    <col min="14" max="14" width="19" bestFit="1" customWidth="1"/>
    <col min="15" max="15" width="16" bestFit="1" customWidth="1"/>
    <col min="16" max="16" width="18.5703125" bestFit="1" customWidth="1"/>
    <col min="17" max="17" width="16.5703125" bestFit="1" customWidth="1"/>
    <col min="18" max="18" width="10.28515625" bestFit="1" customWidth="1"/>
  </cols>
  <sheetData>
    <row r="3" spans="2:18">
      <c r="B3" s="62" t="s">
        <v>31</v>
      </c>
      <c r="C3" s="60" t="s">
        <v>32</v>
      </c>
      <c r="D3" s="60" t="s">
        <v>33</v>
      </c>
      <c r="E3" s="60" t="s">
        <v>34</v>
      </c>
      <c r="F3" s="60" t="s">
        <v>35</v>
      </c>
      <c r="G3" s="60" t="s">
        <v>36</v>
      </c>
      <c r="H3" s="60" t="s">
        <v>37</v>
      </c>
      <c r="I3" s="60" t="s">
        <v>38</v>
      </c>
      <c r="J3" s="60" t="s">
        <v>39</v>
      </c>
    </row>
    <row r="4" spans="2:18">
      <c r="B4" s="59" t="s">
        <v>40</v>
      </c>
      <c r="C4" s="62">
        <v>15000</v>
      </c>
      <c r="D4" s="62">
        <v>5000</v>
      </c>
      <c r="E4" s="62">
        <v>-3000</v>
      </c>
      <c r="F4" s="63">
        <f>C4</f>
        <v>15000</v>
      </c>
      <c r="G4" s="62">
        <f>E4</f>
        <v>-3000</v>
      </c>
      <c r="H4" s="64">
        <f>SUM(C4:E4)/3</f>
        <v>5666.666666666667</v>
      </c>
      <c r="I4" s="63">
        <f>0.7*C4+0.3*E4</f>
        <v>9600</v>
      </c>
      <c r="J4" s="65">
        <v>1000</v>
      </c>
    </row>
    <row r="5" spans="2:18">
      <c r="B5" s="59" t="s">
        <v>41</v>
      </c>
      <c r="C5" s="62">
        <v>10000</v>
      </c>
      <c r="D5" s="62">
        <v>6000</v>
      </c>
      <c r="E5" s="62">
        <v>-2000</v>
      </c>
      <c r="F5" s="66">
        <f t="shared" ref="F5:F6" si="0">C5</f>
        <v>10000</v>
      </c>
      <c r="G5" s="63">
        <f t="shared" ref="G5:G6" si="1">E5</f>
        <v>-2000</v>
      </c>
      <c r="H5" s="67">
        <f t="shared" ref="H5:H6" si="2">SUM(C5:E5)/3</f>
        <v>4666.666666666667</v>
      </c>
      <c r="I5" s="62">
        <f t="shared" ref="I5:I6" si="3">0.7*C5+0.3*E5</f>
        <v>6400</v>
      </c>
      <c r="J5" s="68">
        <v>5000</v>
      </c>
      <c r="N5" s="62" t="s">
        <v>42</v>
      </c>
      <c r="O5" s="70" t="s">
        <v>32</v>
      </c>
      <c r="P5" s="70" t="s">
        <v>33</v>
      </c>
      <c r="Q5" s="70" t="s">
        <v>34</v>
      </c>
      <c r="R5" s="70" t="s">
        <v>43</v>
      </c>
    </row>
    <row r="6" spans="2:18">
      <c r="B6" s="59" t="s">
        <v>44</v>
      </c>
      <c r="C6" s="62">
        <v>8000</v>
      </c>
      <c r="D6" s="62">
        <v>3000</v>
      </c>
      <c r="E6" s="62">
        <v>-5000</v>
      </c>
      <c r="F6" s="66">
        <f t="shared" si="0"/>
        <v>8000</v>
      </c>
      <c r="G6" s="62">
        <f t="shared" si="1"/>
        <v>-5000</v>
      </c>
      <c r="H6" s="62">
        <f t="shared" si="2"/>
        <v>2000</v>
      </c>
      <c r="I6" s="62">
        <f t="shared" si="3"/>
        <v>4100</v>
      </c>
      <c r="J6" s="62">
        <v>7000</v>
      </c>
      <c r="N6" s="69" t="s">
        <v>40</v>
      </c>
      <c r="O6" s="62">
        <f>C4-C4</f>
        <v>0</v>
      </c>
      <c r="P6" s="62">
        <f>D5-D4</f>
        <v>1000</v>
      </c>
      <c r="Q6" s="62">
        <f>-2000--3000</f>
        <v>1000</v>
      </c>
      <c r="R6" s="62">
        <v>1000</v>
      </c>
    </row>
    <row r="7" spans="2:18">
      <c r="N7" s="69" t="s">
        <v>41</v>
      </c>
      <c r="O7" s="62">
        <f>C4-C5</f>
        <v>5000</v>
      </c>
      <c r="P7" s="62">
        <f>6000-6000</f>
        <v>0</v>
      </c>
      <c r="Q7" s="62">
        <f>-2000--2000</f>
        <v>0</v>
      </c>
      <c r="R7" s="62">
        <v>5000</v>
      </c>
    </row>
    <row r="8" spans="2:18">
      <c r="N8" s="69" t="s">
        <v>44</v>
      </c>
      <c r="O8" s="62">
        <f>C4-C6</f>
        <v>7000</v>
      </c>
      <c r="P8" s="62">
        <f>6000-3000</f>
        <v>3000</v>
      </c>
      <c r="Q8" s="62">
        <f>-2000--5000</f>
        <v>3000</v>
      </c>
      <c r="R8" s="62">
        <v>7000</v>
      </c>
    </row>
    <row r="10" spans="2:18">
      <c r="B10" s="43" t="s">
        <v>45</v>
      </c>
      <c r="C10" s="44">
        <f>F4</f>
        <v>15000</v>
      </c>
    </row>
    <row r="11" spans="2:18">
      <c r="B11" s="43" t="s">
        <v>46</v>
      </c>
      <c r="C11" s="44">
        <f>G5</f>
        <v>-2000</v>
      </c>
    </row>
    <row r="12" spans="2:18">
      <c r="B12" s="43" t="s">
        <v>47</v>
      </c>
      <c r="C12" s="55">
        <f>H4</f>
        <v>5666.666666666667</v>
      </c>
    </row>
    <row r="13" spans="2:18">
      <c r="B13" s="43" t="s">
        <v>48</v>
      </c>
      <c r="C13" s="44">
        <f>I4</f>
        <v>9600</v>
      </c>
    </row>
    <row r="14" spans="2:18">
      <c r="B14" s="43" t="s">
        <v>49</v>
      </c>
      <c r="C14" s="44">
        <f>J4</f>
        <v>1000</v>
      </c>
    </row>
    <row r="18" spans="2:9">
      <c r="B18" s="62" t="s">
        <v>31</v>
      </c>
      <c r="C18" s="61" t="s">
        <v>32</v>
      </c>
      <c r="D18" s="61" t="s">
        <v>33</v>
      </c>
      <c r="E18" s="61" t="s">
        <v>34</v>
      </c>
      <c r="F18" s="61" t="s">
        <v>6</v>
      </c>
      <c r="G18" s="61" t="s">
        <v>50</v>
      </c>
      <c r="H18" s="61" t="s">
        <v>51</v>
      </c>
      <c r="I18" s="61" t="s">
        <v>52</v>
      </c>
    </row>
    <row r="19" spans="2:9">
      <c r="B19" s="59" t="s">
        <v>40</v>
      </c>
      <c r="C19" s="62">
        <v>15000</v>
      </c>
      <c r="D19" s="62">
        <v>5000</v>
      </c>
      <c r="E19" s="62">
        <v>-3000</v>
      </c>
      <c r="F19" s="62">
        <f>C19*0.4+D19*0.4+E19*0.2</f>
        <v>7400</v>
      </c>
      <c r="G19" s="62">
        <f>O6*0.4+P6*0.4+Q6*0.2</f>
        <v>600</v>
      </c>
      <c r="H19" s="62">
        <f>C19*0.4+D20*0.4+E20*0.2</f>
        <v>8000</v>
      </c>
      <c r="I19" s="62">
        <f>$H$19-(C19*0.4+D19*0.4+E19*0.2)</f>
        <v>600</v>
      </c>
    </row>
    <row r="20" spans="2:9">
      <c r="B20" s="59" t="s">
        <v>41</v>
      </c>
      <c r="C20" s="62">
        <v>10000</v>
      </c>
      <c r="D20" s="62">
        <v>6000</v>
      </c>
      <c r="E20" s="62">
        <v>-2000</v>
      </c>
      <c r="F20" s="62">
        <f t="shared" ref="F20:F21" si="4">C20*0.4+D20*0.4+E20*0.2</f>
        <v>6000</v>
      </c>
      <c r="G20" s="62">
        <f t="shared" ref="G20:G21" si="5">O7*0.4+P7*0.4+Q7*0.2</f>
        <v>2000</v>
      </c>
      <c r="H20" s="62"/>
      <c r="I20" s="62">
        <f t="shared" ref="I20:I21" si="6">$H$19-(C20*0.4+D20*0.4+E20*0.2)</f>
        <v>2000</v>
      </c>
    </row>
    <row r="21" spans="2:9">
      <c r="B21" s="59" t="s">
        <v>44</v>
      </c>
      <c r="C21" s="62">
        <v>8000</v>
      </c>
      <c r="D21" s="62">
        <v>3000</v>
      </c>
      <c r="E21" s="62">
        <v>-5000</v>
      </c>
      <c r="F21" s="62">
        <f t="shared" si="4"/>
        <v>3400</v>
      </c>
      <c r="G21" s="62">
        <f t="shared" si="5"/>
        <v>4600</v>
      </c>
      <c r="H21" s="62"/>
      <c r="I21" s="62">
        <f t="shared" si="6"/>
        <v>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2025-01-18T18:09:44Z</dcterms:created>
  <dcterms:modified xsi:type="dcterms:W3CDTF">2025-01-19T21:59:50Z</dcterms:modified>
  <cp:category/>
  <cp:contentStatus/>
</cp:coreProperties>
</file>