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89922E45-5401-4EC8-A947-E282AFC84E4E}" xr6:coauthVersionLast="45" xr6:coauthVersionMax="45" xr10:uidLastSave="{00000000-0000-0000-0000-000000000000}"/>
  <bookViews>
    <workbookView xWindow="23125" yWindow="-109" windowWidth="23451" windowHeight="12682" firstSheet="1" activeTab="6" xr2:uid="{00000000-000D-0000-FFFF-FFFF00000000}"/>
  </bookViews>
  <sheets>
    <sheet name="Miernik bezwzorcowy" sheetId="2" r:id="rId1"/>
    <sheet name="TOPSIS" sheetId="1" r:id="rId2"/>
    <sheet name="STATISTICA_DANE" sheetId="4" r:id="rId3"/>
    <sheet name="Dendogramy" sheetId="5" r:id="rId4"/>
    <sheet name="Metoda k-średnich" sheetId="6" r:id="rId5"/>
    <sheet name="ANOVA" sheetId="7" r:id="rId6"/>
    <sheet name="Statystyki opisowe grup" sheetId="8" r:id="rId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J104" i="7" l="1"/>
  <c r="AY104" i="7"/>
  <c r="AO104" i="7"/>
  <c r="T104" i="7"/>
  <c r="AW97" i="7" l="1"/>
  <c r="AW87" i="7"/>
  <c r="AM102" i="7"/>
  <c r="AM98" i="7"/>
  <c r="AM99" i="7"/>
  <c r="AM100" i="7"/>
  <c r="AM101" i="7"/>
  <c r="AM97" i="7"/>
  <c r="AL98" i="7"/>
  <c r="AL97" i="7"/>
  <c r="AL102" i="7"/>
  <c r="AL101" i="7"/>
  <c r="AL100" i="7"/>
  <c r="AL99" i="7"/>
  <c r="BH102" i="7"/>
  <c r="AW102" i="7"/>
  <c r="AC102" i="7"/>
  <c r="R102" i="7"/>
  <c r="R100" i="7"/>
  <c r="R99" i="7"/>
  <c r="R98" i="7"/>
  <c r="Q97" i="7"/>
  <c r="BH98" i="7"/>
  <c r="BH99" i="7"/>
  <c r="BH100" i="7"/>
  <c r="BH101" i="7"/>
  <c r="BH97" i="7"/>
  <c r="AW98" i="7"/>
  <c r="AW99" i="7"/>
  <c r="AW100" i="7"/>
  <c r="AW101" i="7"/>
  <c r="AD87" i="7"/>
  <c r="AC88" i="7"/>
  <c r="AC97" i="7"/>
  <c r="AC98" i="7"/>
  <c r="AC99" i="7"/>
  <c r="AC100" i="7"/>
  <c r="AC101" i="7"/>
  <c r="R101" i="7"/>
  <c r="R97" i="7"/>
  <c r="AV83" i="7"/>
  <c r="AL83" i="7"/>
  <c r="AB83" i="7"/>
  <c r="Q83" i="7"/>
  <c r="V76" i="7"/>
  <c r="AG76" i="7"/>
  <c r="AQ75" i="7"/>
  <c r="BA74" i="7"/>
  <c r="BA68" i="7"/>
  <c r="AY68" i="7"/>
  <c r="AW68" i="7"/>
  <c r="AU68" i="7"/>
  <c r="AQ68" i="7"/>
  <c r="AM68" i="7"/>
  <c r="AK68" i="7"/>
  <c r="AO69" i="7"/>
  <c r="AG70" i="7"/>
  <c r="AE69" i="7"/>
  <c r="V69" i="7"/>
  <c r="T68" i="7"/>
  <c r="R68" i="7"/>
  <c r="P68" i="7"/>
  <c r="BL48" i="7"/>
  <c r="BL49" i="7"/>
  <c r="BL50" i="7"/>
  <c r="BL51" i="7"/>
  <c r="BL52" i="7"/>
  <c r="BL53" i="7"/>
  <c r="BL54" i="7"/>
  <c r="BL55" i="7"/>
  <c r="BL56" i="7"/>
  <c r="BL57" i="7"/>
  <c r="BL58" i="7"/>
  <c r="BL47" i="7"/>
  <c r="BJ49" i="7"/>
  <c r="BJ48" i="7"/>
  <c r="BJ50" i="7"/>
  <c r="BJ51" i="7"/>
  <c r="BJ52" i="7"/>
  <c r="BJ53" i="7"/>
  <c r="BJ47" i="7"/>
  <c r="BH47" i="7"/>
  <c r="BF47" i="7"/>
  <c r="BA47" i="7"/>
  <c r="AY47" i="7"/>
  <c r="AW47" i="7"/>
  <c r="AU47" i="7"/>
  <c r="AQ49" i="7"/>
  <c r="AO48" i="7"/>
  <c r="AM47" i="7"/>
  <c r="AK47" i="7"/>
  <c r="AG49" i="7"/>
  <c r="AE48" i="7"/>
  <c r="AC47" i="7"/>
  <c r="AA47" i="7"/>
  <c r="V47" i="7"/>
  <c r="T47" i="7"/>
  <c r="R47" i="7"/>
  <c r="P47" i="7"/>
  <c r="H47" i="7"/>
  <c r="F47" i="7"/>
  <c r="D47" i="7"/>
  <c r="B47" i="7"/>
  <c r="BF68" i="7" l="1"/>
  <c r="BA69" i="7"/>
  <c r="BA70" i="7"/>
  <c r="BA71" i="7"/>
  <c r="BA72" i="7"/>
  <c r="BA73" i="7"/>
  <c r="BA75" i="7"/>
  <c r="BA76" i="7"/>
  <c r="BA77" i="7"/>
  <c r="BA78" i="7"/>
  <c r="BA79" i="7"/>
  <c r="AY69" i="7"/>
  <c r="AY70" i="7"/>
  <c r="AY71" i="7"/>
  <c r="AY72" i="7"/>
  <c r="AY73" i="7"/>
  <c r="AY74" i="7"/>
  <c r="AQ80" i="7"/>
  <c r="AQ69" i="7"/>
  <c r="AQ70" i="7"/>
  <c r="AQ71" i="7"/>
  <c r="AQ72" i="7"/>
  <c r="AQ73" i="7"/>
  <c r="AQ74" i="7"/>
  <c r="AQ76" i="7"/>
  <c r="AQ77" i="7"/>
  <c r="AQ78" i="7"/>
  <c r="AQ79" i="7"/>
  <c r="AO70" i="7"/>
  <c r="AO71" i="7"/>
  <c r="AO72" i="7"/>
  <c r="AO73" i="7"/>
  <c r="AO74" i="7"/>
  <c r="AO68" i="7"/>
  <c r="AQ59" i="7"/>
  <c r="AG59" i="7"/>
  <c r="AQ47" i="7"/>
  <c r="AO47" i="7"/>
  <c r="BA54" i="7"/>
  <c r="H80" i="7"/>
  <c r="C83" i="7" s="1"/>
  <c r="AG72" i="7"/>
  <c r="AG68" i="7"/>
  <c r="AE68" i="7"/>
  <c r="AC68" i="7"/>
  <c r="AA68" i="7"/>
  <c r="V68" i="7"/>
  <c r="H77" i="7"/>
  <c r="H70" i="7"/>
  <c r="H69" i="7"/>
  <c r="F68" i="7"/>
  <c r="D68" i="7"/>
  <c r="B68" i="7"/>
  <c r="BA48" i="7"/>
  <c r="BA49" i="7"/>
  <c r="BA50" i="7"/>
  <c r="BA51" i="7"/>
  <c r="BA52" i="7"/>
  <c r="BA53" i="7"/>
  <c r="BA55" i="7"/>
  <c r="BA56" i="7"/>
  <c r="BA57" i="7"/>
  <c r="BA58" i="7"/>
  <c r="AY48" i="7"/>
  <c r="AY49" i="7"/>
  <c r="AY50" i="7"/>
  <c r="AY51" i="7"/>
  <c r="AY52" i="7"/>
  <c r="AY53" i="7"/>
  <c r="AQ48" i="7"/>
  <c r="AQ50" i="7"/>
  <c r="AQ51" i="7"/>
  <c r="AQ52" i="7"/>
  <c r="AQ53" i="7"/>
  <c r="AQ54" i="7"/>
  <c r="AQ55" i="7"/>
  <c r="AQ56" i="7"/>
  <c r="AQ57" i="7"/>
  <c r="AQ58" i="7"/>
  <c r="AO52" i="7"/>
  <c r="AO49" i="7"/>
  <c r="AO50" i="7"/>
  <c r="AO51" i="7"/>
  <c r="AO53" i="7"/>
  <c r="AG48" i="7"/>
  <c r="AG50" i="7"/>
  <c r="AG51" i="7"/>
  <c r="AG52" i="7"/>
  <c r="AG53" i="7"/>
  <c r="AG54" i="7"/>
  <c r="AG55" i="7"/>
  <c r="AG56" i="7"/>
  <c r="AG57" i="7"/>
  <c r="AG58" i="7"/>
  <c r="AG47" i="7"/>
  <c r="AE50" i="7"/>
  <c r="AE49" i="7"/>
  <c r="AE51" i="7"/>
  <c r="AE52" i="7"/>
  <c r="AE53" i="7"/>
  <c r="AE47" i="7"/>
  <c r="V52" i="7"/>
  <c r="V48" i="7"/>
  <c r="V49" i="7"/>
  <c r="V50" i="7"/>
  <c r="V51" i="7"/>
  <c r="V53" i="7"/>
  <c r="V54" i="7"/>
  <c r="V55" i="7"/>
  <c r="V56" i="7"/>
  <c r="V57" i="7"/>
  <c r="V58" i="7"/>
  <c r="T48" i="7"/>
  <c r="T49" i="7"/>
  <c r="T50" i="7"/>
  <c r="T51" i="7"/>
  <c r="T52" i="7"/>
  <c r="T53" i="7"/>
  <c r="H68" i="7"/>
  <c r="F69" i="7"/>
  <c r="F48" i="7"/>
  <c r="H48" i="7"/>
  <c r="BA42" i="7"/>
  <c r="AY42" i="7"/>
  <c r="AW42" i="7"/>
  <c r="AU42" i="7"/>
  <c r="AU40" i="7"/>
  <c r="AQ42" i="7"/>
  <c r="AO42" i="7"/>
  <c r="AM42" i="7"/>
  <c r="AK42" i="7"/>
  <c r="AK40" i="7"/>
  <c r="AG42" i="7"/>
  <c r="AE42" i="7"/>
  <c r="AC42" i="7"/>
  <c r="AA42" i="7"/>
  <c r="AA40" i="7"/>
  <c r="V42" i="7"/>
  <c r="T42" i="7"/>
  <c r="P40" i="7"/>
  <c r="BL38" i="7" l="1"/>
  <c r="BL37" i="7"/>
  <c r="BL36" i="7"/>
  <c r="BL35" i="7"/>
  <c r="BL34" i="7"/>
  <c r="BL33" i="7"/>
  <c r="BL32" i="7"/>
  <c r="BL31" i="7"/>
  <c r="BL30" i="7"/>
  <c r="BL29" i="7"/>
  <c r="BL28" i="7"/>
  <c r="BL27" i="7"/>
  <c r="BJ33" i="7"/>
  <c r="BJ32" i="7"/>
  <c r="BJ31" i="7"/>
  <c r="BJ30" i="7"/>
  <c r="BJ29" i="7"/>
  <c r="BJ28" i="7"/>
  <c r="BJ27" i="7"/>
  <c r="BH27" i="7"/>
  <c r="BH42" i="7" s="1"/>
  <c r="BF27" i="7"/>
  <c r="BF42" i="7" s="1"/>
  <c r="BE25" i="7"/>
  <c r="BJ87" i="7"/>
  <c r="BA38" i="7"/>
  <c r="BA37" i="7"/>
  <c r="BA36" i="7"/>
  <c r="BA35" i="7"/>
  <c r="BA34" i="7"/>
  <c r="BA33" i="7"/>
  <c r="BA32" i="7"/>
  <c r="BA31" i="7"/>
  <c r="BA30" i="7"/>
  <c r="BA29" i="7"/>
  <c r="BA28" i="7"/>
  <c r="BA27" i="7"/>
  <c r="AY33" i="7"/>
  <c r="AY32" i="7"/>
  <c r="AY31" i="7"/>
  <c r="AY30" i="7"/>
  <c r="AY29" i="7"/>
  <c r="AY28" i="7"/>
  <c r="AY27" i="7"/>
  <c r="AW27" i="7"/>
  <c r="AU27" i="7"/>
  <c r="AT25" i="7"/>
  <c r="AY87" i="7"/>
  <c r="AQ38" i="7"/>
  <c r="AQ37" i="7"/>
  <c r="AQ36" i="7"/>
  <c r="AQ35" i="7"/>
  <c r="AQ34" i="7"/>
  <c r="AQ33" i="7"/>
  <c r="AQ32" i="7"/>
  <c r="AQ31" i="7"/>
  <c r="AQ30" i="7"/>
  <c r="AQ29" i="7"/>
  <c r="AQ28" i="7"/>
  <c r="AQ27" i="7"/>
  <c r="AO33" i="7"/>
  <c r="AO32" i="7"/>
  <c r="AO31" i="7"/>
  <c r="AO30" i="7"/>
  <c r="AO29" i="7"/>
  <c r="AO28" i="7"/>
  <c r="AO27" i="7"/>
  <c r="AM27" i="7"/>
  <c r="AK27" i="7"/>
  <c r="AJ25" i="7"/>
  <c r="AO87" i="7"/>
  <c r="AG38" i="7"/>
  <c r="AG37" i="7"/>
  <c r="AG36" i="7"/>
  <c r="AG35" i="7"/>
  <c r="AG34" i="7"/>
  <c r="AG33" i="7"/>
  <c r="AG32" i="7"/>
  <c r="AG31" i="7"/>
  <c r="AG30" i="7"/>
  <c r="AG29" i="7"/>
  <c r="AG28" i="7"/>
  <c r="AG27" i="7"/>
  <c r="AE33" i="7"/>
  <c r="AE32" i="7"/>
  <c r="AE31" i="7"/>
  <c r="AE30" i="7"/>
  <c r="AE29" i="7"/>
  <c r="AE28" i="7"/>
  <c r="AE27" i="7"/>
  <c r="AC27" i="7"/>
  <c r="AA27" i="7"/>
  <c r="Z25" i="7"/>
  <c r="AE87" i="7"/>
  <c r="V38" i="7"/>
  <c r="V37" i="7"/>
  <c r="V36" i="7"/>
  <c r="V35" i="7"/>
  <c r="V34" i="7"/>
  <c r="V33" i="7"/>
  <c r="V32" i="7"/>
  <c r="V31" i="7"/>
  <c r="V30" i="7"/>
  <c r="V29" i="7"/>
  <c r="V28" i="7"/>
  <c r="V27" i="7"/>
  <c r="T33" i="7"/>
  <c r="T32" i="7"/>
  <c r="T31" i="7"/>
  <c r="T30" i="7"/>
  <c r="T29" i="7"/>
  <c r="T28" i="7"/>
  <c r="T27" i="7"/>
  <c r="R27" i="7"/>
  <c r="R42" i="7" s="1"/>
  <c r="P27" i="7"/>
  <c r="P42" i="7" s="1"/>
  <c r="T87" i="7"/>
  <c r="BG100" i="7" l="1"/>
  <c r="Q99" i="7"/>
  <c r="BG97" i="7"/>
  <c r="BF40" i="7"/>
  <c r="BJ42" i="7"/>
  <c r="BL42" i="7"/>
  <c r="BL78" i="7" s="1"/>
  <c r="BH68" i="7"/>
  <c r="AG74" i="7"/>
  <c r="V79" i="7"/>
  <c r="Q98" i="7"/>
  <c r="AV102" i="7" l="1"/>
  <c r="Q100" i="7"/>
  <c r="AB102" i="7"/>
  <c r="AV98" i="7"/>
  <c r="AV99" i="7"/>
  <c r="AV97" i="7"/>
  <c r="BG99" i="7"/>
  <c r="Q101" i="7"/>
  <c r="T74" i="7"/>
  <c r="Q102" i="7"/>
  <c r="AB99" i="7"/>
  <c r="AB97" i="7"/>
  <c r="AB98" i="7"/>
  <c r="AB101" i="7"/>
  <c r="AB100" i="7"/>
  <c r="AV101" i="7"/>
  <c r="AV100" i="7"/>
  <c r="BJ70" i="7"/>
  <c r="BG102" i="7"/>
  <c r="BG98" i="7"/>
  <c r="BG101" i="7"/>
  <c r="BJ68" i="7"/>
  <c r="BJ69" i="7"/>
  <c r="BJ73" i="7"/>
  <c r="BJ72" i="7"/>
  <c r="BJ71" i="7"/>
  <c r="BJ74" i="7"/>
  <c r="BL74" i="7"/>
  <c r="BL68" i="7"/>
  <c r="BL77" i="7"/>
  <c r="BL75" i="7"/>
  <c r="BL76" i="7"/>
  <c r="BL73" i="7"/>
  <c r="BL79" i="7"/>
  <c r="BL71" i="7"/>
  <c r="BL72" i="7"/>
  <c r="BL69" i="7"/>
  <c r="BL70" i="7"/>
  <c r="AG79" i="7"/>
  <c r="AG77" i="7"/>
  <c r="AG69" i="7"/>
  <c r="AG78" i="7"/>
  <c r="AG73" i="7"/>
  <c r="AG75" i="7"/>
  <c r="AG71" i="7"/>
  <c r="AE74" i="7"/>
  <c r="AE70" i="7"/>
  <c r="AE71" i="7"/>
  <c r="AE72" i="7"/>
  <c r="AE73" i="7"/>
  <c r="V75" i="7"/>
  <c r="V72" i="7"/>
  <c r="V78" i="7"/>
  <c r="V71" i="7"/>
  <c r="V77" i="7"/>
  <c r="V74" i="7"/>
  <c r="V73" i="7"/>
  <c r="V70" i="7"/>
  <c r="T70" i="7"/>
  <c r="T69" i="7"/>
  <c r="T71" i="7"/>
  <c r="T72" i="7"/>
  <c r="T73" i="7"/>
  <c r="AE105" i="7"/>
  <c r="F87" i="7"/>
  <c r="H42" i="7"/>
  <c r="F42" i="7"/>
  <c r="F74" i="7" s="1"/>
  <c r="D42" i="7"/>
  <c r="B42" i="7"/>
  <c r="B40" i="7"/>
  <c r="BL80" i="7" l="1"/>
  <c r="BF88" i="7" s="1"/>
  <c r="BH88" i="7" s="1"/>
  <c r="AG80" i="7"/>
  <c r="AA88" i="7" s="1"/>
  <c r="BA80" i="7"/>
  <c r="AK88" i="7"/>
  <c r="AM88" i="7" s="1"/>
  <c r="V80" i="7"/>
  <c r="P88" i="7" s="1"/>
  <c r="R88" i="7" s="1"/>
  <c r="H51" i="7"/>
  <c r="H76" i="7"/>
  <c r="H75" i="7"/>
  <c r="F73" i="7"/>
  <c r="F72" i="7"/>
  <c r="F71" i="7"/>
  <c r="H58" i="7"/>
  <c r="H50" i="7"/>
  <c r="H49" i="7"/>
  <c r="F52" i="7"/>
  <c r="F50" i="7"/>
  <c r="H54" i="7"/>
  <c r="H73" i="7"/>
  <c r="F53" i="7"/>
  <c r="H57" i="7"/>
  <c r="H56" i="7"/>
  <c r="F49" i="7"/>
  <c r="H53" i="7"/>
  <c r="H72" i="7"/>
  <c r="F51" i="7"/>
  <c r="H55" i="7"/>
  <c r="F70" i="7"/>
  <c r="H52" i="7"/>
  <c r="H79" i="7"/>
  <c r="H71" i="7"/>
  <c r="H74" i="7"/>
  <c r="H78" i="7"/>
  <c r="D50" i="8"/>
  <c r="E50" i="8"/>
  <c r="F50" i="8"/>
  <c r="G50" i="8"/>
  <c r="H50" i="8"/>
  <c r="C50" i="8"/>
  <c r="D49" i="8"/>
  <c r="E49" i="8"/>
  <c r="F49" i="8"/>
  <c r="G49" i="8"/>
  <c r="H49" i="8"/>
  <c r="C49" i="8"/>
  <c r="D48" i="8"/>
  <c r="E48" i="8"/>
  <c r="F48" i="8"/>
  <c r="G48" i="8"/>
  <c r="H48" i="8"/>
  <c r="C48" i="8"/>
  <c r="D47" i="8"/>
  <c r="E47" i="8"/>
  <c r="F47" i="8"/>
  <c r="G47" i="8"/>
  <c r="H47" i="8"/>
  <c r="C47" i="8"/>
  <c r="D43" i="8"/>
  <c r="E43" i="8"/>
  <c r="F43" i="8"/>
  <c r="G43" i="8"/>
  <c r="H43" i="8"/>
  <c r="C43" i="8"/>
  <c r="D42" i="8"/>
  <c r="E42" i="8"/>
  <c r="F42" i="8"/>
  <c r="G42" i="8"/>
  <c r="H42" i="8"/>
  <c r="C42" i="8"/>
  <c r="D41" i="8"/>
  <c r="E41" i="8"/>
  <c r="F41" i="8"/>
  <c r="G41" i="8"/>
  <c r="H41" i="8"/>
  <c r="C41" i="8"/>
  <c r="D40" i="8"/>
  <c r="E40" i="8"/>
  <c r="F40" i="8"/>
  <c r="G40" i="8"/>
  <c r="H40" i="8"/>
  <c r="C40" i="8"/>
  <c r="D36" i="8"/>
  <c r="E36" i="8"/>
  <c r="F36" i="8"/>
  <c r="G36" i="8"/>
  <c r="H36" i="8"/>
  <c r="C36" i="8"/>
  <c r="D35" i="8"/>
  <c r="E35" i="8"/>
  <c r="F35" i="8"/>
  <c r="G35" i="8"/>
  <c r="H35" i="8"/>
  <c r="C35" i="8"/>
  <c r="D34" i="8"/>
  <c r="E34" i="8"/>
  <c r="F34" i="8"/>
  <c r="G34" i="8"/>
  <c r="H34" i="8"/>
  <c r="C34" i="8"/>
  <c r="D33" i="8"/>
  <c r="E33" i="8"/>
  <c r="F33" i="8"/>
  <c r="G33" i="8"/>
  <c r="H33" i="8"/>
  <c r="C33" i="8"/>
  <c r="D27" i="8"/>
  <c r="E27" i="8"/>
  <c r="F27" i="8"/>
  <c r="G27" i="8"/>
  <c r="H27" i="8"/>
  <c r="D28" i="8"/>
  <c r="E28" i="8"/>
  <c r="F28" i="8"/>
  <c r="G28" i="8"/>
  <c r="H28" i="8"/>
  <c r="D29" i="8"/>
  <c r="E29" i="8"/>
  <c r="F29" i="8"/>
  <c r="G29" i="8"/>
  <c r="H29" i="8"/>
  <c r="D30" i="8"/>
  <c r="E30" i="8"/>
  <c r="F30" i="8"/>
  <c r="G30" i="8"/>
  <c r="H30" i="8"/>
  <c r="C30" i="8"/>
  <c r="C29" i="8"/>
  <c r="C28" i="8"/>
  <c r="C27" i="8"/>
  <c r="W46" i="6"/>
  <c r="W39" i="6"/>
  <c r="W29" i="6"/>
  <c r="O46" i="6"/>
  <c r="O43" i="6"/>
  <c r="O29" i="6"/>
  <c r="O26" i="6"/>
  <c r="O49" i="6" s="1"/>
  <c r="O51" i="6" s="1"/>
  <c r="V15" i="6"/>
  <c r="W15" i="6"/>
  <c r="X15" i="6"/>
  <c r="U15" i="6"/>
  <c r="Y15" i="6" s="1"/>
  <c r="P15" i="6"/>
  <c r="N15" i="6"/>
  <c r="O15" i="6"/>
  <c r="M15" i="6"/>
  <c r="Q15" i="6" s="1"/>
  <c r="H15" i="6"/>
  <c r="I15" i="6"/>
  <c r="J15" i="6"/>
  <c r="G15" i="6"/>
  <c r="K15" i="6" s="1"/>
  <c r="H46" i="6"/>
  <c r="H37" i="6"/>
  <c r="H29" i="6"/>
  <c r="AU88" i="7" l="1"/>
  <c r="AW88" i="7" s="1"/>
  <c r="BL59" i="7"/>
  <c r="BF89" i="7" s="1"/>
  <c r="BH89" i="7" s="1"/>
  <c r="BA59" i="7"/>
  <c r="AU89" i="7" s="1"/>
  <c r="AW89" i="7" s="1"/>
  <c r="AK89" i="7"/>
  <c r="AM89" i="7" s="1"/>
  <c r="AA89" i="7"/>
  <c r="AC89" i="7" s="1"/>
  <c r="V59" i="7"/>
  <c r="H49" i="6"/>
  <c r="H51" i="6" s="1"/>
  <c r="B88" i="7"/>
  <c r="D88" i="7" s="1"/>
  <c r="H59" i="7"/>
  <c r="W19" i="6"/>
  <c r="W20" i="6" s="1"/>
  <c r="W49" i="6" s="1"/>
  <c r="W51" i="6" s="1"/>
  <c r="AA87" i="7" l="1"/>
  <c r="AC87" i="7" s="1"/>
  <c r="AK87" i="7"/>
  <c r="AM87" i="7" s="1"/>
  <c r="AN87" i="7" s="1"/>
  <c r="BG83" i="7"/>
  <c r="BF87" i="7" s="1"/>
  <c r="BH87" i="7" s="1"/>
  <c r="BI87" i="7" s="1"/>
  <c r="AU87" i="7"/>
  <c r="AX87" i="7" s="1"/>
  <c r="P89" i="7"/>
  <c r="R89" i="7" s="1"/>
  <c r="P87" i="7"/>
  <c r="R87" i="7" s="1"/>
  <c r="S87" i="7" s="1"/>
  <c r="B89" i="7"/>
  <c r="D89" i="7" s="1"/>
  <c r="B87" i="7"/>
  <c r="D87" i="7" s="1"/>
  <c r="E87" i="7" s="1"/>
  <c r="C32" i="5"/>
  <c r="D32" i="5"/>
  <c r="C33" i="5"/>
  <c r="D33" i="5"/>
  <c r="C34" i="5"/>
  <c r="D34" i="5"/>
  <c r="C35" i="5"/>
  <c r="D35" i="5"/>
  <c r="C36" i="5"/>
  <c r="D36" i="5"/>
  <c r="C37" i="5"/>
  <c r="D37" i="5"/>
  <c r="C38" i="5"/>
  <c r="D38" i="5"/>
  <c r="C39" i="5"/>
  <c r="D39" i="5"/>
  <c r="C40" i="5"/>
  <c r="D40" i="5"/>
  <c r="C41" i="5"/>
  <c r="D41" i="5"/>
  <c r="C42" i="5"/>
  <c r="D42" i="5"/>
  <c r="C43" i="5"/>
  <c r="D43" i="5"/>
  <c r="C44" i="5"/>
  <c r="D44" i="5"/>
  <c r="C45" i="5"/>
  <c r="D45" i="5"/>
  <c r="C46" i="5"/>
  <c r="D46" i="5"/>
  <c r="C47" i="5"/>
  <c r="D47" i="5"/>
  <c r="C48" i="5"/>
  <c r="D48" i="5"/>
  <c r="C49" i="5"/>
  <c r="D49" i="5"/>
  <c r="C50" i="5"/>
  <c r="D50" i="5"/>
  <c r="Q33" i="5"/>
  <c r="Q34" i="5"/>
  <c r="Q35" i="5"/>
  <c r="Q36" i="5"/>
  <c r="Q37" i="5"/>
  <c r="Q38" i="5"/>
  <c r="Q39" i="5"/>
  <c r="Q40" i="5"/>
  <c r="Q41" i="5"/>
  <c r="Q42" i="5"/>
  <c r="Q43" i="5"/>
  <c r="Q44" i="5"/>
  <c r="Q45" i="5"/>
  <c r="Q46" i="5"/>
  <c r="Q47" i="5"/>
  <c r="Q48" i="5"/>
  <c r="Q49" i="5"/>
  <c r="Q50" i="5"/>
  <c r="Q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32" i="5"/>
  <c r="E180" i="1" l="1"/>
  <c r="E179" i="1"/>
  <c r="E182" i="1" s="1"/>
  <c r="E181" i="1" l="1"/>
  <c r="F87" i="2"/>
  <c r="D88" i="2"/>
  <c r="D87" i="2"/>
  <c r="E132" i="2"/>
  <c r="E131" i="2"/>
  <c r="E88" i="2"/>
  <c r="F88" i="2"/>
  <c r="G88" i="2"/>
  <c r="H88" i="2"/>
  <c r="I88" i="2"/>
  <c r="E87" i="2"/>
  <c r="G87" i="2"/>
  <c r="H87" i="2"/>
  <c r="I87" i="2"/>
  <c r="D49" i="1"/>
  <c r="F32" i="1"/>
  <c r="I31" i="1"/>
  <c r="I51" i="1"/>
  <c r="H51" i="1"/>
  <c r="G51" i="1"/>
  <c r="F51" i="1"/>
  <c r="E51" i="1"/>
  <c r="D51" i="1"/>
  <c r="I50" i="1"/>
  <c r="H50" i="1"/>
  <c r="G50" i="1"/>
  <c r="F50" i="1"/>
  <c r="E50" i="1"/>
  <c r="D50" i="1"/>
  <c r="I49" i="1"/>
  <c r="H49" i="1"/>
  <c r="G49" i="1"/>
  <c r="F49" i="1"/>
  <c r="E49" i="1"/>
  <c r="I48" i="1"/>
  <c r="H48" i="1"/>
  <c r="G48" i="1"/>
  <c r="F48" i="1"/>
  <c r="E48" i="1"/>
  <c r="D48" i="1"/>
  <c r="I47" i="1"/>
  <c r="H47" i="1"/>
  <c r="G47" i="1"/>
  <c r="F47" i="1"/>
  <c r="E47" i="1"/>
  <c r="D47" i="1"/>
  <c r="I46" i="1"/>
  <c r="H46" i="1"/>
  <c r="G46" i="1"/>
  <c r="F46" i="1"/>
  <c r="E46" i="1"/>
  <c r="D46" i="1"/>
  <c r="I45" i="1"/>
  <c r="H45" i="1"/>
  <c r="G45" i="1"/>
  <c r="F45" i="1"/>
  <c r="E45" i="1"/>
  <c r="D45" i="1"/>
  <c r="I44" i="1"/>
  <c r="H44" i="1"/>
  <c r="G44" i="1"/>
  <c r="F44" i="1"/>
  <c r="E44" i="1"/>
  <c r="D44" i="1"/>
  <c r="I43" i="1"/>
  <c r="H43" i="1"/>
  <c r="G43" i="1"/>
  <c r="F43" i="1"/>
  <c r="E43" i="1"/>
  <c r="D43" i="1"/>
  <c r="I42" i="1"/>
  <c r="H42" i="1"/>
  <c r="G42" i="1"/>
  <c r="F42" i="1"/>
  <c r="E42" i="1"/>
  <c r="D42" i="1"/>
  <c r="I41" i="1"/>
  <c r="H41" i="1"/>
  <c r="G41" i="1"/>
  <c r="F41" i="1"/>
  <c r="E41" i="1"/>
  <c r="D41" i="1"/>
  <c r="I40" i="1"/>
  <c r="H40" i="1"/>
  <c r="G40" i="1"/>
  <c r="F40" i="1"/>
  <c r="E40" i="1"/>
  <c r="D40" i="1"/>
  <c r="I39" i="1"/>
  <c r="H39" i="1"/>
  <c r="G39" i="1"/>
  <c r="F39" i="1"/>
  <c r="E39" i="1"/>
  <c r="D39" i="1"/>
  <c r="I38" i="1"/>
  <c r="H38" i="1"/>
  <c r="G38" i="1"/>
  <c r="F38" i="1"/>
  <c r="E38" i="1"/>
  <c r="D38" i="1"/>
  <c r="I37" i="1"/>
  <c r="H37" i="1"/>
  <c r="G37" i="1"/>
  <c r="F37" i="1"/>
  <c r="E37" i="1"/>
  <c r="D37" i="1"/>
  <c r="I36" i="1"/>
  <c r="H36" i="1"/>
  <c r="G36" i="1"/>
  <c r="F36" i="1"/>
  <c r="E36" i="1"/>
  <c r="D36" i="1"/>
  <c r="I35" i="1"/>
  <c r="H35" i="1"/>
  <c r="G35" i="1"/>
  <c r="F35" i="1"/>
  <c r="E35" i="1"/>
  <c r="D35" i="1"/>
  <c r="I34" i="1"/>
  <c r="H34" i="1"/>
  <c r="G34" i="1"/>
  <c r="F34" i="1"/>
  <c r="E34" i="1"/>
  <c r="D34" i="1"/>
  <c r="I33" i="1"/>
  <c r="H33" i="1"/>
  <c r="G33" i="1"/>
  <c r="F33" i="1"/>
  <c r="E33" i="1"/>
  <c r="D33" i="1"/>
  <c r="I32" i="1"/>
  <c r="I59" i="1" s="1"/>
  <c r="H32" i="1"/>
  <c r="G32" i="1"/>
  <c r="E32" i="1"/>
  <c r="D32" i="1"/>
  <c r="H31" i="1"/>
  <c r="G31" i="1"/>
  <c r="F31" i="1"/>
  <c r="E31" i="1"/>
  <c r="E58" i="1" s="1"/>
  <c r="D31" i="1"/>
  <c r="H78" i="1" l="1"/>
  <c r="D58" i="1"/>
  <c r="H59" i="1"/>
  <c r="D65" i="1"/>
  <c r="D73" i="1"/>
  <c r="H63" i="1"/>
  <c r="F74" i="1"/>
  <c r="G74" i="1"/>
  <c r="F65" i="1"/>
  <c r="E73" i="1"/>
  <c r="I62" i="1"/>
  <c r="E64" i="1"/>
  <c r="G65" i="1"/>
  <c r="I66" i="1"/>
  <c r="E68" i="1"/>
  <c r="G69" i="1"/>
  <c r="I70" i="1"/>
  <c r="E72" i="1"/>
  <c r="G73" i="1"/>
  <c r="I74" i="1"/>
  <c r="F76" i="1"/>
  <c r="H62" i="1"/>
  <c r="I60" i="1"/>
  <c r="H71" i="1"/>
  <c r="I75" i="1"/>
  <c r="D60" i="1"/>
  <c r="F69" i="1"/>
  <c r="I78" i="1"/>
  <c r="G62" i="1"/>
  <c r="H61" i="1"/>
  <c r="H69" i="1"/>
  <c r="D71" i="1"/>
  <c r="H73" i="1"/>
  <c r="D75" i="1"/>
  <c r="G76" i="1"/>
  <c r="I77" i="1"/>
  <c r="F62" i="1"/>
  <c r="D76" i="1"/>
  <c r="I67" i="1"/>
  <c r="F61" i="1"/>
  <c r="G77" i="1"/>
  <c r="F60" i="1"/>
  <c r="F68" i="1"/>
  <c r="I61" i="1"/>
  <c r="I69" i="1"/>
  <c r="E71" i="1"/>
  <c r="G72" i="1"/>
  <c r="E75" i="1"/>
  <c r="H76" i="1"/>
  <c r="D78" i="1"/>
  <c r="H67" i="1"/>
  <c r="F77" i="1"/>
  <c r="F58" i="1"/>
  <c r="D68" i="1"/>
  <c r="H58" i="1"/>
  <c r="H65" i="1"/>
  <c r="D59" i="1"/>
  <c r="G64" i="1"/>
  <c r="G68" i="1"/>
  <c r="D62" i="1"/>
  <c r="F63" i="1"/>
  <c r="H64" i="1"/>
  <c r="D66" i="1"/>
  <c r="D70" i="1"/>
  <c r="F71" i="1"/>
  <c r="H72" i="1"/>
  <c r="D74" i="1"/>
  <c r="E78" i="1"/>
  <c r="F66" i="1"/>
  <c r="H75" i="1"/>
  <c r="G66" i="1"/>
  <c r="F73" i="1"/>
  <c r="E76" i="1"/>
  <c r="G61" i="1"/>
  <c r="D63" i="1"/>
  <c r="D67" i="1"/>
  <c r="G60" i="1"/>
  <c r="E63" i="1"/>
  <c r="E67" i="1"/>
  <c r="E62" i="1"/>
  <c r="G63" i="1"/>
  <c r="I64" i="1"/>
  <c r="E66" i="1"/>
  <c r="E70" i="1"/>
  <c r="G71" i="1"/>
  <c r="I72" i="1"/>
  <c r="E74" i="1"/>
  <c r="D77" i="1"/>
  <c r="E77" i="1"/>
  <c r="E69" i="1"/>
  <c r="D64" i="1"/>
  <c r="F78" i="1"/>
  <c r="I71" i="1"/>
  <c r="H68" i="1"/>
  <c r="H60" i="1"/>
  <c r="E59" i="1"/>
  <c r="I58" i="1"/>
  <c r="I73" i="1"/>
  <c r="F64" i="1"/>
  <c r="F75" i="1"/>
  <c r="F67" i="1"/>
  <c r="F70" i="1"/>
  <c r="H70" i="1"/>
  <c r="I65" i="1"/>
  <c r="G59" i="1"/>
  <c r="D72" i="1"/>
  <c r="G70" i="1"/>
  <c r="F59" i="1"/>
  <c r="I63" i="1"/>
  <c r="D61" i="1"/>
  <c r="H74" i="1"/>
  <c r="H66" i="1"/>
  <c r="H77" i="1"/>
  <c r="E60" i="1"/>
  <c r="G58" i="1"/>
  <c r="F72" i="1"/>
  <c r="G67" i="1"/>
  <c r="E61" i="1"/>
  <c r="I76" i="1"/>
  <c r="I68" i="1"/>
  <c r="D69" i="1"/>
  <c r="E65" i="1"/>
  <c r="G75" i="1"/>
  <c r="G78" i="1"/>
  <c r="E134" i="2"/>
  <c r="E135" i="2"/>
  <c r="F5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32" i="2"/>
  <c r="F80" i="1" l="1"/>
  <c r="H80" i="1"/>
  <c r="F102" i="1"/>
  <c r="F92" i="1"/>
  <c r="F88" i="1"/>
  <c r="F89" i="1"/>
  <c r="F99" i="1"/>
  <c r="F95" i="1"/>
  <c r="F103" i="1"/>
  <c r="F94" i="1"/>
  <c r="F91" i="1"/>
  <c r="F84" i="1"/>
  <c r="F86" i="1"/>
  <c r="F100" i="1"/>
  <c r="F97" i="1"/>
  <c r="F87" i="1"/>
  <c r="H84" i="1"/>
  <c r="H97" i="1"/>
  <c r="H95" i="1"/>
  <c r="H101" i="1"/>
  <c r="H99" i="1"/>
  <c r="H98" i="1"/>
  <c r="H104" i="1"/>
  <c r="H85" i="1"/>
  <c r="H93" i="1"/>
  <c r="H91" i="1"/>
  <c r="H89" i="1"/>
  <c r="H88" i="1"/>
  <c r="H87" i="1"/>
  <c r="H102" i="1"/>
  <c r="H90" i="1"/>
  <c r="E86" i="1"/>
  <c r="F93" i="1"/>
  <c r="E80" i="1"/>
  <c r="E103" i="1" s="1"/>
  <c r="H103" i="1"/>
  <c r="F101" i="1"/>
  <c r="F104" i="1"/>
  <c r="E81" i="1"/>
  <c r="E127" i="1" s="1"/>
  <c r="D80" i="1"/>
  <c r="D84" i="1" s="1"/>
  <c r="H96" i="1"/>
  <c r="I80" i="1"/>
  <c r="I97" i="1" s="1"/>
  <c r="I81" i="1"/>
  <c r="I113" i="1" s="1"/>
  <c r="I126" i="1"/>
  <c r="F81" i="1"/>
  <c r="F125" i="1" s="1"/>
  <c r="E119" i="1"/>
  <c r="E95" i="1"/>
  <c r="G57" i="2"/>
  <c r="F98" i="1"/>
  <c r="E85" i="1"/>
  <c r="H92" i="1"/>
  <c r="H100" i="1"/>
  <c r="D81" i="1"/>
  <c r="D111" i="1" s="1"/>
  <c r="F120" i="1"/>
  <c r="F96" i="1"/>
  <c r="H86" i="1"/>
  <c r="H81" i="1"/>
  <c r="H120" i="1" s="1"/>
  <c r="F114" i="1"/>
  <c r="F90" i="1"/>
  <c r="E115" i="1"/>
  <c r="E91" i="1"/>
  <c r="G80" i="1"/>
  <c r="G85" i="1" s="1"/>
  <c r="G81" i="1"/>
  <c r="G120" i="1" s="1"/>
  <c r="F109" i="1"/>
  <c r="F85" i="1"/>
  <c r="H94" i="1"/>
  <c r="D58" i="2"/>
  <c r="H57" i="2"/>
  <c r="I57" i="2"/>
  <c r="F58" i="2"/>
  <c r="E58" i="2"/>
  <c r="H58" i="2"/>
  <c r="E57" i="2"/>
  <c r="I58" i="2"/>
  <c r="I64" i="2" s="1"/>
  <c r="F57" i="2"/>
  <c r="F80" i="2" s="1"/>
  <c r="D57" i="2"/>
  <c r="D74" i="2" s="1"/>
  <c r="G58" i="2"/>
  <c r="I75" i="2" l="1"/>
  <c r="G72" i="2"/>
  <c r="F128" i="1"/>
  <c r="F72" i="2"/>
  <c r="H110" i="1"/>
  <c r="G68" i="2"/>
  <c r="I89" i="1"/>
  <c r="I102" i="1"/>
  <c r="G128" i="1"/>
  <c r="I94" i="1"/>
  <c r="H116" i="1"/>
  <c r="I99" i="1"/>
  <c r="D66" i="2"/>
  <c r="D65" i="2"/>
  <c r="I91" i="1"/>
  <c r="D108" i="1"/>
  <c r="G101" i="1"/>
  <c r="E111" i="1"/>
  <c r="G125" i="1"/>
  <c r="D87" i="1"/>
  <c r="I123" i="1"/>
  <c r="E98" i="1"/>
  <c r="E101" i="1"/>
  <c r="E104" i="1"/>
  <c r="E97" i="1"/>
  <c r="E88" i="1"/>
  <c r="E96" i="1"/>
  <c r="E90" i="1"/>
  <c r="E89" i="1"/>
  <c r="E93" i="1"/>
  <c r="E84" i="1"/>
  <c r="E102" i="1"/>
  <c r="E99" i="1"/>
  <c r="E94" i="1"/>
  <c r="E92" i="1"/>
  <c r="E100" i="1"/>
  <c r="E110" i="1"/>
  <c r="I118" i="1"/>
  <c r="D67" i="2"/>
  <c r="G111" i="1"/>
  <c r="G115" i="1"/>
  <c r="G123" i="1"/>
  <c r="G110" i="1"/>
  <c r="G116" i="1"/>
  <c r="G122" i="1"/>
  <c r="G119" i="1"/>
  <c r="G112" i="1"/>
  <c r="G114" i="1"/>
  <c r="G113" i="1"/>
  <c r="G121" i="1"/>
  <c r="G127" i="1"/>
  <c r="G126" i="1"/>
  <c r="G124" i="1"/>
  <c r="G118" i="1"/>
  <c r="F64" i="2"/>
  <c r="I76" i="2"/>
  <c r="G84" i="1"/>
  <c r="I115" i="1"/>
  <c r="E109" i="1"/>
  <c r="E87" i="1"/>
  <c r="D99" i="1"/>
  <c r="D94" i="1"/>
  <c r="D86" i="1"/>
  <c r="D89" i="1"/>
  <c r="D85" i="1"/>
  <c r="D104" i="1"/>
  <c r="D103" i="1"/>
  <c r="D88" i="1"/>
  <c r="D102" i="1"/>
  <c r="D101" i="1"/>
  <c r="D92" i="1"/>
  <c r="D100" i="1"/>
  <c r="D96" i="1"/>
  <c r="D97" i="1"/>
  <c r="D93" i="1"/>
  <c r="D91" i="1"/>
  <c r="D98" i="1"/>
  <c r="D64" i="2"/>
  <c r="G108" i="1"/>
  <c r="D110" i="1"/>
  <c r="D113" i="1"/>
  <c r="D109" i="1"/>
  <c r="D128" i="1"/>
  <c r="D127" i="1"/>
  <c r="D118" i="1"/>
  <c r="D115" i="1"/>
  <c r="D126" i="1"/>
  <c r="D125" i="1"/>
  <c r="D116" i="1"/>
  <c r="D124" i="1"/>
  <c r="D123" i="1"/>
  <c r="D120" i="1"/>
  <c r="D112" i="1"/>
  <c r="D121" i="1"/>
  <c r="D117" i="1"/>
  <c r="F116" i="1"/>
  <c r="F112" i="1"/>
  <c r="F113" i="1"/>
  <c r="F123" i="1"/>
  <c r="F126" i="1"/>
  <c r="F110" i="1"/>
  <c r="F119" i="1"/>
  <c r="F127" i="1"/>
  <c r="F118" i="1"/>
  <c r="F115" i="1"/>
  <c r="F108" i="1"/>
  <c r="F124" i="1"/>
  <c r="F121" i="1"/>
  <c r="F111" i="1"/>
  <c r="I87" i="1"/>
  <c r="I90" i="1"/>
  <c r="I85" i="1"/>
  <c r="I101" i="1"/>
  <c r="I88" i="1"/>
  <c r="I93" i="1"/>
  <c r="I92" i="1"/>
  <c r="I96" i="1"/>
  <c r="I86" i="1"/>
  <c r="I100" i="1"/>
  <c r="I98" i="1"/>
  <c r="I103" i="1"/>
  <c r="I95" i="1"/>
  <c r="I104" i="1"/>
  <c r="G93" i="1"/>
  <c r="E121" i="1"/>
  <c r="E112" i="1"/>
  <c r="E120" i="1"/>
  <c r="E122" i="1"/>
  <c r="E117" i="1"/>
  <c r="E128" i="1"/>
  <c r="E108" i="1"/>
  <c r="E113" i="1"/>
  <c r="E114" i="1"/>
  <c r="E125" i="1"/>
  <c r="E126" i="1"/>
  <c r="E123" i="1"/>
  <c r="E118" i="1"/>
  <c r="E116" i="1"/>
  <c r="E124" i="1"/>
  <c r="D122" i="1"/>
  <c r="G69" i="2"/>
  <c r="G66" i="2"/>
  <c r="I109" i="1"/>
  <c r="I125" i="1"/>
  <c r="I112" i="1"/>
  <c r="I117" i="1"/>
  <c r="I111" i="1"/>
  <c r="I122" i="1"/>
  <c r="I124" i="1"/>
  <c r="I114" i="1"/>
  <c r="I116" i="1"/>
  <c r="I120" i="1"/>
  <c r="I110" i="1"/>
  <c r="I127" i="1"/>
  <c r="I119" i="1"/>
  <c r="I128" i="1"/>
  <c r="F81" i="2"/>
  <c r="G71" i="2"/>
  <c r="D95" i="1"/>
  <c r="H125" i="1"/>
  <c r="H123" i="1"/>
  <c r="H122" i="1"/>
  <c r="H119" i="1"/>
  <c r="H117" i="1"/>
  <c r="H115" i="1"/>
  <c r="H128" i="1"/>
  <c r="H121" i="1"/>
  <c r="H109" i="1"/>
  <c r="H113" i="1"/>
  <c r="H112" i="1"/>
  <c r="H111" i="1"/>
  <c r="H126" i="1"/>
  <c r="H108" i="1"/>
  <c r="H114" i="1"/>
  <c r="D90" i="1"/>
  <c r="I84" i="1"/>
  <c r="G117" i="1"/>
  <c r="F117" i="1"/>
  <c r="G102" i="1"/>
  <c r="G87" i="1"/>
  <c r="G91" i="1"/>
  <c r="G99" i="1"/>
  <c r="G86" i="1"/>
  <c r="G103" i="1"/>
  <c r="G92" i="1"/>
  <c r="G98" i="1"/>
  <c r="G95" i="1"/>
  <c r="G88" i="1"/>
  <c r="G90" i="1"/>
  <c r="G89" i="1"/>
  <c r="G97" i="1"/>
  <c r="G100" i="1"/>
  <c r="G94" i="1"/>
  <c r="I121" i="1"/>
  <c r="H75" i="2"/>
  <c r="F61" i="2"/>
  <c r="E79" i="2"/>
  <c r="H118" i="1"/>
  <c r="D119" i="1"/>
  <c r="H124" i="1"/>
  <c r="F122" i="1"/>
  <c r="D114" i="1"/>
  <c r="I108" i="1"/>
  <c r="G104" i="1"/>
  <c r="G109" i="1"/>
  <c r="H127" i="1"/>
  <c r="G96" i="1"/>
  <c r="I79" i="2"/>
  <c r="G73" i="2"/>
  <c r="D71" i="2"/>
  <c r="I80" i="2"/>
  <c r="G70" i="2"/>
  <c r="D68" i="2"/>
  <c r="G75" i="2"/>
  <c r="D69" i="2"/>
  <c r="G76" i="2"/>
  <c r="D70" i="2"/>
  <c r="D63" i="2"/>
  <c r="F65" i="2"/>
  <c r="H70" i="2"/>
  <c r="E64" i="2"/>
  <c r="D79" i="2"/>
  <c r="H71" i="2"/>
  <c r="E65" i="2"/>
  <c r="D76" i="2"/>
  <c r="E66" i="2"/>
  <c r="D77" i="2"/>
  <c r="E67" i="2"/>
  <c r="D78" i="2"/>
  <c r="F71" i="2"/>
  <c r="F70" i="2"/>
  <c r="F75" i="2"/>
  <c r="F74" i="2"/>
  <c r="F77" i="2"/>
  <c r="F76" i="2"/>
  <c r="H61" i="2"/>
  <c r="E75" i="2"/>
  <c r="I63" i="2"/>
  <c r="H74" i="2"/>
  <c r="E80" i="2"/>
  <c r="E81" i="2"/>
  <c r="D80" i="2"/>
  <c r="E61" i="2"/>
  <c r="D81" i="2"/>
  <c r="D62" i="2"/>
  <c r="D61" i="2"/>
  <c r="E68" i="2"/>
  <c r="E69" i="2"/>
  <c r="E70" i="2"/>
  <c r="E71" i="2"/>
  <c r="F69" i="2"/>
  <c r="F63" i="2"/>
  <c r="F79" i="2"/>
  <c r="F62" i="2"/>
  <c r="F78" i="2"/>
  <c r="I61" i="2"/>
  <c r="I62" i="2"/>
  <c r="I65" i="2"/>
  <c r="I66" i="2"/>
  <c r="I69" i="2"/>
  <c r="I70" i="2"/>
  <c r="I73" i="2"/>
  <c r="I74" i="2"/>
  <c r="I77" i="2"/>
  <c r="I78" i="2"/>
  <c r="I81" i="2"/>
  <c r="H64" i="2"/>
  <c r="H65" i="2"/>
  <c r="H68" i="2"/>
  <c r="H69" i="2"/>
  <c r="H72" i="2"/>
  <c r="H76" i="2"/>
  <c r="H77" i="2"/>
  <c r="H81" i="2"/>
  <c r="H73" i="2"/>
  <c r="H80" i="2"/>
  <c r="I67" i="2"/>
  <c r="H62" i="2"/>
  <c r="H78" i="2"/>
  <c r="G77" i="2"/>
  <c r="E72" i="2"/>
  <c r="I68" i="2"/>
  <c r="H63" i="2"/>
  <c r="H79" i="2"/>
  <c r="G74" i="2"/>
  <c r="E73" i="2"/>
  <c r="G63" i="2"/>
  <c r="G79" i="2"/>
  <c r="E74" i="2"/>
  <c r="G64" i="2"/>
  <c r="G80" i="2"/>
  <c r="F73" i="2"/>
  <c r="F67" i="2"/>
  <c r="F68" i="2"/>
  <c r="F66" i="2"/>
  <c r="G61" i="2"/>
  <c r="I71" i="2"/>
  <c r="H66" i="2"/>
  <c r="G65" i="2"/>
  <c r="G81" i="2"/>
  <c r="E76" i="2"/>
  <c r="D75" i="2"/>
  <c r="I72" i="2"/>
  <c r="H67" i="2"/>
  <c r="G62" i="2"/>
  <c r="G78" i="2"/>
  <c r="E77" i="2"/>
  <c r="D72" i="2"/>
  <c r="G67" i="2"/>
  <c r="E62" i="2"/>
  <c r="E78" i="2"/>
  <c r="D73" i="2"/>
  <c r="E63" i="2"/>
  <c r="D138" i="1" l="1"/>
  <c r="E147" i="1"/>
  <c r="D133" i="1"/>
  <c r="E132" i="1"/>
  <c r="E140" i="1"/>
  <c r="D144" i="1"/>
  <c r="E143" i="1"/>
  <c r="D143" i="1"/>
  <c r="D140" i="1"/>
  <c r="D132" i="1"/>
  <c r="E135" i="1"/>
  <c r="F135" i="1" s="1"/>
  <c r="E137" i="1"/>
  <c r="E149" i="1"/>
  <c r="E134" i="1"/>
  <c r="D148" i="1"/>
  <c r="D137" i="1"/>
  <c r="E141" i="1"/>
  <c r="E150" i="1"/>
  <c r="D134" i="1"/>
  <c r="E145" i="1"/>
  <c r="E139" i="1"/>
  <c r="D149" i="1"/>
  <c r="D142" i="1"/>
  <c r="E136" i="1"/>
  <c r="E142" i="1"/>
  <c r="D146" i="1"/>
  <c r="D150" i="1"/>
  <c r="D147" i="1"/>
  <c r="F147" i="1" s="1"/>
  <c r="E146" i="1"/>
  <c r="E144" i="1"/>
  <c r="F144" i="1" s="1"/>
  <c r="E151" i="1"/>
  <c r="D139" i="1"/>
  <c r="D136" i="1"/>
  <c r="D135" i="1"/>
  <c r="E138" i="1"/>
  <c r="F138" i="1" s="1"/>
  <c r="E152" i="1"/>
  <c r="D141" i="1"/>
  <c r="D151" i="1"/>
  <c r="E148" i="1"/>
  <c r="F148" i="1" s="1"/>
  <c r="E133" i="1"/>
  <c r="F133" i="1" s="1"/>
  <c r="D145" i="1"/>
  <c r="D152" i="1"/>
  <c r="D89" i="2"/>
  <c r="F89" i="2"/>
  <c r="I89" i="2"/>
  <c r="E89" i="2"/>
  <c r="F142" i="1" l="1"/>
  <c r="F141" i="1"/>
  <c r="F137" i="1"/>
  <c r="F143" i="1"/>
  <c r="F145" i="1"/>
  <c r="F140" i="1"/>
  <c r="F132" i="1"/>
  <c r="F150" i="1"/>
  <c r="F136" i="1"/>
  <c r="F151" i="1"/>
  <c r="F152" i="1"/>
  <c r="F134" i="1"/>
  <c r="F146" i="1"/>
  <c r="F139" i="1"/>
  <c r="F149" i="1"/>
  <c r="H89" i="2"/>
  <c r="G89" i="2"/>
  <c r="D90" i="2" l="1"/>
  <c r="D91" i="2" s="1"/>
  <c r="E91" i="2" l="1"/>
  <c r="F91" i="2"/>
  <c r="I91" i="2"/>
  <c r="H91" i="2"/>
  <c r="J73" i="2" s="1"/>
  <c r="G91" i="2"/>
  <c r="J69" i="2" l="1"/>
  <c r="J78" i="2"/>
  <c r="J70" i="2"/>
  <c r="J66" i="2"/>
  <c r="J61" i="2"/>
  <c r="J65" i="2"/>
  <c r="D92" i="2"/>
  <c r="J62" i="2"/>
  <c r="J76" i="2"/>
  <c r="J77" i="2"/>
  <c r="J63" i="2"/>
  <c r="J68" i="2"/>
  <c r="J80" i="2"/>
  <c r="J71" i="2"/>
  <c r="J64" i="2"/>
  <c r="J67" i="2"/>
  <c r="J79" i="2"/>
  <c r="J81" i="2"/>
  <c r="J72" i="2"/>
  <c r="J75" i="2"/>
  <c r="J7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MyOECD</author>
  </authors>
  <commentList>
    <comment ref="D8" authorId="0" shapeId="0" xr:uid="{A38C7AFC-59CB-4C42-BDFB-46D86586FB7B}">
      <text>
        <r>
          <rPr>
            <sz val="9"/>
            <color indexed="81"/>
            <rFont val="Tahoma"/>
            <family val="2"/>
            <charset val="238"/>
          </rPr>
          <t xml:space="preserve">E: Estimated value B: Break </t>
        </r>
      </text>
    </comment>
    <comment ref="D10" authorId="0" shapeId="0" xr:uid="{3BC93304-AB32-4577-937D-A97517E39393}">
      <text>
        <r>
          <rPr>
            <sz val="9"/>
            <color indexed="81"/>
            <rFont val="Tahoma"/>
            <family val="2"/>
            <charset val="238"/>
          </rPr>
          <t xml:space="preserve">E: Estimated value </t>
        </r>
      </text>
    </comment>
    <comment ref="E22" authorId="0" shapeId="0" xr:uid="{03F5B2F2-856F-4318-9D2F-39827BFF09AD}">
      <text>
        <r>
          <rPr>
            <sz val="9"/>
            <color indexed="81"/>
            <rFont val="Tahoma"/>
            <family val="2"/>
            <charset val="238"/>
          </rPr>
          <t xml:space="preserve">P: Provisional value </t>
        </r>
      </text>
    </comment>
    <comment ref="G22" authorId="0" shapeId="0" xr:uid="{80675D32-A6C6-43B5-8FBE-246B62F04C0D}">
      <text>
        <r>
          <rPr>
            <sz val="9"/>
            <color indexed="8"/>
            <rFont val="Tahoma"/>
            <family val="2"/>
            <charset val="238"/>
          </rPr>
          <t xml:space="preserve">P: Provisional value </t>
        </r>
      </text>
    </comment>
    <comment ref="G24" authorId="0" shapeId="0" xr:uid="{8FB14393-F620-4793-8635-E6809DDE5ED8}">
      <text>
        <r>
          <rPr>
            <sz val="9"/>
            <color indexed="8"/>
            <rFont val="Tahoma"/>
            <family val="2"/>
            <charset val="238"/>
          </rPr>
          <t xml:space="preserve">B: Break </t>
        </r>
      </text>
    </comment>
    <comment ref="E26" authorId="0" shapeId="0" xr:uid="{40B2E949-BDD2-4B10-B8EE-D9AB4E11DE43}">
      <text>
        <r>
          <rPr>
            <sz val="9"/>
            <color indexed="81"/>
            <rFont val="Tahoma"/>
            <family val="2"/>
            <charset val="238"/>
          </rPr>
          <t xml:space="preserve">P: Provisional value </t>
        </r>
      </text>
    </comment>
    <comment ref="G26" authorId="0" shapeId="0" xr:uid="{51310C0E-5D9B-4B35-8068-1A7A3B8306A4}">
      <text>
        <r>
          <rPr>
            <sz val="9"/>
            <color indexed="8"/>
            <rFont val="Tahoma"/>
            <family val="2"/>
            <charset val="238"/>
          </rPr>
          <t xml:space="preserve">P: Provisional value </t>
        </r>
      </text>
    </comment>
    <comment ref="H26" authorId="0" shapeId="0" xr:uid="{98C3CD5A-0D10-4878-8F61-6F872F60ABE5}">
      <text>
        <r>
          <rPr>
            <sz val="9"/>
            <color indexed="8"/>
            <rFont val="Tahoma"/>
            <family val="2"/>
            <charset val="238"/>
          </rPr>
          <t xml:space="preserve">P: Provisional value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MyOECD</author>
  </authors>
  <commentList>
    <comment ref="C4" authorId="0" shapeId="0" xr:uid="{C2470848-7EA6-4C8D-990E-8FCFC7823DCD}">
      <text>
        <r>
          <rPr>
            <sz val="9"/>
            <color indexed="81"/>
            <rFont val="Tahoma"/>
            <family val="2"/>
            <charset val="238"/>
          </rPr>
          <t xml:space="preserve">E: Estimated value B: Break </t>
        </r>
      </text>
    </comment>
    <comment ref="C6" authorId="0" shapeId="0" xr:uid="{F9F33F25-7FF7-49C6-9DF5-AA4A1767A5FA}">
      <text>
        <r>
          <rPr>
            <sz val="9"/>
            <color indexed="81"/>
            <rFont val="Tahoma"/>
            <family val="2"/>
            <charset val="238"/>
          </rPr>
          <t xml:space="preserve">E: Estimated value </t>
        </r>
      </text>
    </comment>
    <comment ref="D18" authorId="0" shapeId="0" xr:uid="{3C9F0415-CAA9-4E68-A28D-407BEAE0B3D5}">
      <text>
        <r>
          <rPr>
            <sz val="9"/>
            <color indexed="81"/>
            <rFont val="Tahoma"/>
            <family val="2"/>
            <charset val="238"/>
          </rPr>
          <t xml:space="preserve">P: Provisional value </t>
        </r>
      </text>
    </comment>
    <comment ref="F18" authorId="0" shapeId="0" xr:uid="{34242B05-48AC-4C3B-8947-DA5A5F36FB6F}">
      <text>
        <r>
          <rPr>
            <sz val="9"/>
            <color indexed="8"/>
            <rFont val="Tahoma"/>
            <family val="2"/>
            <charset val="238"/>
          </rPr>
          <t xml:space="preserve">P: Provisional value </t>
        </r>
      </text>
    </comment>
    <comment ref="F20" authorId="0" shapeId="0" xr:uid="{3B45D838-04F5-4419-9C6D-FFB30B58A8A6}">
      <text>
        <r>
          <rPr>
            <sz val="9"/>
            <color indexed="8"/>
            <rFont val="Tahoma"/>
            <family val="2"/>
            <charset val="238"/>
          </rPr>
          <t xml:space="preserve">B: Break </t>
        </r>
      </text>
    </comment>
    <comment ref="D22" authorId="0" shapeId="0" xr:uid="{40BAE7B5-D2AC-4E67-9ADD-F50042E6FB1D}">
      <text>
        <r>
          <rPr>
            <sz val="9"/>
            <color indexed="81"/>
            <rFont val="Tahoma"/>
            <family val="2"/>
            <charset val="238"/>
          </rPr>
          <t xml:space="preserve">P: Provisional value </t>
        </r>
      </text>
    </comment>
    <comment ref="F22" authorId="0" shapeId="0" xr:uid="{577C12F6-D1AF-48FA-B34A-E4AA25AC7267}">
      <text>
        <r>
          <rPr>
            <sz val="9"/>
            <color indexed="8"/>
            <rFont val="Tahoma"/>
            <family val="2"/>
            <charset val="238"/>
          </rPr>
          <t xml:space="preserve">P: Provisional value </t>
        </r>
      </text>
    </comment>
    <comment ref="G22" authorId="0" shapeId="0" xr:uid="{75ACFB72-0D5C-44BB-B429-02B5C2ED5CC4}">
      <text>
        <r>
          <rPr>
            <sz val="9"/>
            <color indexed="8"/>
            <rFont val="Tahoma"/>
            <family val="2"/>
            <charset val="238"/>
          </rPr>
          <t xml:space="preserve">P: Provisional value </t>
        </r>
      </text>
    </comment>
    <comment ref="L40" authorId="0" shapeId="0" xr:uid="{4DCD1DD9-79F2-4B88-A12D-FA82943EF0B3}">
      <text>
        <r>
          <rPr>
            <sz val="9"/>
            <color indexed="81"/>
            <rFont val="Tahoma"/>
            <family val="2"/>
            <charset val="238"/>
          </rPr>
          <t xml:space="preserve">P: Provisional value </t>
        </r>
      </text>
    </comment>
    <comment ref="L44" authorId="0" shapeId="0" xr:uid="{AE8BC3D9-3BF3-4C84-B963-EB15C3AD8434}">
      <text>
        <r>
          <rPr>
            <sz val="9"/>
            <color indexed="81"/>
            <rFont val="Tahoma"/>
            <family val="2"/>
            <charset val="238"/>
          </rPr>
          <t xml:space="preserve">P: Provisional value </t>
        </r>
      </text>
    </comment>
  </commentList>
</comments>
</file>

<file path=xl/sharedStrings.xml><?xml version="1.0" encoding="utf-8"?>
<sst xmlns="http://schemas.openxmlformats.org/spreadsheetml/2006/main" count="1160" uniqueCount="162">
  <si>
    <t>Spain</t>
  </si>
  <si>
    <t>Slovenia</t>
  </si>
  <si>
    <t>Slovak Republic</t>
  </si>
  <si>
    <t>Poland</t>
  </si>
  <si>
    <t>Netherlands</t>
  </si>
  <si>
    <t>Mexico</t>
  </si>
  <si>
    <t>Luxembourg</t>
  </si>
  <si>
    <t>Lithuania</t>
  </si>
  <si>
    <t>Latvia</t>
  </si>
  <si>
    <t>Korea</t>
  </si>
  <si>
    <t>Italy</t>
  </si>
  <si>
    <t>Israel</t>
  </si>
  <si>
    <t>Ireland</t>
  </si>
  <si>
    <t>Iceland</t>
  </si>
  <si>
    <t>Hungary</t>
  </si>
  <si>
    <t>France</t>
  </si>
  <si>
    <t>Finland</t>
  </si>
  <si>
    <t>Estonia</t>
  </si>
  <si>
    <t>Czech Republic</t>
  </si>
  <si>
    <t>Belgium</t>
  </si>
  <si>
    <t>Austria</t>
  </si>
  <si>
    <t>Śmiertelność noworodków na tysiąc porodów</t>
  </si>
  <si>
    <t>Ilość sprzętu do rezonansu magnetycznego na milion mieszkańców</t>
  </si>
  <si>
    <t>Liczba łóżek szpitalnych na 1000 mieszkańców</t>
  </si>
  <si>
    <t>Zgony, którym można było zapobiec na 100 tys. osób</t>
  </si>
  <si>
    <t>Liczba szpitali na milion mieszkańców</t>
  </si>
  <si>
    <t>Lekarze na 1000 mieszkańców</t>
  </si>
  <si>
    <t>Stymulanta</t>
  </si>
  <si>
    <t>Destymulanta</t>
  </si>
  <si>
    <t>Ujednolicenie charakteru zmiennych</t>
  </si>
  <si>
    <t>Max</t>
  </si>
  <si>
    <t>Min</t>
  </si>
  <si>
    <t>Metoda zróżnicowanych wag</t>
  </si>
  <si>
    <t>średnia</t>
  </si>
  <si>
    <t>odchylenie standardowe</t>
  </si>
  <si>
    <t>wagi</t>
  </si>
  <si>
    <t>suma wag</t>
  </si>
  <si>
    <t>waga standaryzowana</t>
  </si>
  <si>
    <t>check suma</t>
  </si>
  <si>
    <t>Miernik</t>
  </si>
  <si>
    <t xml:space="preserve">Miernik </t>
  </si>
  <si>
    <t>Państwa</t>
  </si>
  <si>
    <t>odchylenie</t>
  </si>
  <si>
    <t>średnia  + odchylenie</t>
  </si>
  <si>
    <t>średnia - odchylenie</t>
  </si>
  <si>
    <t>Normalizacja</t>
  </si>
  <si>
    <t>Wzorzec</t>
  </si>
  <si>
    <t>antywzorzec</t>
  </si>
  <si>
    <t>odegłość od wzorca</t>
  </si>
  <si>
    <t>Unitaryzacja/Normalizacja</t>
  </si>
  <si>
    <t>Odległość od Anty-Wzorca</t>
  </si>
  <si>
    <t>odległość od wzorca</t>
  </si>
  <si>
    <t>odegłość od antywzorca</t>
  </si>
  <si>
    <t>TOPSIS</t>
  </si>
  <si>
    <t>średnia + odchylenie</t>
  </si>
  <si>
    <t>przyrost względny</t>
  </si>
  <si>
    <t>przyrost bezwzględny</t>
  </si>
  <si>
    <t>Przyrost względny</t>
  </si>
  <si>
    <t>Przebieg aglomeracji</t>
  </si>
  <si>
    <t>Zdecydowaliśmy się na podstawie Metody Warda, że dzielimy na cztery skupienia biorąc pod uwagę przyrosty wzgl.</t>
  </si>
  <si>
    <t xml:space="preserve">Czech Republic      </t>
  </si>
  <si>
    <t xml:space="preserve">Estonia             </t>
  </si>
  <si>
    <t xml:space="preserve">Hungary             </t>
  </si>
  <si>
    <t xml:space="preserve">Latvia              </t>
  </si>
  <si>
    <t xml:space="preserve">Lithuania           </t>
  </si>
  <si>
    <t xml:space="preserve">Poland              </t>
  </si>
  <si>
    <t xml:space="preserve">Slovak Republic     </t>
  </si>
  <si>
    <t xml:space="preserve">Mexico              </t>
  </si>
  <si>
    <t xml:space="preserve">Austria             </t>
  </si>
  <si>
    <t xml:space="preserve">Belgium             </t>
  </si>
  <si>
    <t xml:space="preserve">Finland             </t>
  </si>
  <si>
    <t xml:space="preserve">France              </t>
  </si>
  <si>
    <t xml:space="preserve">Iceland             </t>
  </si>
  <si>
    <t xml:space="preserve">Ireland             </t>
  </si>
  <si>
    <t xml:space="preserve">Israel              </t>
  </si>
  <si>
    <t xml:space="preserve">Italy               </t>
  </si>
  <si>
    <t xml:space="preserve">Luxembourg          </t>
  </si>
  <si>
    <t xml:space="preserve">Netherlands         </t>
  </si>
  <si>
    <t xml:space="preserve">Slovenia            </t>
  </si>
  <si>
    <t xml:space="preserve">Spain               </t>
  </si>
  <si>
    <t xml:space="preserve">Korea               </t>
  </si>
  <si>
    <t>Robimy to samo dla pozostałych dwóch wariantów</t>
  </si>
  <si>
    <t>Takie wyniki jak teraz x3</t>
  </si>
  <si>
    <t>Mamy policzyć: mierniki jakości grupowania, małe d i duże d</t>
  </si>
  <si>
    <t>Mjg = 0.3</t>
  </si>
  <si>
    <t>Ten podział to będzie nasz finalny podział w projekcie</t>
  </si>
  <si>
    <t>Opiszemy te skupienia</t>
  </si>
  <si>
    <t>Czym charatkteryzują się te skupienia</t>
  </si>
  <si>
    <t xml:space="preserve">Wymyślam odpowiednią nazwę opisujące dane skupienie: "Państwa dbające o służe zdrowia", </t>
  </si>
  <si>
    <t>Macierz odległości</t>
  </si>
  <si>
    <t>Powstałe skupienia</t>
  </si>
  <si>
    <t>Skupienie 1</t>
  </si>
  <si>
    <t>Skupienie 2</t>
  </si>
  <si>
    <t>Skupienie 3</t>
  </si>
  <si>
    <t>Skupienie 4</t>
  </si>
  <si>
    <t>Maksymalne odległości między skupieniami</t>
  </si>
  <si>
    <t>N pierwszych przypadków</t>
  </si>
  <si>
    <t>d_s1</t>
  </si>
  <si>
    <t>d_s2</t>
  </si>
  <si>
    <t>d_s3</t>
  </si>
  <si>
    <t>d_s4</t>
  </si>
  <si>
    <t>d</t>
  </si>
  <si>
    <t>S1</t>
  </si>
  <si>
    <t>S2</t>
  </si>
  <si>
    <t>S3</t>
  </si>
  <si>
    <t>S4</t>
  </si>
  <si>
    <t>D1</t>
  </si>
  <si>
    <t>D</t>
  </si>
  <si>
    <t>D2</t>
  </si>
  <si>
    <t>D3</t>
  </si>
  <si>
    <t>D4</t>
  </si>
  <si>
    <t>Mierniki Heterogeniczności Grup</t>
  </si>
  <si>
    <t>MJG</t>
  </si>
  <si>
    <t>Miernik poprawności grupowania</t>
  </si>
  <si>
    <t>Wybieramy ten miernik jakości grupowania, ponieważ charakteryzuje się on najlepszą poprawnością grupowania</t>
  </si>
  <si>
    <t>Grupa</t>
  </si>
  <si>
    <t>Grupa 1</t>
  </si>
  <si>
    <t>Grupa 2</t>
  </si>
  <si>
    <t>Grupa 3</t>
  </si>
  <si>
    <t>Grupa 4</t>
  </si>
  <si>
    <t xml:space="preserve">  Średnie wartości w grupach</t>
  </si>
  <si>
    <t>Odchylenie Standardowe</t>
  </si>
  <si>
    <t>Minimum</t>
  </si>
  <si>
    <t>Maksimum</t>
  </si>
  <si>
    <t>średnia całkowita</t>
  </si>
  <si>
    <t>średnie grupowe</t>
  </si>
  <si>
    <t>SST</t>
  </si>
  <si>
    <t>Suma SST</t>
  </si>
  <si>
    <t>SSE</t>
  </si>
  <si>
    <t>Suma SSE</t>
  </si>
  <si>
    <t>SSTR</t>
  </si>
  <si>
    <t>SSTR = SST - SSE</t>
  </si>
  <si>
    <t>Żródło zmienności</t>
  </si>
  <si>
    <t>Suma kwadratów odchyleń</t>
  </si>
  <si>
    <t>Liczba stopni swobody (df)</t>
  </si>
  <si>
    <t>Średnie odchylenie kwadratowe</t>
  </si>
  <si>
    <t>Statystyka F</t>
  </si>
  <si>
    <t>Zabiegi (grupy)</t>
  </si>
  <si>
    <t>Błedy losowe</t>
  </si>
  <si>
    <t>Razem</t>
  </si>
  <si>
    <t>F_krytyczne</t>
  </si>
  <si>
    <t>F_emp &gt; F_kryt</t>
  </si>
  <si>
    <t>Przeprowadzamy Test Tukey'a</t>
  </si>
  <si>
    <t>A-B</t>
  </si>
  <si>
    <t>A-C</t>
  </si>
  <si>
    <t>A-D</t>
  </si>
  <si>
    <t>B-C</t>
  </si>
  <si>
    <t>B-D</t>
  </si>
  <si>
    <t>C-D</t>
  </si>
  <si>
    <t>q_alpha</t>
  </si>
  <si>
    <t>T_alpha</t>
  </si>
  <si>
    <t>stopnie</t>
  </si>
  <si>
    <t>HSD_kryt</t>
  </si>
  <si>
    <t>Dendogram przecinamy tam, gdzie występują największe przyrosty względne. Nastąpi podział na 3 skupienia</t>
  </si>
  <si>
    <t>F_emp &lt; F_kryt</t>
  </si>
  <si>
    <t>Nie ma podstaw do odrzucenia hipotezy zerowej</t>
  </si>
  <si>
    <t xml:space="preserve">Lekarze na 1000 mieszkańców </t>
  </si>
  <si>
    <t>Mamy podstawy do odrzucenia hipotezy zerowej. Badane średnie wartości liczby szpitali na milion mieszkańców są od siebie statystycznie różne.</t>
  </si>
  <si>
    <t>Mamy podstawy do odrzucenia hipotezy zerowej. Badane średnie wartości ilości sprzętu do rezonansu magnetycznego są od siebie statystycznie różne.</t>
  </si>
  <si>
    <t>Mamy podstawy do odrzucenia hipotezy zerowej. Badane średnie wartości śmiertelności noworodków są od siebie statystycznie różne.</t>
  </si>
  <si>
    <t>Statystyki opisowe liczymy dla zmiennych przed normalizacja i ujednoliceniem</t>
  </si>
  <si>
    <t>Wybieranie co n-tej obserwacji z posortowanego zbioru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</si>
</sst>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"/>
    <numFmt numFmtId="166" formatCode="0.00000"/>
    <numFmt numFmtId="167" formatCode="0.000000"/>
  </numFmts>
  <fonts count="24" x14ac:knownFonts="1">
    <font>
      <sz val="11"/>
      <color theme="1"/>
      <name val="Calibri"/>
      <family val="2"/>
      <scheme val="minor"/>
    </font>
    <font>
      <sz val="10"/>
      <name val="Arial"/>
      <family val="2"/>
      <charset val="238"/>
    </font>
    <font>
      <sz val="8"/>
      <name val="Arial"/>
      <family val="2"/>
    </font>
    <font>
      <sz val="8"/>
      <name val="Verdana"/>
      <family val="2"/>
      <charset val="238"/>
    </font>
    <font>
      <u/>
      <sz val="8"/>
      <name val="Verdana"/>
      <family val="2"/>
      <charset val="238"/>
    </font>
    <font>
      <b/>
      <sz val="9"/>
      <color indexed="63"/>
      <name val="Verdana"/>
      <family val="2"/>
    </font>
    <font>
      <sz val="9"/>
      <color indexed="8"/>
      <name val="Tahoma"/>
      <family val="2"/>
      <charset val="238"/>
    </font>
    <font>
      <sz val="9"/>
      <color indexed="81"/>
      <name val="Tahoma"/>
      <family val="2"/>
      <charset val="238"/>
    </font>
    <font>
      <sz val="8"/>
      <name val="Arial"/>
      <family val="2"/>
      <charset val="238"/>
    </font>
    <font>
      <sz val="9"/>
      <name val="Arial"/>
      <family val="2"/>
      <charset val="238"/>
    </font>
    <font>
      <sz val="14"/>
      <name val="Arial"/>
      <family val="2"/>
      <charset val="238"/>
    </font>
    <font>
      <sz val="14"/>
      <name val="Verdana"/>
      <family val="2"/>
      <charset val="238"/>
    </font>
    <font>
      <sz val="11"/>
      <color theme="1"/>
      <name val="Calibri"/>
      <family val="2"/>
      <scheme val="minor"/>
    </font>
    <font>
      <sz val="10"/>
      <color indexed="8"/>
      <name val="Arial"/>
      <family val="2"/>
      <charset val="238"/>
    </font>
    <font>
      <b/>
      <sz val="11"/>
      <color theme="1"/>
      <name val="Calibri"/>
      <family val="2"/>
      <charset val="238"/>
      <scheme val="minor"/>
    </font>
    <font>
      <sz val="10"/>
      <name val="Arial"/>
      <family val="2"/>
      <charset val="238"/>
    </font>
    <font>
      <sz val="10"/>
      <color indexed="8"/>
      <name val="Arial"/>
      <family val="2"/>
      <charset val="238"/>
    </font>
    <font>
      <b/>
      <sz val="16"/>
      <color theme="1"/>
      <name val="Calibri"/>
      <family val="2"/>
      <charset val="238"/>
      <scheme val="minor"/>
    </font>
    <font>
      <b/>
      <sz val="8"/>
      <name val="Verdana"/>
      <family val="2"/>
      <charset val="238"/>
    </font>
    <font>
      <sz val="11"/>
      <color theme="1"/>
      <name val="Times New Roman"/>
      <family val="1"/>
      <charset val="238"/>
    </font>
    <font>
      <b/>
      <sz val="10"/>
      <name val="Arial"/>
      <family val="2"/>
      <charset val="238"/>
    </font>
    <font>
      <b/>
      <sz val="8"/>
      <name val="Arial"/>
      <family val="2"/>
      <charset val="238"/>
    </font>
    <font>
      <b/>
      <sz val="10"/>
      <name val="Verdana"/>
      <family val="2"/>
      <charset val="238"/>
    </font>
    <font>
      <sz val="9"/>
      <color indexed="63"/>
      <name val="Verdana"/>
      <family val="2"/>
      <charset val="238"/>
    </font>
  </fonts>
  <fills count="1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18">
    <border>
      <left/>
      <right/>
      <top/>
      <bottom/>
      <diagonal/>
    </border>
    <border>
      <left style="hair">
        <color rgb="FFFFFFCC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/>
      <diagonal/>
    </border>
    <border>
      <left/>
      <right/>
      <top/>
      <bottom style="thin">
        <color rgb="FFC0C0C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rgb="FFFFFFCC"/>
      </left>
      <right style="thin">
        <color rgb="FFC0C0C0"/>
      </right>
      <top/>
      <bottom/>
      <diagonal/>
    </border>
    <border>
      <left style="hair">
        <color rgb="FFFFFFCC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/>
      <top/>
      <bottom style="thin">
        <color rgb="FFC0C0C0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 style="hair">
        <color rgb="FFFFFFCC"/>
      </left>
      <right style="thin">
        <color rgb="FFC0C0C0"/>
      </right>
      <top/>
      <bottom style="thin">
        <color rgb="FFC0C0C0"/>
      </bottom>
      <diagonal/>
    </border>
  </borders>
  <cellStyleXfs count="6">
    <xf numFmtId="0" fontId="0" fillId="0" borderId="0"/>
    <xf numFmtId="0" fontId="1" fillId="0" borderId="0"/>
    <xf numFmtId="9" fontId="12" fillId="0" borderId="0" applyFont="0" applyFill="0" applyBorder="0" applyAlignment="0" applyProtection="0"/>
    <xf numFmtId="0" fontId="1" fillId="0" borderId="0"/>
    <xf numFmtId="0" fontId="1" fillId="0" borderId="0"/>
    <xf numFmtId="0" fontId="15" fillId="0" borderId="0"/>
  </cellStyleXfs>
  <cellXfs count="145">
    <xf numFmtId="0" fontId="0" fillId="0" borderId="0" xfId="0"/>
    <xf numFmtId="0" fontId="1" fillId="0" borderId="0" xfId="1"/>
    <xf numFmtId="0" fontId="2" fillId="2" borderId="1" xfId="1" applyFont="1" applyFill="1" applyBorder="1" applyAlignment="1">
      <alignment horizontal="right"/>
    </xf>
    <xf numFmtId="0" fontId="2" fillId="3" borderId="1" xfId="1" applyFont="1" applyFill="1" applyBorder="1" applyAlignment="1">
      <alignment horizontal="right"/>
    </xf>
    <xf numFmtId="0" fontId="2" fillId="3" borderId="2" xfId="1" applyFont="1" applyFill="1" applyBorder="1" applyAlignment="1">
      <alignment horizontal="right"/>
    </xf>
    <xf numFmtId="0" fontId="2" fillId="2" borderId="2" xfId="1" applyFont="1" applyFill="1" applyBorder="1" applyAlignment="1">
      <alignment horizontal="right"/>
    </xf>
    <xf numFmtId="0" fontId="5" fillId="5" borderId="2" xfId="1" applyFont="1" applyFill="1" applyBorder="1" applyAlignment="1">
      <alignment horizontal="left" wrapText="1"/>
    </xf>
    <xf numFmtId="0" fontId="1" fillId="5" borderId="0" xfId="1" applyFill="1"/>
    <xf numFmtId="0" fontId="8" fillId="3" borderId="0" xfId="1" applyFont="1" applyFill="1"/>
    <xf numFmtId="0" fontId="9" fillId="3" borderId="0" xfId="1" applyFont="1" applyFill="1"/>
    <xf numFmtId="0" fontId="10" fillId="0" borderId="0" xfId="1" applyFont="1"/>
    <xf numFmtId="0" fontId="1" fillId="0" borderId="0" xfId="1" applyFill="1"/>
    <xf numFmtId="0" fontId="5" fillId="0" borderId="2" xfId="1" applyFont="1" applyFill="1" applyBorder="1" applyAlignment="1">
      <alignment horizontal="left" wrapText="1"/>
    </xf>
    <xf numFmtId="0" fontId="2" fillId="0" borderId="2" xfId="1" applyFont="1" applyFill="1" applyBorder="1" applyAlignment="1">
      <alignment horizontal="right"/>
    </xf>
    <xf numFmtId="0" fontId="2" fillId="0" borderId="1" xfId="1" applyFont="1" applyFill="1" applyBorder="1" applyAlignment="1">
      <alignment horizontal="right"/>
    </xf>
    <xf numFmtId="164" fontId="2" fillId="3" borderId="2" xfId="1" applyNumberFormat="1" applyFont="1" applyFill="1" applyBorder="1" applyAlignment="1">
      <alignment horizontal="right"/>
    </xf>
    <xf numFmtId="164" fontId="2" fillId="2" borderId="2" xfId="1" applyNumberFormat="1" applyFont="1" applyFill="1" applyBorder="1" applyAlignment="1">
      <alignment horizontal="right"/>
    </xf>
    <xf numFmtId="164" fontId="1" fillId="0" borderId="0" xfId="1" applyNumberFormat="1"/>
    <xf numFmtId="164" fontId="2" fillId="0" borderId="2" xfId="1" applyNumberFormat="1" applyFont="1" applyFill="1" applyBorder="1" applyAlignment="1">
      <alignment horizontal="right"/>
    </xf>
    <xf numFmtId="0" fontId="3" fillId="0" borderId="4" xfId="1" applyFont="1" applyFill="1" applyBorder="1" applyAlignment="1">
      <alignment vertical="top" wrapText="1"/>
    </xf>
    <xf numFmtId="0" fontId="3" fillId="0" borderId="3" xfId="1" applyFont="1" applyFill="1" applyBorder="1" applyAlignment="1">
      <alignment vertical="top" wrapText="1"/>
    </xf>
    <xf numFmtId="164" fontId="2" fillId="6" borderId="2" xfId="1" applyNumberFormat="1" applyFont="1" applyFill="1" applyBorder="1" applyAlignment="1">
      <alignment horizontal="right"/>
    </xf>
    <xf numFmtId="164" fontId="2" fillId="7" borderId="2" xfId="1" applyNumberFormat="1" applyFont="1" applyFill="1" applyBorder="1" applyAlignment="1">
      <alignment horizontal="right"/>
    </xf>
    <xf numFmtId="164" fontId="2" fillId="8" borderId="2" xfId="1" applyNumberFormat="1" applyFont="1" applyFill="1" applyBorder="1" applyAlignment="1">
      <alignment horizontal="right"/>
    </xf>
    <xf numFmtId="164" fontId="2" fillId="2" borderId="1" xfId="1" applyNumberFormat="1" applyFont="1" applyFill="1" applyBorder="1" applyAlignment="1">
      <alignment horizontal="right"/>
    </xf>
    <xf numFmtId="164" fontId="2" fillId="3" borderId="1" xfId="1" applyNumberFormat="1" applyFont="1" applyFill="1" applyBorder="1" applyAlignment="1">
      <alignment horizontal="right"/>
    </xf>
    <xf numFmtId="164" fontId="2" fillId="0" borderId="1" xfId="1" applyNumberFormat="1" applyFont="1" applyFill="1" applyBorder="1" applyAlignment="1">
      <alignment horizontal="right"/>
    </xf>
    <xf numFmtId="164" fontId="2" fillId="9" borderId="2" xfId="1" applyNumberFormat="1" applyFont="1" applyFill="1" applyBorder="1" applyAlignment="1">
      <alignment horizontal="right"/>
    </xf>
    <xf numFmtId="0" fontId="3" fillId="4" borderId="4" xfId="1" applyFont="1" applyFill="1" applyBorder="1" applyAlignment="1">
      <alignment vertical="top" wrapText="1"/>
    </xf>
    <xf numFmtId="0" fontId="4" fillId="4" borderId="4" xfId="1" applyFont="1" applyFill="1" applyBorder="1" applyAlignment="1">
      <alignment vertical="top" wrapText="1"/>
    </xf>
    <xf numFmtId="0" fontId="13" fillId="0" borderId="0" xfId="3" applyNumberFormat="1" applyFont="1" applyAlignment="1">
      <alignment horizontal="left"/>
    </xf>
    <xf numFmtId="164" fontId="13" fillId="0" borderId="0" xfId="3" applyNumberFormat="1" applyFont="1" applyAlignment="1">
      <alignment horizontal="left" vertical="center"/>
    </xf>
    <xf numFmtId="0" fontId="0" fillId="10" borderId="0" xfId="0" applyFill="1"/>
    <xf numFmtId="164" fontId="0" fillId="10" borderId="0" xfId="0" applyNumberFormat="1" applyFill="1"/>
    <xf numFmtId="0" fontId="0" fillId="3" borderId="0" xfId="0" applyFill="1"/>
    <xf numFmtId="9" fontId="0" fillId="3" borderId="0" xfId="2" applyFont="1" applyFill="1"/>
    <xf numFmtId="164" fontId="0" fillId="7" borderId="0" xfId="0" applyNumberFormat="1" applyFill="1"/>
    <xf numFmtId="9" fontId="0" fillId="7" borderId="0" xfId="2" applyFont="1" applyFill="1"/>
    <xf numFmtId="0" fontId="0" fillId="11" borderId="0" xfId="0" applyFill="1"/>
    <xf numFmtId="164" fontId="0" fillId="11" borderId="0" xfId="0" applyNumberFormat="1" applyFill="1"/>
    <xf numFmtId="0" fontId="0" fillId="0" borderId="0" xfId="0" applyFill="1"/>
    <xf numFmtId="164" fontId="13" fillId="0" borderId="0" xfId="3" applyNumberFormat="1" applyFont="1" applyFill="1" applyAlignment="1">
      <alignment horizontal="left" vertical="center"/>
    </xf>
    <xf numFmtId="164" fontId="0" fillId="0" borderId="0" xfId="0" applyNumberFormat="1" applyFill="1"/>
    <xf numFmtId="9" fontId="0" fillId="0" borderId="0" xfId="2" applyFont="1" applyFill="1"/>
    <xf numFmtId="167" fontId="13" fillId="0" borderId="0" xfId="4" applyNumberFormat="1" applyFont="1" applyAlignment="1">
      <alignment horizontal="right" vertical="center"/>
    </xf>
    <xf numFmtId="166" fontId="13" fillId="0" borderId="0" xfId="4" applyNumberFormat="1" applyFont="1" applyAlignment="1">
      <alignment horizontal="right" vertical="center"/>
    </xf>
    <xf numFmtId="0" fontId="13" fillId="0" borderId="0" xfId="4" applyNumberFormat="1" applyFont="1" applyAlignment="1">
      <alignment horizontal="left" vertical="center"/>
    </xf>
    <xf numFmtId="167" fontId="13" fillId="0" borderId="0" xfId="4" applyNumberFormat="1" applyFont="1" applyFill="1" applyAlignment="1">
      <alignment horizontal="right" vertical="center"/>
    </xf>
    <xf numFmtId="0" fontId="14" fillId="0" borderId="0" xfId="0" applyFont="1"/>
    <xf numFmtId="0" fontId="17" fillId="0" borderId="0" xfId="0" applyFont="1"/>
    <xf numFmtId="164" fontId="16" fillId="0" borderId="7" xfId="5" applyNumberFormat="1" applyFont="1" applyBorder="1" applyAlignment="1">
      <alignment horizontal="right" vertical="center"/>
    </xf>
    <xf numFmtId="164" fontId="13" fillId="0" borderId="7" xfId="4" applyNumberFormat="1" applyFont="1" applyBorder="1" applyAlignment="1">
      <alignment horizontal="right" vertical="center"/>
    </xf>
    <xf numFmtId="164" fontId="0" fillId="0" borderId="0" xfId="0" applyNumberFormat="1"/>
    <xf numFmtId="164" fontId="13" fillId="0" borderId="0" xfId="4" applyNumberFormat="1" applyFont="1" applyFill="1" applyAlignment="1">
      <alignment horizontal="right" vertical="center"/>
    </xf>
    <xf numFmtId="0" fontId="13" fillId="3" borderId="0" xfId="4" applyNumberFormat="1" applyFont="1" applyFill="1" applyAlignment="1">
      <alignment horizontal="left" vertical="center"/>
    </xf>
    <xf numFmtId="164" fontId="13" fillId="3" borderId="0" xfId="4" applyNumberFormat="1" applyFont="1" applyFill="1" applyAlignment="1">
      <alignment horizontal="right" vertical="center"/>
    </xf>
    <xf numFmtId="0" fontId="13" fillId="11" borderId="0" xfId="4" applyNumberFormat="1" applyFont="1" applyFill="1" applyAlignment="1">
      <alignment horizontal="left" vertical="center"/>
    </xf>
    <xf numFmtId="0" fontId="0" fillId="5" borderId="0" xfId="0" applyFill="1"/>
    <xf numFmtId="164" fontId="0" fillId="5" borderId="0" xfId="0" applyNumberFormat="1" applyFill="1"/>
    <xf numFmtId="164" fontId="0" fillId="12" borderId="0" xfId="0" applyNumberFormat="1" applyFill="1"/>
    <xf numFmtId="0" fontId="0" fillId="13" borderId="0" xfId="0" applyFill="1"/>
    <xf numFmtId="164" fontId="0" fillId="13" borderId="0" xfId="0" applyNumberFormat="1" applyFill="1"/>
    <xf numFmtId="164" fontId="0" fillId="3" borderId="0" xfId="0" applyNumberFormat="1" applyFill="1"/>
    <xf numFmtId="0" fontId="1" fillId="5" borderId="0" xfId="1" applyFill="1" applyBorder="1"/>
    <xf numFmtId="0" fontId="2" fillId="3" borderId="8" xfId="1" applyFont="1" applyFill="1" applyBorder="1" applyAlignment="1">
      <alignment horizontal="right"/>
    </xf>
    <xf numFmtId="0" fontId="2" fillId="3" borderId="9" xfId="1" applyFont="1" applyFill="1" applyBorder="1" applyAlignment="1">
      <alignment horizontal="right"/>
    </xf>
    <xf numFmtId="0" fontId="2" fillId="14" borderId="8" xfId="1" applyFont="1" applyFill="1" applyBorder="1" applyAlignment="1">
      <alignment horizontal="right"/>
    </xf>
    <xf numFmtId="0" fontId="2" fillId="4" borderId="9" xfId="1" applyFont="1" applyFill="1" applyBorder="1" applyAlignment="1">
      <alignment horizontal="right"/>
    </xf>
    <xf numFmtId="0" fontId="2" fillId="4" borderId="8" xfId="1" applyFont="1" applyFill="1" applyBorder="1" applyAlignment="1">
      <alignment horizontal="right"/>
    </xf>
    <xf numFmtId="0" fontId="2" fillId="4" borderId="2" xfId="1" applyFont="1" applyFill="1" applyBorder="1" applyAlignment="1">
      <alignment horizontal="right"/>
    </xf>
    <xf numFmtId="0" fontId="2" fillId="4" borderId="1" xfId="1" applyFont="1" applyFill="1" applyBorder="1" applyAlignment="1">
      <alignment horizontal="right"/>
    </xf>
    <xf numFmtId="0" fontId="9" fillId="4" borderId="2" xfId="1" applyFont="1" applyFill="1" applyBorder="1"/>
    <xf numFmtId="0" fontId="2" fillId="4" borderId="0" xfId="1" applyFont="1" applyFill="1" applyBorder="1" applyAlignment="1">
      <alignment horizontal="right"/>
    </xf>
    <xf numFmtId="0" fontId="3" fillId="3" borderId="4" xfId="1" applyFont="1" applyFill="1" applyBorder="1" applyAlignment="1">
      <alignment vertical="top" wrapText="1"/>
    </xf>
    <xf numFmtId="0" fontId="3" fillId="14" borderId="4" xfId="1" applyFont="1" applyFill="1" applyBorder="1" applyAlignment="1">
      <alignment vertical="top" wrapText="1"/>
    </xf>
    <xf numFmtId="0" fontId="2" fillId="14" borderId="2" xfId="1" applyFont="1" applyFill="1" applyBorder="1" applyAlignment="1">
      <alignment horizontal="right"/>
    </xf>
    <xf numFmtId="0" fontId="2" fillId="14" borderId="1" xfId="1" applyFont="1" applyFill="1" applyBorder="1" applyAlignment="1">
      <alignment horizontal="right"/>
    </xf>
    <xf numFmtId="0" fontId="3" fillId="15" borderId="4" xfId="1" applyFont="1" applyFill="1" applyBorder="1" applyAlignment="1">
      <alignment vertical="top" wrapText="1"/>
    </xf>
    <xf numFmtId="0" fontId="2" fillId="15" borderId="2" xfId="1" applyFont="1" applyFill="1" applyBorder="1" applyAlignment="1">
      <alignment horizontal="right"/>
    </xf>
    <xf numFmtId="0" fontId="2" fillId="15" borderId="1" xfId="1" applyFont="1" applyFill="1" applyBorder="1" applyAlignment="1">
      <alignment horizontal="right"/>
    </xf>
    <xf numFmtId="0" fontId="2" fillId="15" borderId="8" xfId="1" applyFont="1" applyFill="1" applyBorder="1" applyAlignment="1">
      <alignment horizontal="right"/>
    </xf>
    <xf numFmtId="0" fontId="18" fillId="0" borderId="0" xfId="1" applyFont="1" applyFill="1" applyBorder="1" applyAlignment="1">
      <alignment vertical="top" wrapText="1"/>
    </xf>
    <xf numFmtId="0" fontId="0" fillId="4" borderId="0" xfId="0" applyFill="1"/>
    <xf numFmtId="2" fontId="0" fillId="4" borderId="0" xfId="0" applyNumberFormat="1" applyFill="1"/>
    <xf numFmtId="0" fontId="3" fillId="11" borderId="0" xfId="1" applyFont="1" applyFill="1" applyBorder="1" applyAlignment="1">
      <alignment vertical="top" wrapText="1"/>
    </xf>
    <xf numFmtId="2" fontId="0" fillId="3" borderId="0" xfId="0" applyNumberFormat="1" applyFill="1"/>
    <xf numFmtId="164" fontId="13" fillId="0" borderId="0" xfId="4" applyNumberFormat="1" applyFont="1" applyBorder="1" applyAlignment="1">
      <alignment horizontal="right" vertical="center"/>
    </xf>
    <xf numFmtId="0" fontId="13" fillId="0" borderId="0" xfId="4" applyNumberFormat="1" applyFont="1" applyFill="1" applyAlignment="1">
      <alignment horizontal="left" vertical="center"/>
    </xf>
    <xf numFmtId="0" fontId="0" fillId="0" borderId="7" xfId="0" applyBorder="1"/>
    <xf numFmtId="0" fontId="0" fillId="0" borderId="7" xfId="0" applyFill="1" applyBorder="1"/>
    <xf numFmtId="0" fontId="0" fillId="11" borderId="7" xfId="0" applyFill="1" applyBorder="1"/>
    <xf numFmtId="0" fontId="0" fillId="10" borderId="7" xfId="0" applyFill="1" applyBorder="1"/>
    <xf numFmtId="0" fontId="13" fillId="3" borderId="7" xfId="4" applyNumberFormat="1" applyFont="1" applyFill="1" applyBorder="1" applyAlignment="1">
      <alignment horizontal="left" vertical="center"/>
    </xf>
    <xf numFmtId="0" fontId="0" fillId="4" borderId="7" xfId="0" applyFill="1" applyBorder="1"/>
    <xf numFmtId="164" fontId="0" fillId="10" borderId="7" xfId="0" applyNumberFormat="1" applyFill="1" applyBorder="1"/>
    <xf numFmtId="164" fontId="0" fillId="3" borderId="7" xfId="0" applyNumberFormat="1" applyFill="1" applyBorder="1"/>
    <xf numFmtId="164" fontId="0" fillId="4" borderId="7" xfId="0" applyNumberFormat="1" applyFill="1" applyBorder="1"/>
    <xf numFmtId="164" fontId="0" fillId="11" borderId="7" xfId="0" applyNumberFormat="1" applyFill="1" applyBorder="1"/>
    <xf numFmtId="0" fontId="0" fillId="7" borderId="10" xfId="0" applyFill="1" applyBorder="1"/>
    <xf numFmtId="0" fontId="0" fillId="7" borderId="0" xfId="0" applyFill="1"/>
    <xf numFmtId="0" fontId="19" fillId="0" borderId="7" xfId="0" applyFont="1" applyBorder="1" applyAlignment="1">
      <alignment horizontal="center" vertical="center" wrapText="1"/>
    </xf>
    <xf numFmtId="164" fontId="19" fillId="0" borderId="7" xfId="0" applyNumberFormat="1" applyFont="1" applyBorder="1" applyAlignment="1">
      <alignment horizontal="center" vertical="center" wrapText="1"/>
    </xf>
    <xf numFmtId="165" fontId="19" fillId="0" borderId="7" xfId="0" applyNumberFormat="1" applyFont="1" applyBorder="1" applyAlignment="1">
      <alignment horizontal="center" vertical="center" wrapText="1"/>
    </xf>
    <xf numFmtId="0" fontId="19" fillId="0" borderId="10" xfId="0" applyFont="1" applyFill="1" applyBorder="1" applyAlignment="1">
      <alignment horizontal="center" vertical="center" wrapText="1"/>
    </xf>
    <xf numFmtId="0" fontId="19" fillId="0" borderId="0" xfId="0" applyFont="1" applyFill="1" applyBorder="1" applyAlignment="1">
      <alignment horizontal="center" vertical="center" wrapText="1"/>
    </xf>
    <xf numFmtId="16" fontId="0" fillId="0" borderId="7" xfId="0" applyNumberFormat="1" applyBorder="1"/>
    <xf numFmtId="164" fontId="0" fillId="0" borderId="7" xfId="0" applyNumberFormat="1" applyFill="1" applyBorder="1"/>
    <xf numFmtId="0" fontId="3" fillId="4" borderId="4" xfId="1" applyFont="1" applyFill="1" applyBorder="1" applyAlignment="1">
      <alignment vertical="top" wrapText="1"/>
    </xf>
    <xf numFmtId="0" fontId="3" fillId="4" borderId="3" xfId="1" applyFont="1" applyFill="1" applyBorder="1" applyAlignment="1">
      <alignment vertical="top" wrapText="1"/>
    </xf>
    <xf numFmtId="0" fontId="4" fillId="4" borderId="4" xfId="1" applyFont="1" applyFill="1" applyBorder="1" applyAlignment="1">
      <alignment vertical="top" wrapText="1"/>
    </xf>
    <xf numFmtId="0" fontId="4" fillId="4" borderId="3" xfId="1" applyFont="1" applyFill="1" applyBorder="1" applyAlignment="1">
      <alignment vertical="top" wrapText="1"/>
    </xf>
    <xf numFmtId="164" fontId="0" fillId="13" borderId="7" xfId="0" applyNumberFormat="1" applyFill="1" applyBorder="1"/>
    <xf numFmtId="164" fontId="0" fillId="0" borderId="11" xfId="0" applyNumberFormat="1" applyFill="1" applyBorder="1"/>
    <xf numFmtId="164" fontId="0" fillId="13" borderId="12" xfId="0" applyNumberFormat="1" applyFill="1" applyBorder="1"/>
    <xf numFmtId="0" fontId="3" fillId="0" borderId="4" xfId="1" applyFont="1" applyFill="1" applyBorder="1" applyAlignment="1">
      <alignment vertical="top" wrapText="1"/>
    </xf>
    <xf numFmtId="0" fontId="3" fillId="0" borderId="3" xfId="1" applyFont="1" applyFill="1" applyBorder="1" applyAlignment="1">
      <alignment vertical="top" wrapText="1"/>
    </xf>
    <xf numFmtId="0" fontId="3" fillId="4" borderId="4" xfId="1" applyFont="1" applyFill="1" applyBorder="1" applyAlignment="1">
      <alignment vertical="top" wrapText="1"/>
    </xf>
    <xf numFmtId="0" fontId="3" fillId="4" borderId="3" xfId="1" applyFont="1" applyFill="1" applyBorder="1" applyAlignment="1">
      <alignment vertical="top" wrapText="1"/>
    </xf>
    <xf numFmtId="0" fontId="4" fillId="4" borderId="4" xfId="1" applyFont="1" applyFill="1" applyBorder="1" applyAlignment="1">
      <alignment vertical="top" wrapText="1"/>
    </xf>
    <xf numFmtId="0" fontId="4" fillId="4" borderId="3" xfId="1" applyFont="1" applyFill="1" applyBorder="1" applyAlignment="1">
      <alignment vertical="top" wrapText="1"/>
    </xf>
    <xf numFmtId="0" fontId="11" fillId="0" borderId="4" xfId="1" applyFont="1" applyFill="1" applyBorder="1" applyAlignment="1">
      <alignment vertical="top" wrapText="1"/>
    </xf>
    <xf numFmtId="0" fontId="11" fillId="0" borderId="3" xfId="1" applyFont="1" applyFill="1" applyBorder="1" applyAlignment="1">
      <alignment vertical="top" wrapText="1"/>
    </xf>
    <xf numFmtId="0" fontId="0" fillId="0" borderId="0" xfId="0" applyAlignment="1">
      <alignment horizontal="center"/>
    </xf>
    <xf numFmtId="0" fontId="4" fillId="0" borderId="4" xfId="1" applyFont="1" applyFill="1" applyBorder="1" applyAlignment="1">
      <alignment vertical="top" wrapText="1"/>
    </xf>
    <xf numFmtId="0" fontId="4" fillId="0" borderId="3" xfId="1" applyFont="1" applyFill="1" applyBorder="1" applyAlignment="1">
      <alignment vertical="top" wrapText="1"/>
    </xf>
    <xf numFmtId="0" fontId="0" fillId="0" borderId="5" xfId="0" applyBorder="1" applyAlignment="1">
      <alignment horizontal="center"/>
    </xf>
    <xf numFmtId="0" fontId="1" fillId="0" borderId="6" xfId="1" applyBorder="1" applyAlignment="1">
      <alignment horizontal="center"/>
    </xf>
    <xf numFmtId="164" fontId="2" fillId="16" borderId="2" xfId="1" applyNumberFormat="1" applyFont="1" applyFill="1" applyBorder="1" applyAlignment="1">
      <alignment horizontal="right"/>
    </xf>
    <xf numFmtId="0" fontId="3" fillId="17" borderId="4" xfId="1" applyFont="1" applyFill="1" applyBorder="1" applyAlignment="1">
      <alignment vertical="top" wrapText="1"/>
    </xf>
    <xf numFmtId="0" fontId="3" fillId="17" borderId="3" xfId="1" applyFont="1" applyFill="1" applyBorder="1" applyAlignment="1">
      <alignment vertical="top" wrapText="1"/>
    </xf>
    <xf numFmtId="165" fontId="1" fillId="4" borderId="0" xfId="1" applyNumberFormat="1" applyFill="1"/>
    <xf numFmtId="0" fontId="20" fillId="0" borderId="0" xfId="1" applyFont="1" applyAlignment="1">
      <alignment horizontal="center"/>
    </xf>
    <xf numFmtId="164" fontId="21" fillId="0" borderId="2" xfId="1" applyNumberFormat="1" applyFont="1" applyFill="1" applyBorder="1" applyAlignment="1">
      <alignment horizontal="center"/>
    </xf>
    <xf numFmtId="164" fontId="2" fillId="17" borderId="2" xfId="1" applyNumberFormat="1" applyFont="1" applyFill="1" applyBorder="1" applyAlignment="1">
      <alignment horizontal="right"/>
    </xf>
    <xf numFmtId="0" fontId="5" fillId="0" borderId="13" xfId="1" applyFont="1" applyFill="1" applyBorder="1" applyAlignment="1">
      <alignment horizontal="left" wrapText="1"/>
    </xf>
    <xf numFmtId="0" fontId="3" fillId="0" borderId="14" xfId="1" applyFont="1" applyFill="1" applyBorder="1" applyAlignment="1">
      <alignment vertical="top" wrapText="1"/>
    </xf>
    <xf numFmtId="0" fontId="3" fillId="0" borderId="15" xfId="1" applyFont="1" applyFill="1" applyBorder="1" applyAlignment="1">
      <alignment vertical="top" wrapText="1"/>
    </xf>
    <xf numFmtId="164" fontId="2" fillId="0" borderId="16" xfId="1" applyNumberFormat="1" applyFont="1" applyFill="1" applyBorder="1" applyAlignment="1">
      <alignment horizontal="right"/>
    </xf>
    <xf numFmtId="164" fontId="2" fillId="0" borderId="17" xfId="1" applyNumberFormat="1" applyFont="1" applyFill="1" applyBorder="1" applyAlignment="1">
      <alignment horizontal="right"/>
    </xf>
    <xf numFmtId="0" fontId="22" fillId="0" borderId="7" xfId="1" applyFont="1" applyFill="1" applyBorder="1" applyAlignment="1">
      <alignment vertical="top" wrapText="1"/>
    </xf>
    <xf numFmtId="164" fontId="2" fillId="0" borderId="7" xfId="1" applyNumberFormat="1" applyFont="1" applyFill="1" applyBorder="1" applyAlignment="1">
      <alignment horizontal="right"/>
    </xf>
    <xf numFmtId="0" fontId="9" fillId="0" borderId="0" xfId="1" applyFont="1" applyFill="1"/>
    <xf numFmtId="0" fontId="8" fillId="0" borderId="0" xfId="1" applyFont="1" applyFill="1"/>
    <xf numFmtId="0" fontId="0" fillId="0" borderId="0" xfId="0" applyFont="1"/>
    <xf numFmtId="0" fontId="23" fillId="5" borderId="2" xfId="1" applyFont="1" applyFill="1" applyBorder="1" applyAlignment="1">
      <alignment horizontal="left" wrapText="1"/>
    </xf>
  </cellXfs>
  <cellStyles count="6">
    <cellStyle name="Normalny" xfId="0" builtinId="0"/>
    <cellStyle name="Normalny 2" xfId="1" xr:uid="{137E8661-6C70-4851-96C1-BBA406FA6039}"/>
    <cellStyle name="Normalny_Dendogramy" xfId="3" xr:uid="{BFD821E5-D169-4937-B331-CBA998D1C437}"/>
    <cellStyle name="Normalny_Metoda k-średnich" xfId="4" xr:uid="{7C10C531-A45B-429A-B900-7C7081FA3543}"/>
    <cellStyle name="Normalny_Metoda k-średnich_1" xfId="5" xr:uid="{9D9539AC-B9D0-4099-A970-2B6F4AD82A07}"/>
    <cellStyle name="Procentowy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vmlDrawing2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0</xdr:row>
          <xdr:rowOff>0</xdr:rowOff>
        </xdr:from>
        <xdr:to>
          <xdr:col>4</xdr:col>
          <xdr:colOff>53788</xdr:colOff>
          <xdr:row>24</xdr:row>
          <xdr:rowOff>30736</xdr:rowOff>
        </xdr:to>
        <xdr:sp macro="" textlink="">
          <xdr:nvSpPr>
            <xdr:cNvPr id="5125" name="Object 5" hidden="1">
              <a:extLst>
                <a:ext uri="{63B3BB69-23CF-44E3-9099-C40C66FF867C}">
                  <a14:compatExt spid="_x0000_s5125"/>
                </a:ext>
                <a:ext uri="{FF2B5EF4-FFF2-40B4-BE49-F238E27FC236}">
                  <a16:creationId xmlns:a16="http://schemas.microsoft.com/office/drawing/2014/main" id="{00000000-0008-0000-0300-000005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0</xdr:row>
          <xdr:rowOff>0</xdr:rowOff>
        </xdr:from>
        <xdr:to>
          <xdr:col>11</xdr:col>
          <xdr:colOff>391886</xdr:colOff>
          <xdr:row>24</xdr:row>
          <xdr:rowOff>30736</xdr:rowOff>
        </xdr:to>
        <xdr:sp macro="" textlink="">
          <xdr:nvSpPr>
            <xdr:cNvPr id="5126" name="Object 6" hidden="1">
              <a:extLst>
                <a:ext uri="{63B3BB69-23CF-44E3-9099-C40C66FF867C}">
                  <a14:compatExt spid="_x0000_s5126"/>
                </a:ext>
                <a:ext uri="{FF2B5EF4-FFF2-40B4-BE49-F238E27FC236}">
                  <a16:creationId xmlns:a16="http://schemas.microsoft.com/office/drawing/2014/main" id="{00000000-0008-0000-0300-000006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268941</xdr:colOff>
          <xdr:row>0</xdr:row>
          <xdr:rowOff>115261</xdr:rowOff>
        </xdr:from>
        <xdr:to>
          <xdr:col>18</xdr:col>
          <xdr:colOff>61472</xdr:colOff>
          <xdr:row>24</xdr:row>
          <xdr:rowOff>145997</xdr:rowOff>
        </xdr:to>
        <xdr:sp macro="" textlink="">
          <xdr:nvSpPr>
            <xdr:cNvPr id="5128" name="Object 8" hidden="1">
              <a:extLst>
                <a:ext uri="{63B3BB69-23CF-44E3-9099-C40C66FF867C}">
                  <a14:compatExt spid="_x0000_s5128"/>
                </a:ext>
                <a:ext uri="{FF2B5EF4-FFF2-40B4-BE49-F238E27FC236}">
                  <a16:creationId xmlns:a16="http://schemas.microsoft.com/office/drawing/2014/main" id="{00000000-0008-0000-0300-000008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76841</xdr:colOff>
      <xdr:row>42</xdr:row>
      <xdr:rowOff>131725</xdr:rowOff>
    </xdr:from>
    <xdr:to>
      <xdr:col>2</xdr:col>
      <xdr:colOff>166794</xdr:colOff>
      <xdr:row>45</xdr:row>
      <xdr:rowOff>2457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3326090" y="6553382"/>
          <a:ext cx="1297444" cy="430568"/>
        </a:xfrm>
        <a:prstGeom prst="rect">
          <a:avLst/>
        </a:prstGeom>
        <a:noFill/>
      </xdr:spPr>
    </xdr:pic>
    <xdr:clientData/>
  </xdr:twoCellAnchor>
  <xdr:twoCellAnchor>
    <xdr:from>
      <xdr:col>1</xdr:col>
      <xdr:colOff>0</xdr:colOff>
      <xdr:row>63</xdr:row>
      <xdr:rowOff>98795</xdr:rowOff>
    </xdr:from>
    <xdr:to>
      <xdr:col>2</xdr:col>
      <xdr:colOff>1067250</xdr:colOff>
      <xdr:row>65</xdr:row>
      <xdr:rowOff>156138</xdr:rowOff>
    </xdr:to>
    <xdr:pic>
      <xdr:nvPicPr>
        <xdr:cNvPr id="3" name="Picture 3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3249249" y="10439309"/>
          <a:ext cx="2274741" cy="430568"/>
        </a:xfrm>
        <a:prstGeom prst="rect">
          <a:avLst/>
        </a:prstGeom>
        <a:noFill/>
      </xdr:spPr>
    </xdr:pic>
    <xdr:clientData/>
  </xdr:twoCellAnchor>
  <xdr:twoCellAnchor>
    <xdr:from>
      <xdr:col>14</xdr:col>
      <xdr:colOff>633933</xdr:colOff>
      <xdr:row>43</xdr:row>
      <xdr:rowOff>112515</xdr:rowOff>
    </xdr:from>
    <xdr:to>
      <xdr:col>15</xdr:col>
      <xdr:colOff>109162</xdr:colOff>
      <xdr:row>45</xdr:row>
      <xdr:rowOff>175347</xdr:rowOff>
    </xdr:to>
    <xdr:pic>
      <xdr:nvPicPr>
        <xdr:cNvPr id="4" name="Picture 4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6174891" y="8641793"/>
          <a:ext cx="1012036" cy="447034"/>
        </a:xfrm>
        <a:prstGeom prst="rect">
          <a:avLst/>
        </a:prstGeom>
        <a:noFill/>
      </xdr:spPr>
    </xdr:pic>
    <xdr:clientData/>
  </xdr:twoCellAnchor>
  <xdr:twoCellAnchor>
    <xdr:from>
      <xdr:col>15</xdr:col>
      <xdr:colOff>0</xdr:colOff>
      <xdr:row>63</xdr:row>
      <xdr:rowOff>98795</xdr:rowOff>
    </xdr:from>
    <xdr:to>
      <xdr:col>16</xdr:col>
      <xdr:colOff>1067250</xdr:colOff>
      <xdr:row>65</xdr:row>
      <xdr:rowOff>156138</xdr:rowOff>
    </xdr:to>
    <xdr:pic>
      <xdr:nvPicPr>
        <xdr:cNvPr id="5" name="Picture 3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3255236" y="10171864"/>
          <a:ext cx="2268754" cy="420589"/>
        </a:xfrm>
        <a:prstGeom prst="rect">
          <a:avLst/>
        </a:prstGeom>
        <a:noFill/>
      </xdr:spPr>
    </xdr:pic>
    <xdr:clientData/>
  </xdr:twoCellAnchor>
  <xdr:twoCellAnchor>
    <xdr:from>
      <xdr:col>26</xdr:col>
      <xdr:colOff>76841</xdr:colOff>
      <xdr:row>42</xdr:row>
      <xdr:rowOff>131725</xdr:rowOff>
    </xdr:from>
    <xdr:to>
      <xdr:col>27</xdr:col>
      <xdr:colOff>166794</xdr:colOff>
      <xdr:row>45</xdr:row>
      <xdr:rowOff>2457</xdr:rowOff>
    </xdr:to>
    <xdr:pic>
      <xdr:nvPicPr>
        <xdr:cNvPr id="6" name="Picture 4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7154606" y="8468903"/>
          <a:ext cx="1012036" cy="447034"/>
        </a:xfrm>
        <a:prstGeom prst="rect">
          <a:avLst/>
        </a:prstGeom>
        <a:noFill/>
      </xdr:spPr>
    </xdr:pic>
    <xdr:clientData/>
  </xdr:twoCellAnchor>
  <xdr:twoCellAnchor>
    <xdr:from>
      <xdr:col>26</xdr:col>
      <xdr:colOff>0</xdr:colOff>
      <xdr:row>63</xdr:row>
      <xdr:rowOff>98795</xdr:rowOff>
    </xdr:from>
    <xdr:to>
      <xdr:col>27</xdr:col>
      <xdr:colOff>1067250</xdr:colOff>
      <xdr:row>65</xdr:row>
      <xdr:rowOff>156138</xdr:rowOff>
    </xdr:to>
    <xdr:pic>
      <xdr:nvPicPr>
        <xdr:cNvPr id="7" name="Picture 3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7077765" y="12470090"/>
          <a:ext cx="1720391" cy="441543"/>
        </a:xfrm>
        <a:prstGeom prst="rect">
          <a:avLst/>
        </a:prstGeom>
        <a:noFill/>
      </xdr:spPr>
    </xdr:pic>
    <xdr:clientData/>
  </xdr:twoCellAnchor>
  <xdr:twoCellAnchor>
    <xdr:from>
      <xdr:col>36</xdr:col>
      <xdr:colOff>76841</xdr:colOff>
      <xdr:row>42</xdr:row>
      <xdr:rowOff>131725</xdr:rowOff>
    </xdr:from>
    <xdr:to>
      <xdr:col>37</xdr:col>
      <xdr:colOff>166794</xdr:colOff>
      <xdr:row>45</xdr:row>
      <xdr:rowOff>2457</xdr:rowOff>
    </xdr:to>
    <xdr:pic>
      <xdr:nvPicPr>
        <xdr:cNvPr id="8" name="Picture 4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25107581" y="8468903"/>
          <a:ext cx="915986" cy="447034"/>
        </a:xfrm>
        <a:prstGeom prst="rect">
          <a:avLst/>
        </a:prstGeom>
        <a:noFill/>
      </xdr:spPr>
    </xdr:pic>
    <xdr:clientData/>
  </xdr:twoCellAnchor>
  <xdr:twoCellAnchor>
    <xdr:from>
      <xdr:col>36</xdr:col>
      <xdr:colOff>0</xdr:colOff>
      <xdr:row>63</xdr:row>
      <xdr:rowOff>98795</xdr:rowOff>
    </xdr:from>
    <xdr:to>
      <xdr:col>37</xdr:col>
      <xdr:colOff>1067250</xdr:colOff>
      <xdr:row>65</xdr:row>
      <xdr:rowOff>156138</xdr:rowOff>
    </xdr:to>
    <xdr:pic>
      <xdr:nvPicPr>
        <xdr:cNvPr id="9" name="Picture 3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25030740" y="12470090"/>
          <a:ext cx="1616657" cy="441543"/>
        </a:xfrm>
        <a:prstGeom prst="rect">
          <a:avLst/>
        </a:prstGeom>
        <a:noFill/>
      </xdr:spPr>
    </xdr:pic>
    <xdr:clientData/>
  </xdr:twoCellAnchor>
  <xdr:twoCellAnchor>
    <xdr:from>
      <xdr:col>46</xdr:col>
      <xdr:colOff>76841</xdr:colOff>
      <xdr:row>42</xdr:row>
      <xdr:rowOff>131725</xdr:rowOff>
    </xdr:from>
    <xdr:to>
      <xdr:col>47</xdr:col>
      <xdr:colOff>166794</xdr:colOff>
      <xdr:row>45</xdr:row>
      <xdr:rowOff>2457</xdr:rowOff>
    </xdr:to>
    <xdr:pic>
      <xdr:nvPicPr>
        <xdr:cNvPr id="10" name="Picture 4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32615230" y="8025323"/>
          <a:ext cx="704677" cy="415599"/>
        </a:xfrm>
        <a:prstGeom prst="rect">
          <a:avLst/>
        </a:prstGeom>
        <a:noFill/>
      </xdr:spPr>
    </xdr:pic>
    <xdr:clientData/>
  </xdr:twoCellAnchor>
  <xdr:twoCellAnchor>
    <xdr:from>
      <xdr:col>46</xdr:col>
      <xdr:colOff>0</xdr:colOff>
      <xdr:row>63</xdr:row>
      <xdr:rowOff>98795</xdr:rowOff>
    </xdr:from>
    <xdr:to>
      <xdr:col>47</xdr:col>
      <xdr:colOff>1067250</xdr:colOff>
      <xdr:row>65</xdr:row>
      <xdr:rowOff>156138</xdr:rowOff>
    </xdr:to>
    <xdr:pic>
      <xdr:nvPicPr>
        <xdr:cNvPr id="11" name="Picture 3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32538389" y="11806468"/>
          <a:ext cx="1228616" cy="420588"/>
        </a:xfrm>
        <a:prstGeom prst="rect">
          <a:avLst/>
        </a:prstGeom>
        <a:noFill/>
      </xdr:spPr>
    </xdr:pic>
    <xdr:clientData/>
  </xdr:twoCellAnchor>
  <xdr:twoCellAnchor>
    <xdr:from>
      <xdr:col>57</xdr:col>
      <xdr:colOff>76841</xdr:colOff>
      <xdr:row>42</xdr:row>
      <xdr:rowOff>131725</xdr:rowOff>
    </xdr:from>
    <xdr:to>
      <xdr:col>58</xdr:col>
      <xdr:colOff>166794</xdr:colOff>
      <xdr:row>45</xdr:row>
      <xdr:rowOff>2457</xdr:rowOff>
    </xdr:to>
    <xdr:pic>
      <xdr:nvPicPr>
        <xdr:cNvPr id="12" name="Picture 4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38804371" y="8468903"/>
          <a:ext cx="704676" cy="447034"/>
        </a:xfrm>
        <a:prstGeom prst="rect">
          <a:avLst/>
        </a:prstGeom>
        <a:noFill/>
      </xdr:spPr>
    </xdr:pic>
    <xdr:clientData/>
  </xdr:twoCellAnchor>
  <xdr:twoCellAnchor>
    <xdr:from>
      <xdr:col>57</xdr:col>
      <xdr:colOff>0</xdr:colOff>
      <xdr:row>63</xdr:row>
      <xdr:rowOff>98795</xdr:rowOff>
    </xdr:from>
    <xdr:to>
      <xdr:col>58</xdr:col>
      <xdr:colOff>1067250</xdr:colOff>
      <xdr:row>65</xdr:row>
      <xdr:rowOff>156138</xdr:rowOff>
    </xdr:to>
    <xdr:pic>
      <xdr:nvPicPr>
        <xdr:cNvPr id="13" name="Picture 3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38727530" y="12470090"/>
          <a:ext cx="1436084" cy="441543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stats.oecd.org/OECDStat_Metadata/ShowMetadata.ashx?Dataset=HEALTH_REAC&amp;Coords=%5bCOU%5d.%5bISR%5d&amp;ShowOnWeb=true&amp;Lang=en" TargetMode="External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3" Type="http://schemas.openxmlformats.org/officeDocument/2006/relationships/vmlDrawing" Target="../drawings/vmlDrawing2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emf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hyperlink" Target="http://stats.oecd.org/OECDStat_Metadata/ShowMetadata.ashx?Dataset=HEALTH_REAC&amp;Coords=%5bCOU%5d.%5bISR%5d&amp;ShowOnWeb=true&amp;Lang=en" TargetMode="External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C7C1A-5BBD-4CE9-8725-7F30939D08BF}">
  <dimension ref="B3:J135"/>
  <sheetViews>
    <sheetView topLeftCell="D1" zoomScale="60" zoomScaleNormal="60" workbookViewId="0">
      <selection activeCell="J88" sqref="J88"/>
    </sheetView>
  </sheetViews>
  <sheetFormatPr defaultColWidth="8.88671875" defaultRowHeight="13.35" x14ac:dyDescent="0.25"/>
  <cols>
    <col min="1" max="2" width="8.88671875" style="1"/>
    <col min="3" max="3" width="52.109375" style="1" customWidth="1"/>
    <col min="4" max="4" width="27" style="1" customWidth="1"/>
    <col min="5" max="5" width="32.33203125" style="1" customWidth="1"/>
    <col min="6" max="6" width="65.21875" style="1" customWidth="1"/>
    <col min="7" max="7" width="43.109375" style="1" customWidth="1"/>
    <col min="8" max="8" width="49.44140625" style="1" customWidth="1"/>
    <col min="9" max="9" width="41.44140625" style="1" customWidth="1"/>
    <col min="10" max="10" width="54" style="1" customWidth="1"/>
    <col min="11" max="12" width="8.88671875" style="1"/>
    <col min="13" max="13" width="39.6640625" style="1" customWidth="1"/>
    <col min="14" max="15" width="8.88671875" style="1"/>
    <col min="16" max="16" width="46.5546875" style="1" customWidth="1"/>
    <col min="17" max="17" width="14.88671875" style="1" customWidth="1"/>
    <col min="18" max="18" width="44.33203125" style="1" customWidth="1"/>
    <col min="19" max="16384" width="8.88671875" style="1"/>
  </cols>
  <sheetData>
    <row r="3" spans="2:9" x14ac:dyDescent="0.25">
      <c r="D3" s="1" t="s">
        <v>27</v>
      </c>
      <c r="E3" s="1" t="s">
        <v>27</v>
      </c>
      <c r="F3" s="1" t="s">
        <v>28</v>
      </c>
      <c r="G3" s="1" t="s">
        <v>27</v>
      </c>
      <c r="H3" s="1" t="s">
        <v>27</v>
      </c>
      <c r="I3" s="1" t="s">
        <v>28</v>
      </c>
    </row>
    <row r="5" spans="2:9" ht="23.6" x14ac:dyDescent="0.25">
      <c r="D5" s="7" t="s">
        <v>26</v>
      </c>
      <c r="E5" s="7" t="s">
        <v>25</v>
      </c>
      <c r="F5" s="7" t="s">
        <v>24</v>
      </c>
      <c r="G5" s="7" t="s">
        <v>23</v>
      </c>
      <c r="H5" s="7" t="s">
        <v>22</v>
      </c>
      <c r="I5" s="6" t="s">
        <v>21</v>
      </c>
    </row>
    <row r="6" spans="2:9" x14ac:dyDescent="0.25">
      <c r="B6" s="116" t="s">
        <v>20</v>
      </c>
      <c r="C6" s="117"/>
      <c r="D6" s="4">
        <v>5.18</v>
      </c>
      <c r="E6" s="5">
        <v>29.86</v>
      </c>
      <c r="F6" s="4">
        <v>120</v>
      </c>
      <c r="G6" s="2">
        <v>7.27</v>
      </c>
      <c r="H6" s="3">
        <v>23.53</v>
      </c>
      <c r="I6" s="2">
        <v>2.7</v>
      </c>
    </row>
    <row r="7" spans="2:9" x14ac:dyDescent="0.25">
      <c r="B7" s="116" t="s">
        <v>19</v>
      </c>
      <c r="C7" s="117"/>
      <c r="D7" s="4">
        <v>3.08</v>
      </c>
      <c r="E7" s="5">
        <v>15.23</v>
      </c>
      <c r="F7" s="4">
        <v>116</v>
      </c>
      <c r="G7" s="2">
        <v>5.62</v>
      </c>
      <c r="H7" s="3">
        <v>11.64</v>
      </c>
      <c r="I7" s="2">
        <v>3.8</v>
      </c>
    </row>
    <row r="8" spans="2:9" x14ac:dyDescent="0.25">
      <c r="B8" s="116" t="s">
        <v>18</v>
      </c>
      <c r="C8" s="117"/>
      <c r="D8" s="4">
        <v>4.04</v>
      </c>
      <c r="E8" s="5">
        <v>24.08</v>
      </c>
      <c r="F8" s="4">
        <v>148</v>
      </c>
      <c r="G8" s="2">
        <v>6.62</v>
      </c>
      <c r="H8" s="3">
        <v>10.35</v>
      </c>
      <c r="I8" s="2">
        <v>2.6</v>
      </c>
    </row>
    <row r="9" spans="2:9" ht="13.5" customHeight="1" x14ac:dyDescent="0.25">
      <c r="B9" s="116" t="s">
        <v>17</v>
      </c>
      <c r="C9" s="117"/>
      <c r="D9" s="4">
        <v>3.47</v>
      </c>
      <c r="E9" s="5">
        <v>22.69</v>
      </c>
      <c r="F9" s="4">
        <v>197</v>
      </c>
      <c r="G9" s="2">
        <v>4.57</v>
      </c>
      <c r="H9" s="3">
        <v>13.62</v>
      </c>
      <c r="I9" s="2">
        <v>1.6</v>
      </c>
    </row>
    <row r="10" spans="2:9" x14ac:dyDescent="0.25">
      <c r="B10" s="116" t="s">
        <v>16</v>
      </c>
      <c r="C10" s="117"/>
      <c r="D10" s="4">
        <v>3.21</v>
      </c>
      <c r="E10" s="5">
        <v>43.69</v>
      </c>
      <c r="F10" s="4">
        <v>124</v>
      </c>
      <c r="G10" s="2">
        <v>3.61</v>
      </c>
      <c r="H10" s="3">
        <v>27.38</v>
      </c>
      <c r="I10" s="2">
        <v>2.1</v>
      </c>
    </row>
    <row r="11" spans="2:9" x14ac:dyDescent="0.25">
      <c r="B11" s="116" t="s">
        <v>15</v>
      </c>
      <c r="C11" s="117"/>
      <c r="D11" s="4">
        <v>3.16</v>
      </c>
      <c r="E11" s="5">
        <v>45.43</v>
      </c>
      <c r="F11" s="4">
        <v>104</v>
      </c>
      <c r="G11" s="2">
        <v>5.91</v>
      </c>
      <c r="H11" s="3">
        <v>14.77</v>
      </c>
      <c r="I11" s="2">
        <v>3.8</v>
      </c>
    </row>
    <row r="12" spans="2:9" x14ac:dyDescent="0.25">
      <c r="B12" s="116" t="s">
        <v>14</v>
      </c>
      <c r="C12" s="117"/>
      <c r="D12" s="4">
        <v>3.32</v>
      </c>
      <c r="E12" s="5">
        <v>16.88</v>
      </c>
      <c r="F12" s="4">
        <v>249</v>
      </c>
      <c r="G12" s="2">
        <v>7.01</v>
      </c>
      <c r="H12" s="3">
        <v>4.91</v>
      </c>
      <c r="I12" s="2">
        <v>3.3</v>
      </c>
    </row>
    <row r="13" spans="2:9" x14ac:dyDescent="0.25">
      <c r="B13" s="116" t="s">
        <v>13</v>
      </c>
      <c r="C13" s="117"/>
      <c r="D13" s="4">
        <v>3.87</v>
      </c>
      <c r="E13" s="5">
        <v>22.68</v>
      </c>
      <c r="F13" s="4">
        <v>98</v>
      </c>
      <c r="G13" s="2">
        <v>2.87</v>
      </c>
      <c r="H13" s="3">
        <v>19.850000000000001</v>
      </c>
      <c r="I13" s="2">
        <v>1.7</v>
      </c>
    </row>
    <row r="14" spans="2:9" x14ac:dyDescent="0.25">
      <c r="B14" s="116" t="s">
        <v>12</v>
      </c>
      <c r="C14" s="117"/>
      <c r="D14" s="4">
        <v>3.26</v>
      </c>
      <c r="E14" s="5">
        <v>17.670000000000002</v>
      </c>
      <c r="F14" s="9">
        <v>106</v>
      </c>
      <c r="G14" s="2">
        <v>2.97</v>
      </c>
      <c r="H14" s="3">
        <v>16.03</v>
      </c>
      <c r="I14" s="2">
        <v>2.9</v>
      </c>
    </row>
    <row r="15" spans="2:9" x14ac:dyDescent="0.25">
      <c r="B15" s="118" t="s">
        <v>11</v>
      </c>
      <c r="C15" s="119"/>
      <c r="D15" s="4">
        <v>3.14</v>
      </c>
      <c r="E15" s="5">
        <v>9.57</v>
      </c>
      <c r="F15" s="4">
        <v>72</v>
      </c>
      <c r="G15" s="2">
        <v>2.98</v>
      </c>
      <c r="H15" s="3">
        <v>5.18</v>
      </c>
      <c r="I15" s="2">
        <v>3</v>
      </c>
    </row>
    <row r="16" spans="2:9" x14ac:dyDescent="0.25">
      <c r="B16" s="116" t="s">
        <v>10</v>
      </c>
      <c r="C16" s="117"/>
      <c r="D16" s="4">
        <v>3.99</v>
      </c>
      <c r="E16" s="5">
        <v>17.53</v>
      </c>
      <c r="F16" s="4">
        <v>85</v>
      </c>
      <c r="G16" s="2">
        <v>3.14</v>
      </c>
      <c r="H16" s="3">
        <v>28.73</v>
      </c>
      <c r="I16" s="2">
        <v>2.8</v>
      </c>
    </row>
    <row r="17" spans="2:9" x14ac:dyDescent="0.25">
      <c r="B17" s="116" t="s">
        <v>9</v>
      </c>
      <c r="C17" s="117"/>
      <c r="D17" s="4">
        <v>2.34</v>
      </c>
      <c r="E17" s="5">
        <v>75.989999999999995</v>
      </c>
      <c r="F17" s="4">
        <v>111</v>
      </c>
      <c r="G17" s="2">
        <v>12.43</v>
      </c>
      <c r="H17" s="3">
        <v>30.08</v>
      </c>
      <c r="I17" s="2">
        <v>2.8</v>
      </c>
    </row>
    <row r="18" spans="2:9" x14ac:dyDescent="0.25">
      <c r="B18" s="116" t="s">
        <v>8</v>
      </c>
      <c r="C18" s="117"/>
      <c r="D18" s="4">
        <v>3.21</v>
      </c>
      <c r="E18" s="5">
        <v>32.17</v>
      </c>
      <c r="F18" s="4">
        <v>269</v>
      </c>
      <c r="G18" s="2">
        <v>5.49</v>
      </c>
      <c r="H18" s="3">
        <v>13.49</v>
      </c>
      <c r="I18" s="2">
        <v>3.2</v>
      </c>
    </row>
    <row r="19" spans="2:9" x14ac:dyDescent="0.25">
      <c r="B19" s="116" t="s">
        <v>7</v>
      </c>
      <c r="C19" s="117"/>
      <c r="D19" s="4">
        <v>4.5599999999999996</v>
      </c>
      <c r="E19" s="5">
        <v>33.909999999999997</v>
      </c>
      <c r="F19" s="4">
        <v>267</v>
      </c>
      <c r="G19" s="2">
        <v>6.43</v>
      </c>
      <c r="H19" s="3">
        <v>12.49</v>
      </c>
      <c r="I19" s="2">
        <v>3.4</v>
      </c>
    </row>
    <row r="20" spans="2:9" x14ac:dyDescent="0.25">
      <c r="B20" s="116" t="s">
        <v>6</v>
      </c>
      <c r="C20" s="117"/>
      <c r="D20" s="4">
        <v>2.98</v>
      </c>
      <c r="E20" s="5">
        <v>16.45</v>
      </c>
      <c r="F20" s="4">
        <v>99</v>
      </c>
      <c r="G20" s="2">
        <v>4.51</v>
      </c>
      <c r="H20" s="3">
        <v>11.51</v>
      </c>
      <c r="I20" s="2">
        <v>4.3</v>
      </c>
    </row>
    <row r="21" spans="2:9" x14ac:dyDescent="0.25">
      <c r="B21" s="116" t="s">
        <v>5</v>
      </c>
      <c r="C21" s="117"/>
      <c r="D21" s="4">
        <v>2.4</v>
      </c>
      <c r="E21" s="5">
        <v>36.94</v>
      </c>
      <c r="F21" s="4">
        <v>213</v>
      </c>
      <c r="G21" s="2">
        <v>0.98</v>
      </c>
      <c r="H21" s="3">
        <v>2.65</v>
      </c>
      <c r="I21" s="2">
        <v>12.9</v>
      </c>
    </row>
    <row r="22" spans="2:9" ht="13.5" customHeight="1" x14ac:dyDescent="0.25">
      <c r="B22" s="116" t="s">
        <v>4</v>
      </c>
      <c r="C22" s="117"/>
      <c r="D22" s="4">
        <v>3.6</v>
      </c>
      <c r="E22" s="5">
        <v>31.86</v>
      </c>
      <c r="F22" s="4">
        <v>99</v>
      </c>
      <c r="G22" s="2">
        <v>3.17</v>
      </c>
      <c r="H22" s="3">
        <v>13.06</v>
      </c>
      <c r="I22" s="2">
        <v>3.5</v>
      </c>
    </row>
    <row r="23" spans="2:9" x14ac:dyDescent="0.25">
      <c r="B23" s="116" t="s">
        <v>3</v>
      </c>
      <c r="C23" s="117"/>
      <c r="D23" s="4">
        <v>2.38</v>
      </c>
      <c r="E23" s="5">
        <v>33.6</v>
      </c>
      <c r="F23" s="4">
        <v>169</v>
      </c>
      <c r="G23" s="2">
        <v>6.54</v>
      </c>
      <c r="H23" s="3">
        <v>9.2200000000000006</v>
      </c>
      <c r="I23" s="2">
        <v>3.8</v>
      </c>
    </row>
    <row r="24" spans="2:9" ht="13.5" customHeight="1" x14ac:dyDescent="0.25">
      <c r="B24" s="116" t="s">
        <v>2</v>
      </c>
      <c r="C24" s="117"/>
      <c r="D24" s="4">
        <v>3.1</v>
      </c>
      <c r="E24" s="5">
        <v>23.87</v>
      </c>
      <c r="F24" s="8">
        <v>193</v>
      </c>
      <c r="G24" s="2">
        <v>5.7</v>
      </c>
      <c r="H24" s="3">
        <v>9.5500000000000007</v>
      </c>
      <c r="I24" s="2">
        <v>5</v>
      </c>
    </row>
    <row r="25" spans="2:9" x14ac:dyDescent="0.25">
      <c r="B25" s="116" t="s">
        <v>1</v>
      </c>
      <c r="C25" s="117"/>
      <c r="D25" s="4">
        <v>3.88</v>
      </c>
      <c r="E25" s="5">
        <v>13.98</v>
      </c>
      <c r="F25" s="4">
        <v>139</v>
      </c>
      <c r="G25" s="2">
        <v>4.43</v>
      </c>
      <c r="H25" s="3">
        <v>12.05</v>
      </c>
      <c r="I25" s="2">
        <v>1.7</v>
      </c>
    </row>
    <row r="26" spans="2:9" ht="13.5" customHeight="1" x14ac:dyDescent="0.25">
      <c r="B26" s="116" t="s">
        <v>0</v>
      </c>
      <c r="C26" s="117"/>
      <c r="D26" s="4">
        <v>4.2699999999999996</v>
      </c>
      <c r="E26" s="5">
        <v>16.71</v>
      </c>
      <c r="F26" s="4">
        <v>93</v>
      </c>
      <c r="G26" s="2">
        <v>2.97</v>
      </c>
      <c r="H26" s="3">
        <v>17.2</v>
      </c>
      <c r="I26" s="2">
        <v>2.7</v>
      </c>
    </row>
    <row r="30" spans="2:9" ht="17.55" x14ac:dyDescent="0.3">
      <c r="B30" s="10" t="s">
        <v>29</v>
      </c>
    </row>
    <row r="31" spans="2:9" x14ac:dyDescent="0.25">
      <c r="D31" s="7"/>
      <c r="E31" s="7"/>
      <c r="F31" s="7"/>
      <c r="G31" s="7"/>
      <c r="H31" s="7"/>
      <c r="I31" s="6"/>
    </row>
    <row r="32" spans="2:9" x14ac:dyDescent="0.25">
      <c r="B32" s="116" t="s">
        <v>20</v>
      </c>
      <c r="C32" s="117"/>
      <c r="D32" s="4">
        <f>D6</f>
        <v>5.18</v>
      </c>
      <c r="E32" s="5">
        <f>E6</f>
        <v>29.86</v>
      </c>
      <c r="F32" s="15">
        <f>1/F6</f>
        <v>8.3333333333333332E-3</v>
      </c>
      <c r="G32" s="2">
        <f>G6</f>
        <v>7.27</v>
      </c>
      <c r="H32" s="3">
        <f>H6</f>
        <v>23.53</v>
      </c>
      <c r="I32" s="24">
        <f>1/I6</f>
        <v>0.37037037037037035</v>
      </c>
    </row>
    <row r="33" spans="2:9" x14ac:dyDescent="0.25">
      <c r="B33" s="116" t="s">
        <v>19</v>
      </c>
      <c r="C33" s="117"/>
      <c r="D33" s="4">
        <f t="shared" ref="D33:E52" si="0">D7</f>
        <v>3.08</v>
      </c>
      <c r="E33" s="5">
        <f t="shared" si="0"/>
        <v>15.23</v>
      </c>
      <c r="F33" s="15">
        <f t="shared" ref="F33:F52" si="1">1/F7</f>
        <v>8.6206896551724137E-3</v>
      </c>
      <c r="G33" s="2">
        <f t="shared" ref="G33:H52" si="2">G7</f>
        <v>5.62</v>
      </c>
      <c r="H33" s="3">
        <f t="shared" si="2"/>
        <v>11.64</v>
      </c>
      <c r="I33" s="24">
        <f t="shared" ref="I33:I52" si="3">1/I7</f>
        <v>0.26315789473684209</v>
      </c>
    </row>
    <row r="34" spans="2:9" x14ac:dyDescent="0.25">
      <c r="B34" s="116" t="s">
        <v>18</v>
      </c>
      <c r="C34" s="117"/>
      <c r="D34" s="4">
        <f t="shared" si="0"/>
        <v>4.04</v>
      </c>
      <c r="E34" s="5">
        <f t="shared" si="0"/>
        <v>24.08</v>
      </c>
      <c r="F34" s="15">
        <f t="shared" si="1"/>
        <v>6.7567567567567571E-3</v>
      </c>
      <c r="G34" s="2">
        <f t="shared" si="2"/>
        <v>6.62</v>
      </c>
      <c r="H34" s="3">
        <f t="shared" si="2"/>
        <v>10.35</v>
      </c>
      <c r="I34" s="24">
        <f t="shared" si="3"/>
        <v>0.38461538461538458</v>
      </c>
    </row>
    <row r="35" spans="2:9" x14ac:dyDescent="0.25">
      <c r="B35" s="116" t="s">
        <v>17</v>
      </c>
      <c r="C35" s="117"/>
      <c r="D35" s="4">
        <f t="shared" si="0"/>
        <v>3.47</v>
      </c>
      <c r="E35" s="5">
        <f t="shared" si="0"/>
        <v>22.69</v>
      </c>
      <c r="F35" s="15">
        <f t="shared" si="1"/>
        <v>5.076142131979695E-3</v>
      </c>
      <c r="G35" s="2">
        <f t="shared" si="2"/>
        <v>4.57</v>
      </c>
      <c r="H35" s="3">
        <f t="shared" si="2"/>
        <v>13.62</v>
      </c>
      <c r="I35" s="24">
        <f t="shared" si="3"/>
        <v>0.625</v>
      </c>
    </row>
    <row r="36" spans="2:9" x14ac:dyDescent="0.25">
      <c r="B36" s="116" t="s">
        <v>16</v>
      </c>
      <c r="C36" s="117"/>
      <c r="D36" s="4">
        <f t="shared" si="0"/>
        <v>3.21</v>
      </c>
      <c r="E36" s="5">
        <f t="shared" si="0"/>
        <v>43.69</v>
      </c>
      <c r="F36" s="15">
        <f t="shared" si="1"/>
        <v>8.0645161290322578E-3</v>
      </c>
      <c r="G36" s="2">
        <f t="shared" si="2"/>
        <v>3.61</v>
      </c>
      <c r="H36" s="3">
        <f t="shared" si="2"/>
        <v>27.38</v>
      </c>
      <c r="I36" s="24">
        <f t="shared" si="3"/>
        <v>0.47619047619047616</v>
      </c>
    </row>
    <row r="37" spans="2:9" x14ac:dyDescent="0.25">
      <c r="B37" s="116" t="s">
        <v>15</v>
      </c>
      <c r="C37" s="117"/>
      <c r="D37" s="4">
        <f t="shared" si="0"/>
        <v>3.16</v>
      </c>
      <c r="E37" s="5">
        <f t="shared" si="0"/>
        <v>45.43</v>
      </c>
      <c r="F37" s="15">
        <f t="shared" si="1"/>
        <v>9.6153846153846159E-3</v>
      </c>
      <c r="G37" s="2">
        <f t="shared" si="2"/>
        <v>5.91</v>
      </c>
      <c r="H37" s="3">
        <f t="shared" si="2"/>
        <v>14.77</v>
      </c>
      <c r="I37" s="24">
        <f t="shared" si="3"/>
        <v>0.26315789473684209</v>
      </c>
    </row>
    <row r="38" spans="2:9" x14ac:dyDescent="0.25">
      <c r="B38" s="116" t="s">
        <v>14</v>
      </c>
      <c r="C38" s="117"/>
      <c r="D38" s="4">
        <f t="shared" si="0"/>
        <v>3.32</v>
      </c>
      <c r="E38" s="5">
        <f t="shared" si="0"/>
        <v>16.88</v>
      </c>
      <c r="F38" s="15">
        <f t="shared" si="1"/>
        <v>4.0160642570281121E-3</v>
      </c>
      <c r="G38" s="2">
        <f t="shared" si="2"/>
        <v>7.01</v>
      </c>
      <c r="H38" s="3">
        <f t="shared" si="2"/>
        <v>4.91</v>
      </c>
      <c r="I38" s="24">
        <f t="shared" si="3"/>
        <v>0.30303030303030304</v>
      </c>
    </row>
    <row r="39" spans="2:9" x14ac:dyDescent="0.25">
      <c r="B39" s="116" t="s">
        <v>13</v>
      </c>
      <c r="C39" s="117"/>
      <c r="D39" s="4">
        <f t="shared" si="0"/>
        <v>3.87</v>
      </c>
      <c r="E39" s="5">
        <f t="shared" si="0"/>
        <v>22.68</v>
      </c>
      <c r="F39" s="15">
        <f t="shared" si="1"/>
        <v>1.020408163265306E-2</v>
      </c>
      <c r="G39" s="2">
        <f t="shared" si="2"/>
        <v>2.87</v>
      </c>
      <c r="H39" s="3">
        <f t="shared" si="2"/>
        <v>19.850000000000001</v>
      </c>
      <c r="I39" s="24">
        <f t="shared" si="3"/>
        <v>0.58823529411764708</v>
      </c>
    </row>
    <row r="40" spans="2:9" x14ac:dyDescent="0.25">
      <c r="B40" s="116" t="s">
        <v>12</v>
      </c>
      <c r="C40" s="117"/>
      <c r="D40" s="4">
        <f t="shared" si="0"/>
        <v>3.26</v>
      </c>
      <c r="E40" s="5">
        <f t="shared" si="0"/>
        <v>17.670000000000002</v>
      </c>
      <c r="F40" s="15">
        <f t="shared" si="1"/>
        <v>9.433962264150943E-3</v>
      </c>
      <c r="G40" s="2">
        <f t="shared" si="2"/>
        <v>2.97</v>
      </c>
      <c r="H40" s="3">
        <f t="shared" si="2"/>
        <v>16.03</v>
      </c>
      <c r="I40" s="24">
        <f t="shared" si="3"/>
        <v>0.34482758620689657</v>
      </c>
    </row>
    <row r="41" spans="2:9" x14ac:dyDescent="0.25">
      <c r="B41" s="118" t="s">
        <v>11</v>
      </c>
      <c r="C41" s="119"/>
      <c r="D41" s="4">
        <f t="shared" si="0"/>
        <v>3.14</v>
      </c>
      <c r="E41" s="5">
        <f t="shared" si="0"/>
        <v>9.57</v>
      </c>
      <c r="F41" s="15">
        <f t="shared" si="1"/>
        <v>1.3888888888888888E-2</v>
      </c>
      <c r="G41" s="2">
        <f t="shared" si="2"/>
        <v>2.98</v>
      </c>
      <c r="H41" s="3">
        <f t="shared" si="2"/>
        <v>5.18</v>
      </c>
      <c r="I41" s="24">
        <f t="shared" si="3"/>
        <v>0.33333333333333331</v>
      </c>
    </row>
    <row r="42" spans="2:9" x14ac:dyDescent="0.25">
      <c r="B42" s="116" t="s">
        <v>10</v>
      </c>
      <c r="C42" s="117"/>
      <c r="D42" s="4">
        <f t="shared" si="0"/>
        <v>3.99</v>
      </c>
      <c r="E42" s="5">
        <f t="shared" si="0"/>
        <v>17.53</v>
      </c>
      <c r="F42" s="15">
        <f t="shared" si="1"/>
        <v>1.1764705882352941E-2</v>
      </c>
      <c r="G42" s="2">
        <f t="shared" si="2"/>
        <v>3.14</v>
      </c>
      <c r="H42" s="3">
        <f t="shared" si="2"/>
        <v>28.73</v>
      </c>
      <c r="I42" s="24">
        <f t="shared" si="3"/>
        <v>0.35714285714285715</v>
      </c>
    </row>
    <row r="43" spans="2:9" x14ac:dyDescent="0.25">
      <c r="B43" s="116" t="s">
        <v>9</v>
      </c>
      <c r="C43" s="117"/>
      <c r="D43" s="4">
        <f t="shared" si="0"/>
        <v>2.34</v>
      </c>
      <c r="E43" s="5">
        <f t="shared" si="0"/>
        <v>75.989999999999995</v>
      </c>
      <c r="F43" s="15">
        <f t="shared" si="1"/>
        <v>9.0090090090090089E-3</v>
      </c>
      <c r="G43" s="2">
        <f t="shared" si="2"/>
        <v>12.43</v>
      </c>
      <c r="H43" s="3">
        <f t="shared" si="2"/>
        <v>30.08</v>
      </c>
      <c r="I43" s="24">
        <f t="shared" si="3"/>
        <v>0.35714285714285715</v>
      </c>
    </row>
    <row r="44" spans="2:9" x14ac:dyDescent="0.25">
      <c r="B44" s="116" t="s">
        <v>8</v>
      </c>
      <c r="C44" s="117"/>
      <c r="D44" s="4">
        <f t="shared" si="0"/>
        <v>3.21</v>
      </c>
      <c r="E44" s="5">
        <f t="shared" si="0"/>
        <v>32.17</v>
      </c>
      <c r="F44" s="15">
        <f t="shared" si="1"/>
        <v>3.7174721189591076E-3</v>
      </c>
      <c r="G44" s="2">
        <f t="shared" si="2"/>
        <v>5.49</v>
      </c>
      <c r="H44" s="3">
        <f t="shared" si="2"/>
        <v>13.49</v>
      </c>
      <c r="I44" s="24">
        <f t="shared" si="3"/>
        <v>0.3125</v>
      </c>
    </row>
    <row r="45" spans="2:9" x14ac:dyDescent="0.25">
      <c r="B45" s="116" t="s">
        <v>7</v>
      </c>
      <c r="C45" s="117"/>
      <c r="D45" s="4">
        <f t="shared" si="0"/>
        <v>4.5599999999999996</v>
      </c>
      <c r="E45" s="5">
        <f t="shared" si="0"/>
        <v>33.909999999999997</v>
      </c>
      <c r="F45" s="15">
        <f t="shared" si="1"/>
        <v>3.7453183520599251E-3</v>
      </c>
      <c r="G45" s="2">
        <f t="shared" si="2"/>
        <v>6.43</v>
      </c>
      <c r="H45" s="3">
        <f t="shared" si="2"/>
        <v>12.49</v>
      </c>
      <c r="I45" s="24">
        <f t="shared" si="3"/>
        <v>0.29411764705882354</v>
      </c>
    </row>
    <row r="46" spans="2:9" x14ac:dyDescent="0.25">
      <c r="B46" s="116" t="s">
        <v>6</v>
      </c>
      <c r="C46" s="117"/>
      <c r="D46" s="4">
        <f t="shared" si="0"/>
        <v>2.98</v>
      </c>
      <c r="E46" s="5">
        <f t="shared" si="0"/>
        <v>16.45</v>
      </c>
      <c r="F46" s="15">
        <f t="shared" si="1"/>
        <v>1.0101010101010102E-2</v>
      </c>
      <c r="G46" s="2">
        <f t="shared" si="2"/>
        <v>4.51</v>
      </c>
      <c r="H46" s="3">
        <f t="shared" si="2"/>
        <v>11.51</v>
      </c>
      <c r="I46" s="24">
        <f t="shared" si="3"/>
        <v>0.23255813953488372</v>
      </c>
    </row>
    <row r="47" spans="2:9" x14ac:dyDescent="0.25">
      <c r="B47" s="116" t="s">
        <v>5</v>
      </c>
      <c r="C47" s="117"/>
      <c r="D47" s="4">
        <f t="shared" si="0"/>
        <v>2.4</v>
      </c>
      <c r="E47" s="5">
        <f t="shared" si="0"/>
        <v>36.94</v>
      </c>
      <c r="F47" s="15">
        <f t="shared" si="1"/>
        <v>4.6948356807511738E-3</v>
      </c>
      <c r="G47" s="2">
        <f t="shared" si="2"/>
        <v>0.98</v>
      </c>
      <c r="H47" s="3">
        <f t="shared" si="2"/>
        <v>2.65</v>
      </c>
      <c r="I47" s="24">
        <f t="shared" si="3"/>
        <v>7.7519379844961239E-2</v>
      </c>
    </row>
    <row r="48" spans="2:9" x14ac:dyDescent="0.25">
      <c r="B48" s="116" t="s">
        <v>4</v>
      </c>
      <c r="C48" s="117"/>
      <c r="D48" s="4">
        <f t="shared" si="0"/>
        <v>3.6</v>
      </c>
      <c r="E48" s="5">
        <f t="shared" si="0"/>
        <v>31.86</v>
      </c>
      <c r="F48" s="15">
        <f t="shared" si="1"/>
        <v>1.0101010101010102E-2</v>
      </c>
      <c r="G48" s="2">
        <f t="shared" si="2"/>
        <v>3.17</v>
      </c>
      <c r="H48" s="3">
        <f t="shared" si="2"/>
        <v>13.06</v>
      </c>
      <c r="I48" s="24">
        <f t="shared" si="3"/>
        <v>0.2857142857142857</v>
      </c>
    </row>
    <row r="49" spans="2:10" x14ac:dyDescent="0.25">
      <c r="B49" s="116" t="s">
        <v>3</v>
      </c>
      <c r="C49" s="117"/>
      <c r="D49" s="4">
        <f t="shared" si="0"/>
        <v>2.38</v>
      </c>
      <c r="E49" s="5">
        <f t="shared" si="0"/>
        <v>33.6</v>
      </c>
      <c r="F49" s="15">
        <f t="shared" si="1"/>
        <v>5.9171597633136093E-3</v>
      </c>
      <c r="G49" s="2">
        <f t="shared" si="2"/>
        <v>6.54</v>
      </c>
      <c r="H49" s="3">
        <f t="shared" si="2"/>
        <v>9.2200000000000006</v>
      </c>
      <c r="I49" s="24">
        <f t="shared" si="3"/>
        <v>0.26315789473684209</v>
      </c>
    </row>
    <row r="50" spans="2:10" x14ac:dyDescent="0.25">
      <c r="B50" s="116" t="s">
        <v>2</v>
      </c>
      <c r="C50" s="117"/>
      <c r="D50" s="4">
        <f t="shared" si="0"/>
        <v>3.1</v>
      </c>
      <c r="E50" s="5">
        <f t="shared" si="0"/>
        <v>23.87</v>
      </c>
      <c r="F50" s="15">
        <f t="shared" si="1"/>
        <v>5.1813471502590676E-3</v>
      </c>
      <c r="G50" s="2">
        <f t="shared" si="2"/>
        <v>5.7</v>
      </c>
      <c r="H50" s="3">
        <f t="shared" si="2"/>
        <v>9.5500000000000007</v>
      </c>
      <c r="I50" s="24">
        <f t="shared" si="3"/>
        <v>0.2</v>
      </c>
    </row>
    <row r="51" spans="2:10" x14ac:dyDescent="0.25">
      <c r="B51" s="116" t="s">
        <v>1</v>
      </c>
      <c r="C51" s="117"/>
      <c r="D51" s="4">
        <f t="shared" si="0"/>
        <v>3.88</v>
      </c>
      <c r="E51" s="5">
        <f t="shared" si="0"/>
        <v>13.98</v>
      </c>
      <c r="F51" s="15">
        <f t="shared" si="1"/>
        <v>7.1942446043165471E-3</v>
      </c>
      <c r="G51" s="2">
        <f t="shared" si="2"/>
        <v>4.43</v>
      </c>
      <c r="H51" s="3">
        <f t="shared" si="2"/>
        <v>12.05</v>
      </c>
      <c r="I51" s="24">
        <f t="shared" si="3"/>
        <v>0.58823529411764708</v>
      </c>
    </row>
    <row r="52" spans="2:10" x14ac:dyDescent="0.25">
      <c r="B52" s="116" t="s">
        <v>0</v>
      </c>
      <c r="C52" s="117"/>
      <c r="D52" s="4">
        <f t="shared" si="0"/>
        <v>4.2699999999999996</v>
      </c>
      <c r="E52" s="5">
        <f t="shared" si="0"/>
        <v>16.71</v>
      </c>
      <c r="F52" s="15">
        <f t="shared" si="1"/>
        <v>1.0752688172043012E-2</v>
      </c>
      <c r="G52" s="2">
        <f t="shared" si="2"/>
        <v>2.97</v>
      </c>
      <c r="H52" s="3">
        <f t="shared" si="2"/>
        <v>17.2</v>
      </c>
      <c r="I52" s="24">
        <f t="shared" si="3"/>
        <v>0.37037037037037035</v>
      </c>
    </row>
    <row r="53" spans="2:10" x14ac:dyDescent="0.25">
      <c r="B53" s="11"/>
      <c r="C53" s="11"/>
      <c r="D53" s="11"/>
      <c r="E53" s="11"/>
      <c r="F53" s="11"/>
      <c r="G53" s="11"/>
      <c r="H53" s="11"/>
      <c r="I53" s="12"/>
    </row>
    <row r="54" spans="2:10" x14ac:dyDescent="0.25">
      <c r="B54" s="114"/>
      <c r="C54" s="115"/>
      <c r="D54" s="13"/>
      <c r="E54" s="13"/>
      <c r="F54" s="13"/>
      <c r="G54" s="14"/>
      <c r="H54" s="14"/>
      <c r="I54" s="14"/>
    </row>
    <row r="55" spans="2:10" x14ac:dyDescent="0.25">
      <c r="B55" s="114"/>
      <c r="C55" s="115"/>
      <c r="D55" s="13"/>
      <c r="E55" s="13"/>
      <c r="F55" s="13"/>
      <c r="G55" s="14"/>
      <c r="H55" s="14"/>
      <c r="I55" s="14"/>
    </row>
    <row r="56" spans="2:10" ht="23" customHeight="1" x14ac:dyDescent="0.25">
      <c r="B56" s="120" t="s">
        <v>49</v>
      </c>
      <c r="C56" s="121"/>
      <c r="D56" s="13"/>
      <c r="E56" s="13"/>
      <c r="F56" s="13"/>
      <c r="G56" s="14"/>
      <c r="H56" s="14"/>
      <c r="I56" s="14"/>
    </row>
    <row r="57" spans="2:10" x14ac:dyDescent="0.25">
      <c r="B57" s="114" t="s">
        <v>30</v>
      </c>
      <c r="C57" s="115"/>
      <c r="D57" s="18">
        <f>MAX(D32:D52)</f>
        <v>5.18</v>
      </c>
      <c r="E57" s="18">
        <f t="shared" ref="E57:I57" si="4">MAX(E32:E52)</f>
        <v>75.989999999999995</v>
      </c>
      <c r="F57" s="18">
        <f t="shared" si="4"/>
        <v>1.3888888888888888E-2</v>
      </c>
      <c r="G57" s="18">
        <f t="shared" si="4"/>
        <v>12.43</v>
      </c>
      <c r="H57" s="18">
        <f t="shared" si="4"/>
        <v>30.08</v>
      </c>
      <c r="I57" s="18">
        <f t="shared" si="4"/>
        <v>0.625</v>
      </c>
    </row>
    <row r="58" spans="2:10" x14ac:dyDescent="0.25">
      <c r="B58" s="114" t="s">
        <v>31</v>
      </c>
      <c r="C58" s="115"/>
      <c r="D58" s="18">
        <f>MIN(D32:D52)</f>
        <v>2.34</v>
      </c>
      <c r="E58" s="18">
        <f t="shared" ref="E58:I58" si="5">MIN(E32:E52)</f>
        <v>9.57</v>
      </c>
      <c r="F58" s="18">
        <f t="shared" si="5"/>
        <v>3.7174721189591076E-3</v>
      </c>
      <c r="G58" s="18">
        <f t="shared" si="5"/>
        <v>0.98</v>
      </c>
      <c r="H58" s="18">
        <f t="shared" si="5"/>
        <v>2.65</v>
      </c>
      <c r="I58" s="18">
        <f t="shared" si="5"/>
        <v>7.7519379844961239E-2</v>
      </c>
    </row>
    <row r="60" spans="2:10" x14ac:dyDescent="0.25">
      <c r="D60" s="7"/>
      <c r="E60" s="7"/>
      <c r="F60" s="7"/>
      <c r="G60" s="7"/>
      <c r="H60" s="7"/>
      <c r="I60" s="6"/>
      <c r="J60" s="131" t="s">
        <v>40</v>
      </c>
    </row>
    <row r="61" spans="2:10" x14ac:dyDescent="0.25">
      <c r="B61" s="107" t="s">
        <v>20</v>
      </c>
      <c r="C61" s="108"/>
      <c r="D61" s="15">
        <f>(D32-D$58)/(D$57-D$58)</f>
        <v>1</v>
      </c>
      <c r="E61" s="16">
        <f t="shared" ref="E61:I61" si="6">(E32-E$58)/(E$57-E$58)</f>
        <v>0.30548027702499253</v>
      </c>
      <c r="F61" s="15">
        <f>(F32-F$58)/(F$57-F$58)</f>
        <v>0.45380710659898482</v>
      </c>
      <c r="G61" s="16">
        <f t="shared" si="6"/>
        <v>0.54934497816593886</v>
      </c>
      <c r="H61" s="15">
        <f t="shared" si="6"/>
        <v>0.76121035362741529</v>
      </c>
      <c r="I61" s="16">
        <f t="shared" si="6"/>
        <v>0.53490658800393309</v>
      </c>
      <c r="J61" s="130">
        <f>SUMPRODUCT(D61:I61,$D$91:$I$91)</f>
        <v>0.55727990968065888</v>
      </c>
    </row>
    <row r="62" spans="2:10" x14ac:dyDescent="0.25">
      <c r="B62" s="107" t="s">
        <v>19</v>
      </c>
      <c r="C62" s="108"/>
      <c r="D62" s="15">
        <f t="shared" ref="D62:I81" si="7">(D33-D$58)/(D$57-D$58)</f>
        <v>0.26056338028169024</v>
      </c>
      <c r="E62" s="16">
        <f t="shared" si="7"/>
        <v>8.5215296597410436E-2</v>
      </c>
      <c r="F62" s="15">
        <f t="shared" si="7"/>
        <v>0.48205846315420975</v>
      </c>
      <c r="G62" s="16">
        <f t="shared" si="7"/>
        <v>0.40524017467248918</v>
      </c>
      <c r="H62" s="15">
        <f t="shared" si="7"/>
        <v>0.32774334670069266</v>
      </c>
      <c r="I62" s="16">
        <f t="shared" si="7"/>
        <v>0.3390777829529576</v>
      </c>
      <c r="J62" s="130">
        <f t="shared" ref="J62:J81" si="8">SUMPRODUCT(D62:I62,$D$91:$I$91)</f>
        <v>0.3154627604720675</v>
      </c>
    </row>
    <row r="63" spans="2:10" ht="13.35" customHeight="1" x14ac:dyDescent="0.25">
      <c r="B63" s="107" t="s">
        <v>18</v>
      </c>
      <c r="C63" s="108"/>
      <c r="D63" s="15">
        <f t="shared" si="7"/>
        <v>0.59859154929577474</v>
      </c>
      <c r="E63" s="16">
        <f t="shared" si="7"/>
        <v>0.21845829569406805</v>
      </c>
      <c r="F63" s="15">
        <f t="shared" si="7"/>
        <v>0.29880642063383189</v>
      </c>
      <c r="G63" s="16">
        <f t="shared" si="7"/>
        <v>0.49257641921397388</v>
      </c>
      <c r="H63" s="15">
        <f t="shared" si="7"/>
        <v>0.28071454611738972</v>
      </c>
      <c r="I63" s="16">
        <f t="shared" si="7"/>
        <v>0.56092579986385283</v>
      </c>
      <c r="J63" s="130">
        <f t="shared" si="8"/>
        <v>0.39648354185974699</v>
      </c>
    </row>
    <row r="64" spans="2:10" x14ac:dyDescent="0.25">
      <c r="B64" s="107" t="s">
        <v>17</v>
      </c>
      <c r="C64" s="108"/>
      <c r="D64" s="15">
        <f t="shared" si="7"/>
        <v>0.39788732394366211</v>
      </c>
      <c r="E64" s="16">
        <f t="shared" si="7"/>
        <v>0.19753086419753091</v>
      </c>
      <c r="F64" s="15">
        <f t="shared" si="7"/>
        <v>0.13357726300600375</v>
      </c>
      <c r="G64" s="16">
        <f t="shared" si="7"/>
        <v>0.31353711790393018</v>
      </c>
      <c r="H64" s="15">
        <f t="shared" si="7"/>
        <v>0.39992708713087854</v>
      </c>
      <c r="I64" s="16">
        <f t="shared" si="7"/>
        <v>1</v>
      </c>
      <c r="J64" s="130">
        <f t="shared" si="8"/>
        <v>0.44735453381971135</v>
      </c>
    </row>
    <row r="65" spans="2:10" x14ac:dyDescent="0.25">
      <c r="B65" s="107" t="s">
        <v>16</v>
      </c>
      <c r="C65" s="108"/>
      <c r="D65" s="15">
        <f t="shared" si="7"/>
        <v>0.30633802816901412</v>
      </c>
      <c r="E65" s="16">
        <f t="shared" si="7"/>
        <v>0.51370069256248119</v>
      </c>
      <c r="F65" s="15">
        <f t="shared" si="7"/>
        <v>0.42737841820861311</v>
      </c>
      <c r="G65" s="16">
        <f t="shared" si="7"/>
        <v>0.22969432314410482</v>
      </c>
      <c r="H65" s="15">
        <f t="shared" si="7"/>
        <v>0.90156762668611012</v>
      </c>
      <c r="I65" s="16">
        <f t="shared" si="7"/>
        <v>0.7281921618204803</v>
      </c>
      <c r="J65" s="130">
        <f t="shared" si="8"/>
        <v>0.5586920720770141</v>
      </c>
    </row>
    <row r="66" spans="2:10" x14ac:dyDescent="0.25">
      <c r="B66" s="107" t="s">
        <v>15</v>
      </c>
      <c r="C66" s="108"/>
      <c r="D66" s="15">
        <f t="shared" si="7"/>
        <v>0.2887323943661973</v>
      </c>
      <c r="E66" s="16">
        <f t="shared" si="7"/>
        <v>0.53989762119843432</v>
      </c>
      <c r="F66" s="15">
        <f t="shared" si="7"/>
        <v>0.57985162046075767</v>
      </c>
      <c r="G66" s="16">
        <f t="shared" si="7"/>
        <v>0.43056768558951963</v>
      </c>
      <c r="H66" s="15">
        <f t="shared" si="7"/>
        <v>0.44185198687568356</v>
      </c>
      <c r="I66" s="16">
        <f t="shared" si="7"/>
        <v>0.3390777829529576</v>
      </c>
      <c r="J66" s="130">
        <f t="shared" si="8"/>
        <v>0.44384311244376795</v>
      </c>
    </row>
    <row r="67" spans="2:10" x14ac:dyDescent="0.25">
      <c r="B67" s="107" t="s">
        <v>14</v>
      </c>
      <c r="C67" s="108"/>
      <c r="D67" s="15">
        <f t="shared" si="7"/>
        <v>0.34507042253521125</v>
      </c>
      <c r="E67" s="16">
        <f t="shared" si="7"/>
        <v>0.11005721168322795</v>
      </c>
      <c r="F67" s="15">
        <f t="shared" si="7"/>
        <v>2.9356002690966897E-2</v>
      </c>
      <c r="G67" s="16">
        <f t="shared" si="7"/>
        <v>0.52663755458515282</v>
      </c>
      <c r="H67" s="15">
        <f t="shared" si="7"/>
        <v>8.2391542107181928E-2</v>
      </c>
      <c r="I67" s="16">
        <f t="shared" si="7"/>
        <v>0.41190667739340309</v>
      </c>
      <c r="J67" s="130">
        <f t="shared" si="8"/>
        <v>0.25168631029510558</v>
      </c>
    </row>
    <row r="68" spans="2:10" x14ac:dyDescent="0.25">
      <c r="B68" s="107" t="s">
        <v>13</v>
      </c>
      <c r="C68" s="108"/>
      <c r="D68" s="15">
        <f t="shared" si="7"/>
        <v>0.53873239436619724</v>
      </c>
      <c r="E68" s="16">
        <f t="shared" si="7"/>
        <v>0.19738030713640473</v>
      </c>
      <c r="F68" s="15">
        <f t="shared" si="7"/>
        <v>0.63772920335646943</v>
      </c>
      <c r="G68" s="16">
        <f t="shared" si="7"/>
        <v>0.16506550218340613</v>
      </c>
      <c r="H68" s="15">
        <f t="shared" si="7"/>
        <v>0.6270506744440395</v>
      </c>
      <c r="I68" s="16">
        <f t="shared" si="7"/>
        <v>0.93284747527329515</v>
      </c>
      <c r="J68" s="130">
        <f t="shared" si="8"/>
        <v>0.53340380336083781</v>
      </c>
    </row>
    <row r="69" spans="2:10" x14ac:dyDescent="0.25">
      <c r="B69" s="107" t="s">
        <v>12</v>
      </c>
      <c r="C69" s="108"/>
      <c r="D69" s="15">
        <f t="shared" si="7"/>
        <v>0.323943661971831</v>
      </c>
      <c r="E69" s="16">
        <f t="shared" si="7"/>
        <v>0.12195121951219516</v>
      </c>
      <c r="F69" s="15">
        <f t="shared" si="7"/>
        <v>0.56201513265012937</v>
      </c>
      <c r="G69" s="16">
        <f t="shared" si="7"/>
        <v>0.17379912663755462</v>
      </c>
      <c r="H69" s="15">
        <f t="shared" si="7"/>
        <v>0.48778709442216556</v>
      </c>
      <c r="I69" s="16">
        <f t="shared" si="7"/>
        <v>0.48825144949649069</v>
      </c>
      <c r="J69" s="130">
        <f t="shared" si="8"/>
        <v>0.36391841907823935</v>
      </c>
    </row>
    <row r="70" spans="2:10" x14ac:dyDescent="0.25">
      <c r="B70" s="109" t="s">
        <v>11</v>
      </c>
      <c r="C70" s="110"/>
      <c r="D70" s="15">
        <f t="shared" si="7"/>
        <v>0.28169014084507055</v>
      </c>
      <c r="E70" s="16">
        <f t="shared" si="7"/>
        <v>0</v>
      </c>
      <c r="F70" s="15">
        <f t="shared" si="7"/>
        <v>1</v>
      </c>
      <c r="G70" s="16">
        <f t="shared" si="7"/>
        <v>0.17467248908296945</v>
      </c>
      <c r="H70" s="15">
        <f t="shared" si="7"/>
        <v>9.2234779438570905E-2</v>
      </c>
      <c r="I70" s="16">
        <f t="shared" si="7"/>
        <v>0.46725663716814164</v>
      </c>
      <c r="J70" s="130">
        <f t="shared" si="8"/>
        <v>0.3254716502454712</v>
      </c>
    </row>
    <row r="71" spans="2:10" x14ac:dyDescent="0.25">
      <c r="B71" s="107" t="s">
        <v>10</v>
      </c>
      <c r="C71" s="108"/>
      <c r="D71" s="15">
        <f t="shared" si="7"/>
        <v>0.58098591549295786</v>
      </c>
      <c r="E71" s="16">
        <f t="shared" si="7"/>
        <v>0.11984342065642882</v>
      </c>
      <c r="F71" s="15">
        <f t="shared" si="7"/>
        <v>0.79116154075843537</v>
      </c>
      <c r="G71" s="16">
        <f t="shared" si="7"/>
        <v>0.18864628820960702</v>
      </c>
      <c r="H71" s="15">
        <f t="shared" si="7"/>
        <v>0.95078381334305517</v>
      </c>
      <c r="I71" s="16">
        <f t="shared" si="7"/>
        <v>0.51074589127686487</v>
      </c>
      <c r="J71" s="130">
        <f t="shared" si="8"/>
        <v>0.50921111712449973</v>
      </c>
    </row>
    <row r="72" spans="2:10" x14ac:dyDescent="0.25">
      <c r="B72" s="107" t="s">
        <v>9</v>
      </c>
      <c r="C72" s="108"/>
      <c r="D72" s="15">
        <f t="shared" si="7"/>
        <v>0</v>
      </c>
      <c r="E72" s="16">
        <f t="shared" si="7"/>
        <v>1</v>
      </c>
      <c r="F72" s="15">
        <f t="shared" si="7"/>
        <v>0.52023597201262184</v>
      </c>
      <c r="G72" s="16">
        <f t="shared" si="7"/>
        <v>1</v>
      </c>
      <c r="H72" s="15">
        <f t="shared" si="7"/>
        <v>1</v>
      </c>
      <c r="I72" s="16">
        <f t="shared" si="7"/>
        <v>0.51074589127686487</v>
      </c>
      <c r="J72" s="130">
        <f t="shared" si="8"/>
        <v>0.74072387752835189</v>
      </c>
    </row>
    <row r="73" spans="2:10" x14ac:dyDescent="0.25">
      <c r="B73" s="107" t="s">
        <v>8</v>
      </c>
      <c r="C73" s="108"/>
      <c r="D73" s="15">
        <f t="shared" si="7"/>
        <v>0.30633802816901412</v>
      </c>
      <c r="E73" s="16">
        <f t="shared" si="7"/>
        <v>0.34025895814513707</v>
      </c>
      <c r="F73" s="15">
        <f t="shared" si="7"/>
        <v>0</v>
      </c>
      <c r="G73" s="16">
        <f t="shared" si="7"/>
        <v>0.39388646288209606</v>
      </c>
      <c r="H73" s="15">
        <f t="shared" si="7"/>
        <v>0.39518775063798761</v>
      </c>
      <c r="I73" s="16">
        <f t="shared" si="7"/>
        <v>0.42920353982300885</v>
      </c>
      <c r="J73" s="130">
        <f t="shared" si="8"/>
        <v>0.32713602731011826</v>
      </c>
    </row>
    <row r="74" spans="2:10" x14ac:dyDescent="0.25">
      <c r="B74" s="107" t="s">
        <v>7</v>
      </c>
      <c r="C74" s="108"/>
      <c r="D74" s="15">
        <f t="shared" si="7"/>
        <v>0.78169014084507038</v>
      </c>
      <c r="E74" s="16">
        <f t="shared" si="7"/>
        <v>0.36645588678109003</v>
      </c>
      <c r="F74" s="15">
        <f t="shared" si="7"/>
        <v>2.7376946329778344E-3</v>
      </c>
      <c r="G74" s="16">
        <f t="shared" si="7"/>
        <v>0.47598253275109165</v>
      </c>
      <c r="H74" s="15">
        <f t="shared" si="7"/>
        <v>0.35873131607728764</v>
      </c>
      <c r="I74" s="16">
        <f t="shared" si="7"/>
        <v>0.39562727745965648</v>
      </c>
      <c r="J74" s="130">
        <f t="shared" si="8"/>
        <v>0.3668240112631258</v>
      </c>
    </row>
    <row r="75" spans="2:10" ht="13.35" customHeight="1" x14ac:dyDescent="0.25">
      <c r="B75" s="107" t="s">
        <v>6</v>
      </c>
      <c r="C75" s="108"/>
      <c r="D75" s="15">
        <f t="shared" si="7"/>
        <v>0.2253521126760564</v>
      </c>
      <c r="E75" s="16">
        <f t="shared" si="7"/>
        <v>0.10358325805480277</v>
      </c>
      <c r="F75" s="15">
        <f t="shared" si="7"/>
        <v>0.62759575449930793</v>
      </c>
      <c r="G75" s="16">
        <f t="shared" si="7"/>
        <v>0.30829694323144102</v>
      </c>
      <c r="H75" s="15">
        <f t="shared" si="7"/>
        <v>0.32300401020780167</v>
      </c>
      <c r="I75" s="16">
        <f t="shared" si="7"/>
        <v>0.2831858407079646</v>
      </c>
      <c r="J75" s="130">
        <f t="shared" si="8"/>
        <v>0.30760259583990573</v>
      </c>
    </row>
    <row r="76" spans="2:10" x14ac:dyDescent="0.25">
      <c r="B76" s="107" t="s">
        <v>5</v>
      </c>
      <c r="C76" s="108"/>
      <c r="D76" s="15">
        <f t="shared" si="7"/>
        <v>2.1126760563380302E-2</v>
      </c>
      <c r="E76" s="16">
        <f t="shared" si="7"/>
        <v>0.41207467630231864</v>
      </c>
      <c r="F76" s="15">
        <f t="shared" si="7"/>
        <v>9.6089225709587514E-2</v>
      </c>
      <c r="G76" s="16">
        <f t="shared" si="7"/>
        <v>0</v>
      </c>
      <c r="H76" s="15">
        <f t="shared" si="7"/>
        <v>0</v>
      </c>
      <c r="I76" s="16">
        <f t="shared" si="7"/>
        <v>0</v>
      </c>
      <c r="J76" s="130">
        <f t="shared" si="8"/>
        <v>9.4262288129012051E-2</v>
      </c>
    </row>
    <row r="77" spans="2:10" ht="13.35" customHeight="1" x14ac:dyDescent="0.25">
      <c r="B77" s="107" t="s">
        <v>4</v>
      </c>
      <c r="C77" s="108"/>
      <c r="D77" s="15">
        <f t="shared" si="7"/>
        <v>0.44366197183098605</v>
      </c>
      <c r="E77" s="16">
        <f t="shared" si="7"/>
        <v>0.33559168925022587</v>
      </c>
      <c r="F77" s="15">
        <f t="shared" si="7"/>
        <v>0.62759575449930793</v>
      </c>
      <c r="G77" s="16">
        <f t="shared" si="7"/>
        <v>0.19126637554585155</v>
      </c>
      <c r="H77" s="15">
        <f t="shared" si="7"/>
        <v>0.37951148377688665</v>
      </c>
      <c r="I77" s="16">
        <f t="shared" si="7"/>
        <v>0.38027812895069529</v>
      </c>
      <c r="J77" s="130">
        <f t="shared" si="8"/>
        <v>0.38095610937616142</v>
      </c>
    </row>
    <row r="78" spans="2:10" x14ac:dyDescent="0.25">
      <c r="B78" s="107" t="s">
        <v>3</v>
      </c>
      <c r="C78" s="108"/>
      <c r="D78" s="15">
        <f t="shared" si="7"/>
        <v>1.4084507042253534E-2</v>
      </c>
      <c r="E78" s="16">
        <f t="shared" si="7"/>
        <v>0.36178861788617894</v>
      </c>
      <c r="F78" s="15">
        <f t="shared" si="7"/>
        <v>0.21626167662872076</v>
      </c>
      <c r="G78" s="16">
        <f t="shared" si="7"/>
        <v>0.48558951965065511</v>
      </c>
      <c r="H78" s="15">
        <f t="shared" si="7"/>
        <v>0.23951877506379876</v>
      </c>
      <c r="I78" s="16">
        <f t="shared" si="7"/>
        <v>0.3390777829529576</v>
      </c>
      <c r="J78" s="130">
        <f t="shared" si="8"/>
        <v>0.30792014695122449</v>
      </c>
    </row>
    <row r="79" spans="2:10" ht="13.35" customHeight="1" x14ac:dyDescent="0.25">
      <c r="B79" s="107" t="s">
        <v>2</v>
      </c>
      <c r="C79" s="108"/>
      <c r="D79" s="15">
        <f t="shared" si="7"/>
        <v>0.26760563380281699</v>
      </c>
      <c r="E79" s="16">
        <f t="shared" si="7"/>
        <v>0.21529659741041859</v>
      </c>
      <c r="F79" s="15">
        <f t="shared" si="7"/>
        <v>0.14392046500618083</v>
      </c>
      <c r="G79" s="16">
        <f t="shared" si="7"/>
        <v>0.41222707423580796</v>
      </c>
      <c r="H79" s="15">
        <f t="shared" si="7"/>
        <v>0.25154939846882979</v>
      </c>
      <c r="I79" s="16">
        <f t="shared" si="7"/>
        <v>0.22371681415929207</v>
      </c>
      <c r="J79" s="130">
        <f t="shared" si="8"/>
        <v>0.25061871765797644</v>
      </c>
    </row>
    <row r="80" spans="2:10" x14ac:dyDescent="0.25">
      <c r="B80" s="107" t="s">
        <v>1</v>
      </c>
      <c r="C80" s="108"/>
      <c r="D80" s="15">
        <f t="shared" si="7"/>
        <v>0.54225352112676062</v>
      </c>
      <c r="E80" s="16">
        <f t="shared" si="7"/>
        <v>6.6395663956639581E-2</v>
      </c>
      <c r="F80" s="15">
        <f t="shared" si="7"/>
        <v>0.34181791622539537</v>
      </c>
      <c r="G80" s="16">
        <f t="shared" si="7"/>
        <v>0.30131004366812225</v>
      </c>
      <c r="H80" s="15">
        <f t="shared" si="7"/>
        <v>0.34269048487057968</v>
      </c>
      <c r="I80" s="16">
        <f t="shared" si="7"/>
        <v>0.93284747527329515</v>
      </c>
      <c r="J80" s="130">
        <f t="shared" si="8"/>
        <v>0.43569588649517821</v>
      </c>
    </row>
    <row r="81" spans="2:10" x14ac:dyDescent="0.25">
      <c r="B81" s="107" t="s">
        <v>0</v>
      </c>
      <c r="C81" s="108"/>
      <c r="D81" s="15">
        <f t="shared" si="7"/>
        <v>0.67957746478873238</v>
      </c>
      <c r="E81" s="16">
        <f t="shared" si="7"/>
        <v>0.10749774164408314</v>
      </c>
      <c r="F81" s="15">
        <f t="shared" si="7"/>
        <v>0.69166530211233024</v>
      </c>
      <c r="G81" s="16">
        <f t="shared" si="7"/>
        <v>0.17379912663755462</v>
      </c>
      <c r="H81" s="15">
        <f t="shared" si="7"/>
        <v>0.53044112285818446</v>
      </c>
      <c r="I81" s="16">
        <f t="shared" si="7"/>
        <v>0.53490658800393309</v>
      </c>
      <c r="J81" s="130">
        <f t="shared" si="8"/>
        <v>0.42530400286338099</v>
      </c>
    </row>
    <row r="82" spans="2:10" x14ac:dyDescent="0.25">
      <c r="B82" s="11"/>
      <c r="C82" s="11"/>
      <c r="D82" s="11"/>
      <c r="E82" s="11"/>
      <c r="F82" s="11"/>
      <c r="G82" s="11"/>
      <c r="H82" s="11"/>
      <c r="I82" s="12"/>
    </row>
    <row r="83" spans="2:10" x14ac:dyDescent="0.25">
      <c r="B83" s="114"/>
      <c r="C83" s="115"/>
      <c r="D83" s="13"/>
      <c r="E83" s="13"/>
      <c r="F83" s="13"/>
      <c r="G83" s="14"/>
      <c r="H83" s="14"/>
      <c r="I83" s="14"/>
    </row>
    <row r="85" spans="2:10" ht="17.55" x14ac:dyDescent="0.3">
      <c r="B85" s="10" t="s">
        <v>32</v>
      </c>
    </row>
    <row r="87" spans="2:10" x14ac:dyDescent="0.25">
      <c r="C87" s="1" t="s">
        <v>33</v>
      </c>
      <c r="D87" s="17">
        <f>AVERAGE(D6:D26)</f>
        <v>3.4495238095238094</v>
      </c>
      <c r="E87" s="17">
        <f t="shared" ref="E87:I87" si="9">AVERAGE(E6:E26)</f>
        <v>27.656666666666677</v>
      </c>
      <c r="F87" s="17">
        <f>AVERAGE(F6:F26)</f>
        <v>146.23809523809524</v>
      </c>
      <c r="G87" s="17">
        <f t="shared" si="9"/>
        <v>5.0104761904761901</v>
      </c>
      <c r="H87" s="17">
        <f t="shared" si="9"/>
        <v>14.632857142857144</v>
      </c>
      <c r="I87" s="17">
        <f t="shared" si="9"/>
        <v>3.5047619047619043</v>
      </c>
    </row>
    <row r="88" spans="2:10" x14ac:dyDescent="0.25">
      <c r="C88" s="1" t="s">
        <v>34</v>
      </c>
      <c r="D88" s="17">
        <f>STDEV(D6:D26)</f>
        <v>0.71517463734724496</v>
      </c>
      <c r="E88" s="17">
        <f t="shared" ref="E88:I88" si="10">STDEV(E6:E26)</f>
        <v>14.868719290286332</v>
      </c>
      <c r="F88" s="17">
        <f t="shared" si="10"/>
        <v>61.496263920586884</v>
      </c>
      <c r="G88" s="17">
        <f t="shared" si="10"/>
        <v>2.4071673730558847</v>
      </c>
      <c r="H88" s="17">
        <f t="shared" si="10"/>
        <v>7.5845468835370387</v>
      </c>
      <c r="I88" s="17">
        <f t="shared" si="10"/>
        <v>2.3172130222481044</v>
      </c>
    </row>
    <row r="89" spans="2:10" x14ac:dyDescent="0.25">
      <c r="C89" s="1" t="s">
        <v>35</v>
      </c>
      <c r="D89" s="17">
        <f>D88/D87</f>
        <v>0.20732561270419858</v>
      </c>
      <c r="E89" s="17">
        <f t="shared" ref="E89:I89" si="11">E88/E87</f>
        <v>0.53761790853150515</v>
      </c>
      <c r="F89" s="17">
        <f t="shared" si="11"/>
        <v>0.42052150515542969</v>
      </c>
      <c r="G89" s="17">
        <f t="shared" si="11"/>
        <v>0.48042686593968431</v>
      </c>
      <c r="H89" s="17">
        <f t="shared" si="11"/>
        <v>0.51832303216595987</v>
      </c>
      <c r="I89" s="17">
        <f t="shared" si="11"/>
        <v>0.66116132428274732</v>
      </c>
    </row>
    <row r="90" spans="2:10" x14ac:dyDescent="0.25">
      <c r="C90" s="1" t="s">
        <v>36</v>
      </c>
      <c r="D90" s="17">
        <f>SUM(D89:I89)</f>
        <v>2.8253762487795249</v>
      </c>
      <c r="E90" s="17"/>
      <c r="F90" s="17"/>
      <c r="G90" s="17"/>
      <c r="H90" s="17"/>
      <c r="I90" s="17"/>
    </row>
    <row r="91" spans="2:10" x14ac:dyDescent="0.25">
      <c r="C91" s="1" t="s">
        <v>37</v>
      </c>
      <c r="D91" s="17">
        <f>D89/$D$90</f>
        <v>7.3379824295527654E-2</v>
      </c>
      <c r="E91" s="17">
        <f t="shared" ref="E91:I91" si="12">E89/$D$90</f>
        <v>0.19028188148878913</v>
      </c>
      <c r="F91" s="17">
        <f t="shared" si="12"/>
        <v>0.14883734700363604</v>
      </c>
      <c r="G91" s="17">
        <f t="shared" si="12"/>
        <v>0.17003996057063686</v>
      </c>
      <c r="H91" s="17">
        <f t="shared" si="12"/>
        <v>0.18345274629878389</v>
      </c>
      <c r="I91" s="17">
        <f t="shared" si="12"/>
        <v>0.23400824034262643</v>
      </c>
    </row>
    <row r="92" spans="2:10" x14ac:dyDescent="0.25">
      <c r="C92" s="1" t="s">
        <v>38</v>
      </c>
      <c r="D92" s="1">
        <f>SUM(D91:I91)</f>
        <v>1</v>
      </c>
    </row>
    <row r="94" spans="2:10" x14ac:dyDescent="0.25">
      <c r="C94" s="11"/>
      <c r="D94" s="11"/>
      <c r="E94" s="11"/>
      <c r="F94" s="11"/>
      <c r="G94" s="11"/>
      <c r="H94" s="11"/>
      <c r="I94" s="12"/>
    </row>
    <row r="95" spans="2:10" x14ac:dyDescent="0.25">
      <c r="B95" s="11"/>
      <c r="C95" s="11"/>
      <c r="D95" s="11"/>
      <c r="E95" s="11"/>
      <c r="F95" s="11"/>
      <c r="G95" s="11"/>
      <c r="H95" s="11"/>
      <c r="I95" s="12"/>
    </row>
    <row r="96" spans="2:10" x14ac:dyDescent="0.25">
      <c r="B96" s="128" t="s">
        <v>160</v>
      </c>
      <c r="C96" s="129"/>
      <c r="D96" s="18"/>
      <c r="E96" s="18"/>
      <c r="F96" s="18"/>
      <c r="G96" s="18"/>
      <c r="H96" s="18"/>
      <c r="I96" s="18"/>
    </row>
    <row r="97" spans="2:9" x14ac:dyDescent="0.25">
      <c r="B97" s="114"/>
      <c r="C97" s="115"/>
      <c r="D97" s="18"/>
      <c r="E97" s="18"/>
      <c r="F97" s="18"/>
      <c r="G97" s="18"/>
      <c r="H97" s="18"/>
      <c r="I97" s="18"/>
    </row>
    <row r="98" spans="2:9" x14ac:dyDescent="0.25">
      <c r="B98" s="114"/>
      <c r="C98" s="115"/>
      <c r="D98" s="18"/>
      <c r="E98" s="18"/>
      <c r="F98" s="18"/>
      <c r="G98" s="18"/>
      <c r="H98" s="18"/>
      <c r="I98" s="18"/>
    </row>
    <row r="99" spans="2:9" x14ac:dyDescent="0.25">
      <c r="B99" s="114"/>
      <c r="C99" s="115"/>
      <c r="D99" s="18"/>
      <c r="E99" s="18"/>
      <c r="F99" s="18"/>
      <c r="G99" s="18"/>
      <c r="H99" s="18"/>
      <c r="I99" s="18"/>
    </row>
    <row r="100" spans="2:9" x14ac:dyDescent="0.25">
      <c r="B100" s="114"/>
      <c r="C100" s="115"/>
      <c r="D100" s="18"/>
      <c r="E100" s="18"/>
      <c r="F100" s="18"/>
      <c r="G100" s="18"/>
      <c r="H100" s="18"/>
      <c r="I100" s="18"/>
    </row>
    <row r="101" spans="2:9" x14ac:dyDescent="0.25">
      <c r="B101" s="114"/>
      <c r="C101" s="115"/>
      <c r="D101" s="18"/>
      <c r="E101" s="18"/>
      <c r="F101" s="18"/>
      <c r="G101" s="18"/>
      <c r="H101" s="18"/>
      <c r="I101" s="18"/>
    </row>
    <row r="102" spans="2:9" x14ac:dyDescent="0.25">
      <c r="B102" s="114"/>
      <c r="C102" s="115"/>
      <c r="D102" s="18"/>
      <c r="E102" s="18"/>
      <c r="F102" s="18"/>
      <c r="G102" s="18"/>
      <c r="H102" s="18"/>
      <c r="I102" s="18"/>
    </row>
    <row r="103" spans="2:9" x14ac:dyDescent="0.25">
      <c r="B103" s="114"/>
      <c r="C103" s="115"/>
      <c r="D103" s="18"/>
      <c r="E103" s="18"/>
      <c r="F103" s="18"/>
      <c r="G103" s="18"/>
      <c r="H103" s="18"/>
      <c r="I103" s="18"/>
    </row>
    <row r="107" spans="2:9" x14ac:dyDescent="0.25">
      <c r="D107" s="1" t="s">
        <v>41</v>
      </c>
      <c r="E107" s="1" t="s">
        <v>39</v>
      </c>
    </row>
    <row r="108" spans="2:9" x14ac:dyDescent="0.25">
      <c r="D108" s="107" t="s">
        <v>9</v>
      </c>
      <c r="E108" s="127">
        <v>0.74072387752835189</v>
      </c>
    </row>
    <row r="109" spans="2:9" x14ac:dyDescent="0.25">
      <c r="D109" s="107" t="s">
        <v>16</v>
      </c>
      <c r="E109" s="127">
        <v>0.5586920720770141</v>
      </c>
    </row>
    <row r="110" spans="2:9" x14ac:dyDescent="0.25">
      <c r="D110" s="107" t="s">
        <v>20</v>
      </c>
      <c r="E110" s="127">
        <v>0.55727990968065888</v>
      </c>
    </row>
    <row r="111" spans="2:9" x14ac:dyDescent="0.25">
      <c r="D111" s="107" t="s">
        <v>13</v>
      </c>
      <c r="E111" s="27">
        <v>0.53340380336083781</v>
      </c>
    </row>
    <row r="112" spans="2:9" x14ac:dyDescent="0.25">
      <c r="D112" s="107" t="s">
        <v>10</v>
      </c>
      <c r="E112" s="27">
        <v>0.50921111712449973</v>
      </c>
    </row>
    <row r="113" spans="4:5" x14ac:dyDescent="0.25">
      <c r="D113" s="107" t="s">
        <v>17</v>
      </c>
      <c r="E113" s="27">
        <v>0.44735453381971135</v>
      </c>
    </row>
    <row r="114" spans="4:5" x14ac:dyDescent="0.25">
      <c r="D114" s="107" t="s">
        <v>15</v>
      </c>
      <c r="E114" s="27">
        <v>0.44384311244376795</v>
      </c>
    </row>
    <row r="115" spans="4:5" x14ac:dyDescent="0.25">
      <c r="D115" s="107" t="s">
        <v>1</v>
      </c>
      <c r="E115" s="27">
        <v>0.43569588649517821</v>
      </c>
    </row>
    <row r="116" spans="4:5" x14ac:dyDescent="0.25">
      <c r="D116" s="107" t="s">
        <v>0</v>
      </c>
      <c r="E116" s="22">
        <v>0.42530400286338099</v>
      </c>
    </row>
    <row r="117" spans="4:5" x14ac:dyDescent="0.25">
      <c r="D117" s="107" t="s">
        <v>18</v>
      </c>
      <c r="E117" s="22">
        <v>0.39648354185974699</v>
      </c>
    </row>
    <row r="118" spans="4:5" x14ac:dyDescent="0.25">
      <c r="D118" s="107" t="s">
        <v>4</v>
      </c>
      <c r="E118" s="22">
        <v>0.38095610937616142</v>
      </c>
    </row>
    <row r="119" spans="4:5" x14ac:dyDescent="0.25">
      <c r="D119" s="107" t="s">
        <v>7</v>
      </c>
      <c r="E119" s="22">
        <v>0.3668240112631258</v>
      </c>
    </row>
    <row r="120" spans="4:5" x14ac:dyDescent="0.25">
      <c r="D120" s="107" t="s">
        <v>12</v>
      </c>
      <c r="E120" s="22">
        <v>0.36391841907823935</v>
      </c>
    </row>
    <row r="121" spans="4:5" x14ac:dyDescent="0.25">
      <c r="D121" s="107" t="s">
        <v>8</v>
      </c>
      <c r="E121" s="22">
        <v>0.32713602731011826</v>
      </c>
    </row>
    <row r="122" spans="4:5" x14ac:dyDescent="0.25">
      <c r="D122" s="109" t="s">
        <v>11</v>
      </c>
      <c r="E122" s="22">
        <v>0.3254716502454712</v>
      </c>
    </row>
    <row r="123" spans="4:5" x14ac:dyDescent="0.25">
      <c r="D123" s="107" t="s">
        <v>19</v>
      </c>
      <c r="E123" s="22">
        <v>0.3154627604720675</v>
      </c>
    </row>
    <row r="124" spans="4:5" x14ac:dyDescent="0.25">
      <c r="D124" s="107" t="s">
        <v>3</v>
      </c>
      <c r="E124" s="22">
        <v>0.30792014695122449</v>
      </c>
    </row>
    <row r="125" spans="4:5" x14ac:dyDescent="0.25">
      <c r="D125" s="107" t="s">
        <v>6</v>
      </c>
      <c r="E125" s="22">
        <v>0.30760259583990573</v>
      </c>
    </row>
    <row r="126" spans="4:5" x14ac:dyDescent="0.25">
      <c r="D126" s="107" t="s">
        <v>14</v>
      </c>
      <c r="E126" s="23">
        <v>0.25168631029510558</v>
      </c>
    </row>
    <row r="127" spans="4:5" x14ac:dyDescent="0.25">
      <c r="D127" s="107" t="s">
        <v>2</v>
      </c>
      <c r="E127" s="23">
        <v>0.25061871765797644</v>
      </c>
    </row>
    <row r="128" spans="4:5" x14ac:dyDescent="0.25">
      <c r="D128" s="107" t="s">
        <v>5</v>
      </c>
      <c r="E128" s="23">
        <v>9.4262288129012051E-2</v>
      </c>
    </row>
    <row r="131" spans="4:5" x14ac:dyDescent="0.25">
      <c r="D131" s="1" t="s">
        <v>33</v>
      </c>
      <c r="E131" s="17">
        <f>AVERAGE(E108:E128)</f>
        <v>0.39713575685102659</v>
      </c>
    </row>
    <row r="132" spans="4:5" x14ac:dyDescent="0.25">
      <c r="D132" s="1" t="s">
        <v>42</v>
      </c>
      <c r="E132" s="17">
        <f>STDEV(E108:E128)</f>
        <v>0.13733797932696215</v>
      </c>
    </row>
    <row r="133" spans="4:5" x14ac:dyDescent="0.25">
      <c r="E133" s="17"/>
    </row>
    <row r="134" spans="4:5" x14ac:dyDescent="0.25">
      <c r="D134" s="1" t="s">
        <v>43</v>
      </c>
      <c r="E134" s="17">
        <f>E131+E132</f>
        <v>0.53447373617798877</v>
      </c>
    </row>
    <row r="135" spans="4:5" x14ac:dyDescent="0.25">
      <c r="D135" s="1" t="s">
        <v>44</v>
      </c>
      <c r="E135" s="17">
        <f>E131-E132</f>
        <v>0.25979777752406441</v>
      </c>
    </row>
  </sheetData>
  <sortState xmlns:xlrd2="http://schemas.microsoft.com/office/spreadsheetml/2017/richdata2" ref="D108:E128">
    <sortCondition descending="1" ref="E108:E128"/>
  </sortState>
  <mergeCells count="56">
    <mergeCell ref="B16:C16"/>
    <mergeCell ref="B6:C6"/>
    <mergeCell ref="B7:C7"/>
    <mergeCell ref="B8:C8"/>
    <mergeCell ref="B9:C9"/>
    <mergeCell ref="B10:C10"/>
    <mergeCell ref="B11:C11"/>
    <mergeCell ref="B12:C12"/>
    <mergeCell ref="B13:C13"/>
    <mergeCell ref="B14:C14"/>
    <mergeCell ref="B15:C15"/>
    <mergeCell ref="B23:C23"/>
    <mergeCell ref="B24:C24"/>
    <mergeCell ref="B25:C25"/>
    <mergeCell ref="B26:C26"/>
    <mergeCell ref="B17:C17"/>
    <mergeCell ref="B18:C18"/>
    <mergeCell ref="B19:C19"/>
    <mergeCell ref="B20:C20"/>
    <mergeCell ref="B21:C21"/>
    <mergeCell ref="B22:C22"/>
    <mergeCell ref="B33:C33"/>
    <mergeCell ref="B34:C34"/>
    <mergeCell ref="B35:C35"/>
    <mergeCell ref="B36:C36"/>
    <mergeCell ref="B32:C32"/>
    <mergeCell ref="B37:C37"/>
    <mergeCell ref="B38:C38"/>
    <mergeCell ref="B39:C39"/>
    <mergeCell ref="B40:C40"/>
    <mergeCell ref="B41:C41"/>
    <mergeCell ref="B42:C42"/>
    <mergeCell ref="B43:C43"/>
    <mergeCell ref="B44:C44"/>
    <mergeCell ref="B45:C45"/>
    <mergeCell ref="B46:C46"/>
    <mergeCell ref="B47:C47"/>
    <mergeCell ref="B48:C48"/>
    <mergeCell ref="B49:C49"/>
    <mergeCell ref="B50:C50"/>
    <mergeCell ref="B51:C51"/>
    <mergeCell ref="B58:C58"/>
    <mergeCell ref="B52:C52"/>
    <mergeCell ref="B54:C54"/>
    <mergeCell ref="B55:C55"/>
    <mergeCell ref="B56:C56"/>
    <mergeCell ref="B57:C57"/>
    <mergeCell ref="B83:C83"/>
    <mergeCell ref="B100:C100"/>
    <mergeCell ref="B101:C101"/>
    <mergeCell ref="B102:C102"/>
    <mergeCell ref="B103:C103"/>
    <mergeCell ref="B96:C96"/>
    <mergeCell ref="B97:C97"/>
    <mergeCell ref="B98:C98"/>
    <mergeCell ref="B99:C99"/>
  </mergeCells>
  <hyperlinks>
    <hyperlink ref="B15" r:id="rId1" display="http://stats.oecd.org/OECDStat_Metadata/ShowMetadata.ashx?Dataset=HEALTH_REAC&amp;Coords=[COU].[ISR]&amp;ShowOnWeb=true&amp;Lang=en" xr:uid="{91F3F425-41D9-4DDE-B2D2-8509DB70546E}"/>
  </hyperlinks>
  <pageMargins left="0.7" right="0.7" top="0.75" bottom="0.75" header="0.3" footer="0.3"/>
  <pageSetup paperSize="9" orientation="portrait" horizontalDpi="4294967295" verticalDpi="4294967295"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202"/>
  <sheetViews>
    <sheetView topLeftCell="A147" zoomScale="70" zoomScaleNormal="70" workbookViewId="0">
      <selection activeCell="F183" sqref="F183"/>
    </sheetView>
  </sheetViews>
  <sheetFormatPr defaultRowHeight="14.55" x14ac:dyDescent="0.3"/>
  <cols>
    <col min="3" max="3" width="23.6640625" customWidth="1"/>
    <col min="4" max="4" width="24.44140625" customWidth="1"/>
    <col min="5" max="5" width="28.5546875" customWidth="1"/>
    <col min="6" max="6" width="29.88671875" customWidth="1"/>
    <col min="7" max="7" width="30.44140625" customWidth="1"/>
    <col min="8" max="8" width="47.109375" customWidth="1"/>
    <col min="9" max="9" width="33.44140625" customWidth="1"/>
  </cols>
  <sheetData>
    <row r="2" spans="2:9" x14ac:dyDescent="0.3">
      <c r="B2" s="1"/>
      <c r="C2" s="1"/>
      <c r="D2" s="1" t="s">
        <v>27</v>
      </c>
      <c r="E2" s="1" t="s">
        <v>27</v>
      </c>
      <c r="F2" s="1" t="s">
        <v>28</v>
      </c>
      <c r="G2" s="1" t="s">
        <v>27</v>
      </c>
      <c r="H2" s="1" t="s">
        <v>27</v>
      </c>
      <c r="I2" s="1" t="s">
        <v>28</v>
      </c>
    </row>
    <row r="3" spans="2:9" x14ac:dyDescent="0.3">
      <c r="B3" s="1"/>
      <c r="C3" s="1"/>
      <c r="D3" s="1"/>
      <c r="E3" s="1"/>
      <c r="F3" s="1"/>
      <c r="G3" s="1"/>
      <c r="H3" s="1"/>
      <c r="I3" s="1"/>
    </row>
    <row r="4" spans="2:9" ht="24.2" x14ac:dyDescent="0.3">
      <c r="B4" s="1"/>
      <c r="C4" s="1"/>
      <c r="D4" s="7" t="s">
        <v>26</v>
      </c>
      <c r="E4" s="7" t="s">
        <v>25</v>
      </c>
      <c r="F4" s="7" t="s">
        <v>24</v>
      </c>
      <c r="G4" s="7" t="s">
        <v>23</v>
      </c>
      <c r="H4" s="7" t="s">
        <v>22</v>
      </c>
      <c r="I4" s="6" t="s">
        <v>21</v>
      </c>
    </row>
    <row r="5" spans="2:9" x14ac:dyDescent="0.3">
      <c r="B5" s="116" t="s">
        <v>20</v>
      </c>
      <c r="C5" s="117"/>
      <c r="D5" s="4">
        <v>5.18</v>
      </c>
      <c r="E5" s="5">
        <v>29.86</v>
      </c>
      <c r="F5" s="4">
        <v>120</v>
      </c>
      <c r="G5" s="2">
        <v>7.27</v>
      </c>
      <c r="H5" s="3">
        <v>23.53</v>
      </c>
      <c r="I5" s="2">
        <v>2.7</v>
      </c>
    </row>
    <row r="6" spans="2:9" x14ac:dyDescent="0.3">
      <c r="B6" s="116" t="s">
        <v>19</v>
      </c>
      <c r="C6" s="117"/>
      <c r="D6" s="4">
        <v>3.08</v>
      </c>
      <c r="E6" s="5">
        <v>15.23</v>
      </c>
      <c r="F6" s="4">
        <v>116</v>
      </c>
      <c r="G6" s="2">
        <v>5.62</v>
      </c>
      <c r="H6" s="3">
        <v>11.64</v>
      </c>
      <c r="I6" s="2">
        <v>3.8</v>
      </c>
    </row>
    <row r="7" spans="2:9" x14ac:dyDescent="0.3">
      <c r="B7" s="116" t="s">
        <v>18</v>
      </c>
      <c r="C7" s="117"/>
      <c r="D7" s="4">
        <v>4.04</v>
      </c>
      <c r="E7" s="5">
        <v>24.08</v>
      </c>
      <c r="F7" s="4">
        <v>148</v>
      </c>
      <c r="G7" s="2">
        <v>6.62</v>
      </c>
      <c r="H7" s="3">
        <v>10.35</v>
      </c>
      <c r="I7" s="2">
        <v>2.6</v>
      </c>
    </row>
    <row r="8" spans="2:9" x14ac:dyDescent="0.3">
      <c r="B8" s="116" t="s">
        <v>17</v>
      </c>
      <c r="C8" s="117"/>
      <c r="D8" s="4">
        <v>3.47</v>
      </c>
      <c r="E8" s="5">
        <v>22.69</v>
      </c>
      <c r="F8" s="4">
        <v>197</v>
      </c>
      <c r="G8" s="2">
        <v>4.57</v>
      </c>
      <c r="H8" s="3">
        <v>13.62</v>
      </c>
      <c r="I8" s="2">
        <v>1.6</v>
      </c>
    </row>
    <row r="9" spans="2:9" x14ac:dyDescent="0.3">
      <c r="B9" s="116" t="s">
        <v>16</v>
      </c>
      <c r="C9" s="117"/>
      <c r="D9" s="4">
        <v>3.21</v>
      </c>
      <c r="E9" s="5">
        <v>43.69</v>
      </c>
      <c r="F9" s="4">
        <v>124</v>
      </c>
      <c r="G9" s="2">
        <v>3.61</v>
      </c>
      <c r="H9" s="3">
        <v>27.38</v>
      </c>
      <c r="I9" s="2">
        <v>2.1</v>
      </c>
    </row>
    <row r="10" spans="2:9" x14ac:dyDescent="0.3">
      <c r="B10" s="116" t="s">
        <v>15</v>
      </c>
      <c r="C10" s="117"/>
      <c r="D10" s="4">
        <v>3.16</v>
      </c>
      <c r="E10" s="5">
        <v>45.43</v>
      </c>
      <c r="F10" s="4">
        <v>104</v>
      </c>
      <c r="G10" s="2">
        <v>5.91</v>
      </c>
      <c r="H10" s="3">
        <v>14.77</v>
      </c>
      <c r="I10" s="2">
        <v>3.8</v>
      </c>
    </row>
    <row r="11" spans="2:9" x14ac:dyDescent="0.3">
      <c r="B11" s="116" t="s">
        <v>14</v>
      </c>
      <c r="C11" s="117"/>
      <c r="D11" s="4">
        <v>3.32</v>
      </c>
      <c r="E11" s="5">
        <v>16.88</v>
      </c>
      <c r="F11" s="4">
        <v>249</v>
      </c>
      <c r="G11" s="2">
        <v>7.01</v>
      </c>
      <c r="H11" s="3">
        <v>4.91</v>
      </c>
      <c r="I11" s="2">
        <v>3.3</v>
      </c>
    </row>
    <row r="12" spans="2:9" x14ac:dyDescent="0.3">
      <c r="B12" s="116" t="s">
        <v>13</v>
      </c>
      <c r="C12" s="117"/>
      <c r="D12" s="4">
        <v>3.87</v>
      </c>
      <c r="E12" s="5">
        <v>22.68</v>
      </c>
      <c r="F12" s="4">
        <v>98</v>
      </c>
      <c r="G12" s="2">
        <v>2.87</v>
      </c>
      <c r="H12" s="3">
        <v>19.850000000000001</v>
      </c>
      <c r="I12" s="2">
        <v>1.7</v>
      </c>
    </row>
    <row r="13" spans="2:9" x14ac:dyDescent="0.3">
      <c r="B13" s="116" t="s">
        <v>12</v>
      </c>
      <c r="C13" s="117"/>
      <c r="D13" s="4">
        <v>3.26</v>
      </c>
      <c r="E13" s="5">
        <v>17.670000000000002</v>
      </c>
      <c r="F13" s="9">
        <v>106</v>
      </c>
      <c r="G13" s="2">
        <v>2.97</v>
      </c>
      <c r="H13" s="3">
        <v>16.03</v>
      </c>
      <c r="I13" s="2">
        <v>2.9</v>
      </c>
    </row>
    <row r="14" spans="2:9" x14ac:dyDescent="0.3">
      <c r="B14" s="118" t="s">
        <v>11</v>
      </c>
      <c r="C14" s="119"/>
      <c r="D14" s="4">
        <v>3.14</v>
      </c>
      <c r="E14" s="5">
        <v>9.57</v>
      </c>
      <c r="F14" s="4">
        <v>72</v>
      </c>
      <c r="G14" s="2">
        <v>2.98</v>
      </c>
      <c r="H14" s="3">
        <v>5.18</v>
      </c>
      <c r="I14" s="2">
        <v>3</v>
      </c>
    </row>
    <row r="15" spans="2:9" x14ac:dyDescent="0.3">
      <c r="B15" s="116" t="s">
        <v>10</v>
      </c>
      <c r="C15" s="117"/>
      <c r="D15" s="4">
        <v>3.99</v>
      </c>
      <c r="E15" s="5">
        <v>17.53</v>
      </c>
      <c r="F15" s="4">
        <v>85</v>
      </c>
      <c r="G15" s="2">
        <v>3.14</v>
      </c>
      <c r="H15" s="3">
        <v>28.73</v>
      </c>
      <c r="I15" s="2">
        <v>2.8</v>
      </c>
    </row>
    <row r="16" spans="2:9" x14ac:dyDescent="0.3">
      <c r="B16" s="116" t="s">
        <v>9</v>
      </c>
      <c r="C16" s="117"/>
      <c r="D16" s="4">
        <v>2.34</v>
      </c>
      <c r="E16" s="5">
        <v>75.989999999999995</v>
      </c>
      <c r="F16" s="4">
        <v>111</v>
      </c>
      <c r="G16" s="2">
        <v>12.43</v>
      </c>
      <c r="H16" s="3">
        <v>30.08</v>
      </c>
      <c r="I16" s="2">
        <v>2.8</v>
      </c>
    </row>
    <row r="17" spans="2:9" x14ac:dyDescent="0.3">
      <c r="B17" s="116" t="s">
        <v>8</v>
      </c>
      <c r="C17" s="117"/>
      <c r="D17" s="4">
        <v>3.21</v>
      </c>
      <c r="E17" s="5">
        <v>32.17</v>
      </c>
      <c r="F17" s="4">
        <v>269</v>
      </c>
      <c r="G17" s="2">
        <v>5.49</v>
      </c>
      <c r="H17" s="3">
        <v>13.49</v>
      </c>
      <c r="I17" s="2">
        <v>3.2</v>
      </c>
    </row>
    <row r="18" spans="2:9" x14ac:dyDescent="0.3">
      <c r="B18" s="116" t="s">
        <v>7</v>
      </c>
      <c r="C18" s="117"/>
      <c r="D18" s="4">
        <v>4.5599999999999996</v>
      </c>
      <c r="E18" s="5">
        <v>33.909999999999997</v>
      </c>
      <c r="F18" s="4">
        <v>267</v>
      </c>
      <c r="G18" s="2">
        <v>6.43</v>
      </c>
      <c r="H18" s="3">
        <v>12.49</v>
      </c>
      <c r="I18" s="2">
        <v>3.4</v>
      </c>
    </row>
    <row r="19" spans="2:9" x14ac:dyDescent="0.3">
      <c r="B19" s="116" t="s">
        <v>6</v>
      </c>
      <c r="C19" s="117"/>
      <c r="D19" s="4">
        <v>2.98</v>
      </c>
      <c r="E19" s="5">
        <v>16.45</v>
      </c>
      <c r="F19" s="4">
        <v>99</v>
      </c>
      <c r="G19" s="2">
        <v>4.51</v>
      </c>
      <c r="H19" s="3">
        <v>11.51</v>
      </c>
      <c r="I19" s="2">
        <v>4.3</v>
      </c>
    </row>
    <row r="20" spans="2:9" x14ac:dyDescent="0.3">
      <c r="B20" s="116" t="s">
        <v>5</v>
      </c>
      <c r="C20" s="117"/>
      <c r="D20" s="4">
        <v>2.4</v>
      </c>
      <c r="E20" s="5">
        <v>36.94</v>
      </c>
      <c r="F20" s="4">
        <v>213</v>
      </c>
      <c r="G20" s="2">
        <v>0.98</v>
      </c>
      <c r="H20" s="3">
        <v>2.65</v>
      </c>
      <c r="I20" s="2">
        <v>12.9</v>
      </c>
    </row>
    <row r="21" spans="2:9" x14ac:dyDescent="0.3">
      <c r="B21" s="116" t="s">
        <v>4</v>
      </c>
      <c r="C21" s="117"/>
      <c r="D21" s="4">
        <v>3.6</v>
      </c>
      <c r="E21" s="5">
        <v>31.86</v>
      </c>
      <c r="F21" s="4">
        <v>99</v>
      </c>
      <c r="G21" s="2">
        <v>3.17</v>
      </c>
      <c r="H21" s="3">
        <v>13.06</v>
      </c>
      <c r="I21" s="2">
        <v>3.5</v>
      </c>
    </row>
    <row r="22" spans="2:9" x14ac:dyDescent="0.3">
      <c r="B22" s="116" t="s">
        <v>3</v>
      </c>
      <c r="C22" s="117"/>
      <c r="D22" s="4">
        <v>2.38</v>
      </c>
      <c r="E22" s="5">
        <v>33.6</v>
      </c>
      <c r="F22" s="4">
        <v>169</v>
      </c>
      <c r="G22" s="2">
        <v>6.54</v>
      </c>
      <c r="H22" s="3">
        <v>9.2200000000000006</v>
      </c>
      <c r="I22" s="2">
        <v>3.8</v>
      </c>
    </row>
    <row r="23" spans="2:9" x14ac:dyDescent="0.3">
      <c r="B23" s="116" t="s">
        <v>2</v>
      </c>
      <c r="C23" s="117"/>
      <c r="D23" s="4">
        <v>3.1</v>
      </c>
      <c r="E23" s="5">
        <v>23.87</v>
      </c>
      <c r="F23" s="8">
        <v>193</v>
      </c>
      <c r="G23" s="2">
        <v>5.7</v>
      </c>
      <c r="H23" s="3">
        <v>9.5500000000000007</v>
      </c>
      <c r="I23" s="2">
        <v>5</v>
      </c>
    </row>
    <row r="24" spans="2:9" x14ac:dyDescent="0.3">
      <c r="B24" s="116" t="s">
        <v>1</v>
      </c>
      <c r="C24" s="117"/>
      <c r="D24" s="4">
        <v>3.88</v>
      </c>
      <c r="E24" s="5">
        <v>13.98</v>
      </c>
      <c r="F24" s="4">
        <v>139</v>
      </c>
      <c r="G24" s="2">
        <v>4.43</v>
      </c>
      <c r="H24" s="3">
        <v>12.05</v>
      </c>
      <c r="I24" s="2">
        <v>1.7</v>
      </c>
    </row>
    <row r="25" spans="2:9" x14ac:dyDescent="0.3">
      <c r="B25" s="116" t="s">
        <v>0</v>
      </c>
      <c r="C25" s="117"/>
      <c r="D25" s="4">
        <v>4.2699999999999996</v>
      </c>
      <c r="E25" s="5">
        <v>16.71</v>
      </c>
      <c r="F25" s="4">
        <v>93</v>
      </c>
      <c r="G25" s="2">
        <v>2.97</v>
      </c>
      <c r="H25" s="3">
        <v>17.2</v>
      </c>
      <c r="I25" s="2">
        <v>2.7</v>
      </c>
    </row>
    <row r="26" spans="2:9" x14ac:dyDescent="0.3">
      <c r="B26" s="1"/>
      <c r="C26" s="1"/>
      <c r="D26" s="1"/>
      <c r="E26" s="1"/>
      <c r="F26" s="1"/>
      <c r="G26" s="1"/>
      <c r="H26" s="1"/>
      <c r="I26" s="1"/>
    </row>
    <row r="27" spans="2:9" x14ac:dyDescent="0.3">
      <c r="B27" s="1"/>
      <c r="C27" s="1"/>
      <c r="D27" s="1"/>
      <c r="E27" s="1"/>
      <c r="F27" s="1"/>
      <c r="G27" s="1"/>
      <c r="H27" s="1"/>
      <c r="I27" s="1"/>
    </row>
    <row r="28" spans="2:9" x14ac:dyDescent="0.3">
      <c r="B28" s="1"/>
      <c r="C28" s="1"/>
      <c r="D28" s="1"/>
      <c r="E28" s="1"/>
      <c r="F28" s="1"/>
      <c r="G28" s="1"/>
      <c r="H28" s="1"/>
      <c r="I28" s="1"/>
    </row>
    <row r="29" spans="2:9" ht="17.55" x14ac:dyDescent="0.3">
      <c r="B29" s="10" t="s">
        <v>29</v>
      </c>
      <c r="C29" s="1"/>
      <c r="D29" s="1"/>
      <c r="E29" s="1"/>
      <c r="F29" s="1"/>
      <c r="G29" s="1"/>
      <c r="H29" s="1"/>
      <c r="I29" s="1"/>
    </row>
    <row r="30" spans="2:9" x14ac:dyDescent="0.3">
      <c r="B30" s="1"/>
      <c r="C30" s="1"/>
      <c r="D30" s="7"/>
      <c r="E30" s="7"/>
      <c r="F30" s="7"/>
      <c r="G30" s="7"/>
      <c r="H30" s="7"/>
      <c r="I30" s="6"/>
    </row>
    <row r="31" spans="2:9" x14ac:dyDescent="0.3">
      <c r="B31" s="116" t="s">
        <v>20</v>
      </c>
      <c r="C31" s="117"/>
      <c r="D31" s="15">
        <f>D5</f>
        <v>5.18</v>
      </c>
      <c r="E31" s="16">
        <f>E5</f>
        <v>29.86</v>
      </c>
      <c r="F31" s="15">
        <f>1/F5</f>
        <v>8.3333333333333332E-3</v>
      </c>
      <c r="G31" s="24">
        <f>G5</f>
        <v>7.27</v>
      </c>
      <c r="H31" s="25">
        <f>H5</f>
        <v>23.53</v>
      </c>
      <c r="I31" s="24">
        <f>1/I5</f>
        <v>0.37037037037037035</v>
      </c>
    </row>
    <row r="32" spans="2:9" x14ac:dyDescent="0.3">
      <c r="B32" s="116" t="s">
        <v>19</v>
      </c>
      <c r="C32" s="117"/>
      <c r="D32" s="15">
        <f t="shared" ref="D32:E47" si="0">D6</f>
        <v>3.08</v>
      </c>
      <c r="E32" s="16">
        <f t="shared" si="0"/>
        <v>15.23</v>
      </c>
      <c r="F32" s="15">
        <f>1/F6</f>
        <v>8.6206896551724137E-3</v>
      </c>
      <c r="G32" s="24">
        <f t="shared" ref="G32:H47" si="1">G6</f>
        <v>5.62</v>
      </c>
      <c r="H32" s="25">
        <f t="shared" si="1"/>
        <v>11.64</v>
      </c>
      <c r="I32" s="24">
        <f t="shared" ref="I32:I51" si="2">1/I6</f>
        <v>0.26315789473684209</v>
      </c>
    </row>
    <row r="33" spans="2:9" x14ac:dyDescent="0.3">
      <c r="B33" s="116" t="s">
        <v>18</v>
      </c>
      <c r="C33" s="117"/>
      <c r="D33" s="15">
        <f t="shared" si="0"/>
        <v>4.04</v>
      </c>
      <c r="E33" s="16">
        <f t="shared" si="0"/>
        <v>24.08</v>
      </c>
      <c r="F33" s="15">
        <f t="shared" ref="F33:F51" si="3">1/F7</f>
        <v>6.7567567567567571E-3</v>
      </c>
      <c r="G33" s="24">
        <f t="shared" si="1"/>
        <v>6.62</v>
      </c>
      <c r="H33" s="25">
        <f t="shared" si="1"/>
        <v>10.35</v>
      </c>
      <c r="I33" s="24">
        <f t="shared" si="2"/>
        <v>0.38461538461538458</v>
      </c>
    </row>
    <row r="34" spans="2:9" x14ac:dyDescent="0.3">
      <c r="B34" s="116" t="s">
        <v>17</v>
      </c>
      <c r="C34" s="117"/>
      <c r="D34" s="15">
        <f t="shared" si="0"/>
        <v>3.47</v>
      </c>
      <c r="E34" s="16">
        <f t="shared" si="0"/>
        <v>22.69</v>
      </c>
      <c r="F34" s="15">
        <f t="shared" si="3"/>
        <v>5.076142131979695E-3</v>
      </c>
      <c r="G34" s="24">
        <f t="shared" si="1"/>
        <v>4.57</v>
      </c>
      <c r="H34" s="25">
        <f t="shared" si="1"/>
        <v>13.62</v>
      </c>
      <c r="I34" s="24">
        <f t="shared" si="2"/>
        <v>0.625</v>
      </c>
    </row>
    <row r="35" spans="2:9" x14ac:dyDescent="0.3">
      <c r="B35" s="116" t="s">
        <v>16</v>
      </c>
      <c r="C35" s="117"/>
      <c r="D35" s="15">
        <f t="shared" si="0"/>
        <v>3.21</v>
      </c>
      <c r="E35" s="16">
        <f t="shared" si="0"/>
        <v>43.69</v>
      </c>
      <c r="F35" s="15">
        <f t="shared" si="3"/>
        <v>8.0645161290322578E-3</v>
      </c>
      <c r="G35" s="24">
        <f t="shared" si="1"/>
        <v>3.61</v>
      </c>
      <c r="H35" s="25">
        <f t="shared" si="1"/>
        <v>27.38</v>
      </c>
      <c r="I35" s="24">
        <f t="shared" si="2"/>
        <v>0.47619047619047616</v>
      </c>
    </row>
    <row r="36" spans="2:9" x14ac:dyDescent="0.3">
      <c r="B36" s="116" t="s">
        <v>15</v>
      </c>
      <c r="C36" s="117"/>
      <c r="D36" s="15">
        <f t="shared" si="0"/>
        <v>3.16</v>
      </c>
      <c r="E36" s="16">
        <f t="shared" si="0"/>
        <v>45.43</v>
      </c>
      <c r="F36" s="15">
        <f t="shared" si="3"/>
        <v>9.6153846153846159E-3</v>
      </c>
      <c r="G36" s="24">
        <f t="shared" si="1"/>
        <v>5.91</v>
      </c>
      <c r="H36" s="25">
        <f t="shared" si="1"/>
        <v>14.77</v>
      </c>
      <c r="I36" s="24">
        <f t="shared" si="2"/>
        <v>0.26315789473684209</v>
      </c>
    </row>
    <row r="37" spans="2:9" x14ac:dyDescent="0.3">
      <c r="B37" s="116" t="s">
        <v>14</v>
      </c>
      <c r="C37" s="117"/>
      <c r="D37" s="15">
        <f t="shared" si="0"/>
        <v>3.32</v>
      </c>
      <c r="E37" s="16">
        <f t="shared" si="0"/>
        <v>16.88</v>
      </c>
      <c r="F37" s="15">
        <f t="shared" si="3"/>
        <v>4.0160642570281121E-3</v>
      </c>
      <c r="G37" s="24">
        <f t="shared" si="1"/>
        <v>7.01</v>
      </c>
      <c r="H37" s="25">
        <f t="shared" si="1"/>
        <v>4.91</v>
      </c>
      <c r="I37" s="24">
        <f t="shared" si="2"/>
        <v>0.30303030303030304</v>
      </c>
    </row>
    <row r="38" spans="2:9" x14ac:dyDescent="0.3">
      <c r="B38" s="116" t="s">
        <v>13</v>
      </c>
      <c r="C38" s="117"/>
      <c r="D38" s="15">
        <f t="shared" si="0"/>
        <v>3.87</v>
      </c>
      <c r="E38" s="16">
        <f t="shared" si="0"/>
        <v>22.68</v>
      </c>
      <c r="F38" s="15">
        <f t="shared" si="3"/>
        <v>1.020408163265306E-2</v>
      </c>
      <c r="G38" s="24">
        <f t="shared" si="1"/>
        <v>2.87</v>
      </c>
      <c r="H38" s="25">
        <f t="shared" si="1"/>
        <v>19.850000000000001</v>
      </c>
      <c r="I38" s="24">
        <f t="shared" si="2"/>
        <v>0.58823529411764708</v>
      </c>
    </row>
    <row r="39" spans="2:9" x14ac:dyDescent="0.3">
      <c r="B39" s="116" t="s">
        <v>12</v>
      </c>
      <c r="C39" s="117"/>
      <c r="D39" s="15">
        <f t="shared" si="0"/>
        <v>3.26</v>
      </c>
      <c r="E39" s="16">
        <f t="shared" si="0"/>
        <v>17.670000000000002</v>
      </c>
      <c r="F39" s="15">
        <f t="shared" si="3"/>
        <v>9.433962264150943E-3</v>
      </c>
      <c r="G39" s="24">
        <f t="shared" si="1"/>
        <v>2.97</v>
      </c>
      <c r="H39" s="25">
        <f t="shared" si="1"/>
        <v>16.03</v>
      </c>
      <c r="I39" s="24">
        <f t="shared" si="2"/>
        <v>0.34482758620689657</v>
      </c>
    </row>
    <row r="40" spans="2:9" x14ac:dyDescent="0.3">
      <c r="B40" s="118" t="s">
        <v>11</v>
      </c>
      <c r="C40" s="119"/>
      <c r="D40" s="15">
        <f t="shared" si="0"/>
        <v>3.14</v>
      </c>
      <c r="E40" s="16">
        <f t="shared" si="0"/>
        <v>9.57</v>
      </c>
      <c r="F40" s="15">
        <f t="shared" si="3"/>
        <v>1.3888888888888888E-2</v>
      </c>
      <c r="G40" s="24">
        <f t="shared" si="1"/>
        <v>2.98</v>
      </c>
      <c r="H40" s="25">
        <f t="shared" si="1"/>
        <v>5.18</v>
      </c>
      <c r="I40" s="24">
        <f t="shared" si="2"/>
        <v>0.33333333333333331</v>
      </c>
    </row>
    <row r="41" spans="2:9" x14ac:dyDescent="0.3">
      <c r="B41" s="116" t="s">
        <v>10</v>
      </c>
      <c r="C41" s="117"/>
      <c r="D41" s="15">
        <f t="shared" si="0"/>
        <v>3.99</v>
      </c>
      <c r="E41" s="16">
        <f t="shared" si="0"/>
        <v>17.53</v>
      </c>
      <c r="F41" s="15">
        <f t="shared" si="3"/>
        <v>1.1764705882352941E-2</v>
      </c>
      <c r="G41" s="24">
        <f t="shared" si="1"/>
        <v>3.14</v>
      </c>
      <c r="H41" s="25">
        <f t="shared" si="1"/>
        <v>28.73</v>
      </c>
      <c r="I41" s="24">
        <f t="shared" si="2"/>
        <v>0.35714285714285715</v>
      </c>
    </row>
    <row r="42" spans="2:9" x14ac:dyDescent="0.3">
      <c r="B42" s="116" t="s">
        <v>9</v>
      </c>
      <c r="C42" s="117"/>
      <c r="D42" s="15">
        <f t="shared" si="0"/>
        <v>2.34</v>
      </c>
      <c r="E42" s="16">
        <f t="shared" si="0"/>
        <v>75.989999999999995</v>
      </c>
      <c r="F42" s="15">
        <f t="shared" si="3"/>
        <v>9.0090090090090089E-3</v>
      </c>
      <c r="G42" s="24">
        <f t="shared" si="1"/>
        <v>12.43</v>
      </c>
      <c r="H42" s="25">
        <f t="shared" si="1"/>
        <v>30.08</v>
      </c>
      <c r="I42" s="24">
        <f t="shared" si="2"/>
        <v>0.35714285714285715</v>
      </c>
    </row>
    <row r="43" spans="2:9" x14ac:dyDescent="0.3">
      <c r="B43" s="116" t="s">
        <v>8</v>
      </c>
      <c r="C43" s="117"/>
      <c r="D43" s="15">
        <f t="shared" si="0"/>
        <v>3.21</v>
      </c>
      <c r="E43" s="16">
        <f t="shared" si="0"/>
        <v>32.17</v>
      </c>
      <c r="F43" s="15">
        <f t="shared" si="3"/>
        <v>3.7174721189591076E-3</v>
      </c>
      <c r="G43" s="24">
        <f t="shared" si="1"/>
        <v>5.49</v>
      </c>
      <c r="H43" s="25">
        <f t="shared" si="1"/>
        <v>13.49</v>
      </c>
      <c r="I43" s="24">
        <f t="shared" si="2"/>
        <v>0.3125</v>
      </c>
    </row>
    <row r="44" spans="2:9" x14ac:dyDescent="0.3">
      <c r="B44" s="116" t="s">
        <v>7</v>
      </c>
      <c r="C44" s="117"/>
      <c r="D44" s="15">
        <f t="shared" si="0"/>
        <v>4.5599999999999996</v>
      </c>
      <c r="E44" s="16">
        <f t="shared" si="0"/>
        <v>33.909999999999997</v>
      </c>
      <c r="F44" s="15">
        <f t="shared" si="3"/>
        <v>3.7453183520599251E-3</v>
      </c>
      <c r="G44" s="24">
        <f t="shared" si="1"/>
        <v>6.43</v>
      </c>
      <c r="H44" s="25">
        <f t="shared" si="1"/>
        <v>12.49</v>
      </c>
      <c r="I44" s="24">
        <f t="shared" si="2"/>
        <v>0.29411764705882354</v>
      </c>
    </row>
    <row r="45" spans="2:9" x14ac:dyDescent="0.3">
      <c r="B45" s="116" t="s">
        <v>6</v>
      </c>
      <c r="C45" s="117"/>
      <c r="D45" s="15">
        <f t="shared" si="0"/>
        <v>2.98</v>
      </c>
      <c r="E45" s="16">
        <f t="shared" si="0"/>
        <v>16.45</v>
      </c>
      <c r="F45" s="15">
        <f t="shared" si="3"/>
        <v>1.0101010101010102E-2</v>
      </c>
      <c r="G45" s="24">
        <f t="shared" si="1"/>
        <v>4.51</v>
      </c>
      <c r="H45" s="25">
        <f t="shared" si="1"/>
        <v>11.51</v>
      </c>
      <c r="I45" s="24">
        <f t="shared" si="2"/>
        <v>0.23255813953488372</v>
      </c>
    </row>
    <row r="46" spans="2:9" x14ac:dyDescent="0.3">
      <c r="B46" s="116" t="s">
        <v>5</v>
      </c>
      <c r="C46" s="117"/>
      <c r="D46" s="15">
        <f t="shared" si="0"/>
        <v>2.4</v>
      </c>
      <c r="E46" s="16">
        <f t="shared" si="0"/>
        <v>36.94</v>
      </c>
      <c r="F46" s="15">
        <f t="shared" si="3"/>
        <v>4.6948356807511738E-3</v>
      </c>
      <c r="G46" s="24">
        <f t="shared" si="1"/>
        <v>0.98</v>
      </c>
      <c r="H46" s="25">
        <f t="shared" si="1"/>
        <v>2.65</v>
      </c>
      <c r="I46" s="24">
        <f t="shared" si="2"/>
        <v>7.7519379844961239E-2</v>
      </c>
    </row>
    <row r="47" spans="2:9" x14ac:dyDescent="0.3">
      <c r="B47" s="116" t="s">
        <v>4</v>
      </c>
      <c r="C47" s="117"/>
      <c r="D47" s="15">
        <f t="shared" si="0"/>
        <v>3.6</v>
      </c>
      <c r="E47" s="16">
        <f t="shared" si="0"/>
        <v>31.86</v>
      </c>
      <c r="F47" s="15">
        <f t="shared" si="3"/>
        <v>1.0101010101010102E-2</v>
      </c>
      <c r="G47" s="24">
        <f t="shared" si="1"/>
        <v>3.17</v>
      </c>
      <c r="H47" s="25">
        <f t="shared" si="1"/>
        <v>13.06</v>
      </c>
      <c r="I47" s="24">
        <f t="shared" si="2"/>
        <v>0.2857142857142857</v>
      </c>
    </row>
    <row r="48" spans="2:9" x14ac:dyDescent="0.3">
      <c r="B48" s="116" t="s">
        <v>3</v>
      </c>
      <c r="C48" s="117"/>
      <c r="D48" s="15">
        <f t="shared" ref="D48:E51" si="4">D22</f>
        <v>2.38</v>
      </c>
      <c r="E48" s="16">
        <f t="shared" si="4"/>
        <v>33.6</v>
      </c>
      <c r="F48" s="15">
        <f t="shared" si="3"/>
        <v>5.9171597633136093E-3</v>
      </c>
      <c r="G48" s="24">
        <f t="shared" ref="G48:H51" si="5">G22</f>
        <v>6.54</v>
      </c>
      <c r="H48" s="25">
        <f t="shared" si="5"/>
        <v>9.2200000000000006</v>
      </c>
      <c r="I48" s="24">
        <f t="shared" si="2"/>
        <v>0.26315789473684209</v>
      </c>
    </row>
    <row r="49" spans="2:9" x14ac:dyDescent="0.3">
      <c r="B49" s="116" t="s">
        <v>2</v>
      </c>
      <c r="C49" s="117"/>
      <c r="D49" s="15">
        <f>D24</f>
        <v>3.88</v>
      </c>
      <c r="E49" s="16">
        <f t="shared" si="4"/>
        <v>23.87</v>
      </c>
      <c r="F49" s="15">
        <f t="shared" si="3"/>
        <v>5.1813471502590676E-3</v>
      </c>
      <c r="G49" s="24">
        <f t="shared" si="5"/>
        <v>5.7</v>
      </c>
      <c r="H49" s="25">
        <f t="shared" si="5"/>
        <v>9.5500000000000007</v>
      </c>
      <c r="I49" s="24">
        <f t="shared" si="2"/>
        <v>0.2</v>
      </c>
    </row>
    <row r="50" spans="2:9" x14ac:dyDescent="0.3">
      <c r="B50" s="116" t="s">
        <v>1</v>
      </c>
      <c r="C50" s="117"/>
      <c r="D50" s="15">
        <f t="shared" si="4"/>
        <v>3.88</v>
      </c>
      <c r="E50" s="16">
        <f t="shared" si="4"/>
        <v>13.98</v>
      </c>
      <c r="F50" s="15">
        <f t="shared" si="3"/>
        <v>7.1942446043165471E-3</v>
      </c>
      <c r="G50" s="24">
        <f t="shared" si="5"/>
        <v>4.43</v>
      </c>
      <c r="H50" s="25">
        <f t="shared" si="5"/>
        <v>12.05</v>
      </c>
      <c r="I50" s="24">
        <f t="shared" si="2"/>
        <v>0.58823529411764708</v>
      </c>
    </row>
    <row r="51" spans="2:9" x14ac:dyDescent="0.3">
      <c r="B51" s="116" t="s">
        <v>0</v>
      </c>
      <c r="C51" s="117"/>
      <c r="D51" s="15">
        <f t="shared" si="4"/>
        <v>4.2699999999999996</v>
      </c>
      <c r="E51" s="16">
        <f t="shared" si="4"/>
        <v>16.71</v>
      </c>
      <c r="F51" s="15">
        <f t="shared" si="3"/>
        <v>1.0752688172043012E-2</v>
      </c>
      <c r="G51" s="24">
        <f t="shared" si="5"/>
        <v>2.97</v>
      </c>
      <c r="H51" s="25">
        <f t="shared" si="5"/>
        <v>17.2</v>
      </c>
      <c r="I51" s="24">
        <f t="shared" si="2"/>
        <v>0.37037037037037035</v>
      </c>
    </row>
    <row r="52" spans="2:9" x14ac:dyDescent="0.3">
      <c r="B52" s="1"/>
      <c r="C52" s="1"/>
      <c r="D52" s="1"/>
      <c r="E52" s="1"/>
      <c r="F52" s="1"/>
      <c r="G52" s="1"/>
      <c r="H52" s="1"/>
      <c r="I52" s="1"/>
    </row>
    <row r="53" spans="2:9" x14ac:dyDescent="0.3">
      <c r="B53" s="1"/>
      <c r="C53" s="1"/>
      <c r="D53" s="1"/>
      <c r="E53" s="1"/>
      <c r="F53" s="1"/>
      <c r="G53" s="1"/>
      <c r="H53" s="1"/>
      <c r="I53" s="1"/>
    </row>
    <row r="54" spans="2:9" x14ac:dyDescent="0.3">
      <c r="B54" s="11"/>
      <c r="C54" s="11"/>
      <c r="D54" s="11"/>
      <c r="E54" s="11"/>
      <c r="F54" s="11"/>
      <c r="G54" s="11"/>
      <c r="H54" s="11"/>
      <c r="I54" s="12"/>
    </row>
    <row r="55" spans="2:9" x14ac:dyDescent="0.3">
      <c r="B55" s="120" t="s">
        <v>45</v>
      </c>
      <c r="C55" s="115"/>
      <c r="D55" s="13"/>
      <c r="E55" s="13"/>
      <c r="F55" s="13"/>
      <c r="G55" s="14"/>
      <c r="H55" s="14"/>
      <c r="I55" s="14"/>
    </row>
    <row r="56" spans="2:9" x14ac:dyDescent="0.3">
      <c r="B56" s="114"/>
      <c r="C56" s="115"/>
      <c r="D56" s="13"/>
      <c r="E56" s="13"/>
      <c r="F56" s="13"/>
      <c r="G56" s="14"/>
      <c r="H56" s="14"/>
      <c r="I56" s="14"/>
    </row>
    <row r="57" spans="2:9" x14ac:dyDescent="0.3">
      <c r="B57" s="1"/>
      <c r="C57" s="1"/>
      <c r="D57" s="7"/>
      <c r="E57" s="7"/>
      <c r="F57" s="7"/>
      <c r="G57" s="7"/>
      <c r="H57" s="7"/>
      <c r="I57" s="6"/>
    </row>
    <row r="58" spans="2:9" x14ac:dyDescent="0.3">
      <c r="B58" s="116" t="s">
        <v>20</v>
      </c>
      <c r="C58" s="117"/>
      <c r="D58" s="15">
        <f>D31/SQRT(SUMSQ(D$31:D$51))</f>
        <v>0.31787074206914412</v>
      </c>
      <c r="E58" s="16">
        <f t="shared" ref="E58:I58" si="6">E31/SQRT(SUMSQ(E$31:E$51))</f>
        <v>0.20863123436711609</v>
      </c>
      <c r="F58" s="15">
        <f t="shared" si="6"/>
        <v>0.21679177004681863</v>
      </c>
      <c r="G58" s="16">
        <f t="shared" si="6"/>
        <v>0.28668043840259327</v>
      </c>
      <c r="H58" s="15">
        <f t="shared" si="6"/>
        <v>0.31312055898005642</v>
      </c>
      <c r="I58" s="16">
        <f t="shared" si="6"/>
        <v>0.21815609004271666</v>
      </c>
    </row>
    <row r="59" spans="2:9" x14ac:dyDescent="0.3">
      <c r="B59" s="116" t="s">
        <v>19</v>
      </c>
      <c r="C59" s="117"/>
      <c r="D59" s="15">
        <f t="shared" ref="D59:I78" si="7">D32/SQRT(SUMSQ(D$31:D$51))</f>
        <v>0.1890042250140857</v>
      </c>
      <c r="E59" s="16">
        <f t="shared" si="7"/>
        <v>0.10641171129977153</v>
      </c>
      <c r="F59" s="15">
        <f t="shared" si="7"/>
        <v>0.22426734832429512</v>
      </c>
      <c r="G59" s="16">
        <f t="shared" si="7"/>
        <v>0.22161541455606248</v>
      </c>
      <c r="H59" s="15">
        <f t="shared" si="7"/>
        <v>0.15489686810573128</v>
      </c>
      <c r="I59" s="16">
        <f t="shared" si="7"/>
        <v>0.15500564292508817</v>
      </c>
    </row>
    <row r="60" spans="2:9" x14ac:dyDescent="0.3">
      <c r="B60" s="116" t="s">
        <v>18</v>
      </c>
      <c r="C60" s="117"/>
      <c r="D60" s="15">
        <f t="shared" si="7"/>
        <v>0.24791463281068382</v>
      </c>
      <c r="E60" s="16">
        <f t="shared" si="7"/>
        <v>0.16824648772806949</v>
      </c>
      <c r="F60" s="15">
        <f t="shared" si="7"/>
        <v>0.17577711084877187</v>
      </c>
      <c r="G60" s="16">
        <f t="shared" si="7"/>
        <v>0.26104876234183871</v>
      </c>
      <c r="H60" s="15">
        <f t="shared" si="7"/>
        <v>0.13773046261978683</v>
      </c>
      <c r="I60" s="16">
        <f t="shared" si="7"/>
        <v>0.22654670889051345</v>
      </c>
    </row>
    <row r="61" spans="2:9" x14ac:dyDescent="0.3">
      <c r="B61" s="116" t="s">
        <v>17</v>
      </c>
      <c r="C61" s="117"/>
      <c r="D61" s="15">
        <f t="shared" si="7"/>
        <v>0.2129365781814537</v>
      </c>
      <c r="E61" s="16">
        <f t="shared" si="7"/>
        <v>0.15853458498961367</v>
      </c>
      <c r="F61" s="15">
        <f t="shared" si="7"/>
        <v>0.13205590053613317</v>
      </c>
      <c r="G61" s="16">
        <f t="shared" si="7"/>
        <v>0.18021039938099742</v>
      </c>
      <c r="H61" s="15">
        <f t="shared" si="7"/>
        <v>0.18124530443299483</v>
      </c>
      <c r="I61" s="16">
        <f t="shared" si="7"/>
        <v>0.36813840194708441</v>
      </c>
    </row>
    <row r="62" spans="2:9" x14ac:dyDescent="0.3">
      <c r="B62" s="116" t="s">
        <v>16</v>
      </c>
      <c r="C62" s="117"/>
      <c r="D62" s="15">
        <f t="shared" si="7"/>
        <v>0.19698167606987502</v>
      </c>
      <c r="E62" s="16">
        <f t="shared" si="7"/>
        <v>0.30526117312455797</v>
      </c>
      <c r="F62" s="15">
        <f t="shared" si="7"/>
        <v>0.20979848714208252</v>
      </c>
      <c r="G62" s="16">
        <f t="shared" si="7"/>
        <v>0.14235438550665222</v>
      </c>
      <c r="H62" s="15">
        <f t="shared" si="7"/>
        <v>0.36435362961640222</v>
      </c>
      <c r="I62" s="16">
        <f t="shared" si="7"/>
        <v>0.28048640148349285</v>
      </c>
    </row>
    <row r="63" spans="2:9" x14ac:dyDescent="0.3">
      <c r="B63" s="116" t="s">
        <v>15</v>
      </c>
      <c r="C63" s="117"/>
      <c r="D63" s="15">
        <f t="shared" si="7"/>
        <v>0.19391342566380221</v>
      </c>
      <c r="E63" s="16">
        <f t="shared" si="7"/>
        <v>0.31741851899859624</v>
      </c>
      <c r="F63" s="15">
        <f t="shared" si="7"/>
        <v>0.25014435005402152</v>
      </c>
      <c r="G63" s="16">
        <f t="shared" si="7"/>
        <v>0.2330510854139376</v>
      </c>
      <c r="H63" s="15">
        <f t="shared" si="7"/>
        <v>0.19654868916852669</v>
      </c>
      <c r="I63" s="16">
        <f t="shared" si="7"/>
        <v>0.15500564292508817</v>
      </c>
    </row>
    <row r="64" spans="2:9" x14ac:dyDescent="0.3">
      <c r="B64" s="116" t="s">
        <v>14</v>
      </c>
      <c r="C64" s="117"/>
      <c r="D64" s="15">
        <f t="shared" si="7"/>
        <v>0.20373182696323522</v>
      </c>
      <c r="E64" s="16">
        <f t="shared" si="7"/>
        <v>0.11794022893894572</v>
      </c>
      <c r="F64" s="15">
        <f t="shared" si="7"/>
        <v>0.10447796146834631</v>
      </c>
      <c r="G64" s="16">
        <f t="shared" si="7"/>
        <v>0.27642776797829144</v>
      </c>
      <c r="H64" s="15">
        <f t="shared" si="7"/>
        <v>6.5338799175183898E-2</v>
      </c>
      <c r="I64" s="16">
        <f t="shared" si="7"/>
        <v>0.17849134639858638</v>
      </c>
    </row>
    <row r="65" spans="2:9" x14ac:dyDescent="0.3">
      <c r="B65" s="116" t="s">
        <v>13</v>
      </c>
      <c r="C65" s="117"/>
      <c r="D65" s="15">
        <f t="shared" si="7"/>
        <v>0.23748258143003625</v>
      </c>
      <c r="E65" s="16">
        <f t="shared" si="7"/>
        <v>0.15846471518573987</v>
      </c>
      <c r="F65" s="15">
        <f t="shared" si="7"/>
        <v>0.26545931026141051</v>
      </c>
      <c r="G65" s="16">
        <f t="shared" si="7"/>
        <v>0.11317370814517781</v>
      </c>
      <c r="H65" s="15">
        <f t="shared" si="7"/>
        <v>0.26414972782635449</v>
      </c>
      <c r="I65" s="16">
        <f t="shared" si="7"/>
        <v>0.34648320183255005</v>
      </c>
    </row>
    <row r="66" spans="2:9" x14ac:dyDescent="0.3">
      <c r="B66" s="116" t="s">
        <v>12</v>
      </c>
      <c r="C66" s="117"/>
      <c r="D66" s="15">
        <f t="shared" si="7"/>
        <v>0.20004992647594783</v>
      </c>
      <c r="E66" s="16">
        <f t="shared" si="7"/>
        <v>0.1234599434449746</v>
      </c>
      <c r="F66" s="15">
        <f t="shared" si="7"/>
        <v>0.24542464533602107</v>
      </c>
      <c r="G66" s="16">
        <f t="shared" si="7"/>
        <v>0.11711704292375544</v>
      </c>
      <c r="H66" s="15">
        <f t="shared" si="7"/>
        <v>0.21331587592223991</v>
      </c>
      <c r="I66" s="16">
        <f t="shared" si="7"/>
        <v>0.20311084245356381</v>
      </c>
    </row>
    <row r="67" spans="2:9" x14ac:dyDescent="0.3">
      <c r="B67" s="118" t="s">
        <v>11</v>
      </c>
      <c r="C67" s="119"/>
      <c r="D67" s="15">
        <f t="shared" si="7"/>
        <v>0.1926861255013731</v>
      </c>
      <c r="E67" s="16">
        <f t="shared" si="7"/>
        <v>6.6865402307210345E-2</v>
      </c>
      <c r="F67" s="15">
        <f t="shared" si="7"/>
        <v>0.3613196167446977</v>
      </c>
      <c r="G67" s="16">
        <f t="shared" si="7"/>
        <v>0.1175113764016132</v>
      </c>
      <c r="H67" s="15">
        <f t="shared" si="7"/>
        <v>6.8931767765265287E-2</v>
      </c>
      <c r="I67" s="16">
        <f t="shared" si="7"/>
        <v>0.19634048103844501</v>
      </c>
    </row>
    <row r="68" spans="2:9" x14ac:dyDescent="0.3">
      <c r="B68" s="116" t="s">
        <v>10</v>
      </c>
      <c r="C68" s="117"/>
      <c r="D68" s="15">
        <f t="shared" si="7"/>
        <v>0.24484638240461101</v>
      </c>
      <c r="E68" s="16">
        <f t="shared" si="7"/>
        <v>0.12248176619074164</v>
      </c>
      <c r="F68" s="15">
        <f t="shared" si="7"/>
        <v>0.3060589694778616</v>
      </c>
      <c r="G68" s="16">
        <f t="shared" si="7"/>
        <v>0.1238207120473374</v>
      </c>
      <c r="H68" s="15">
        <f t="shared" si="7"/>
        <v>0.38231847256680923</v>
      </c>
      <c r="I68" s="16">
        <f t="shared" si="7"/>
        <v>0.21036480111261965</v>
      </c>
    </row>
    <row r="69" spans="2:9" x14ac:dyDescent="0.3">
      <c r="B69" s="116" t="s">
        <v>9</v>
      </c>
      <c r="C69" s="117"/>
      <c r="D69" s="15">
        <f t="shared" si="7"/>
        <v>0.14359411900420796</v>
      </c>
      <c r="E69" s="16">
        <f t="shared" si="7"/>
        <v>0.5309406396368771</v>
      </c>
      <c r="F69" s="15">
        <f t="shared" si="7"/>
        <v>0.23436948113169581</v>
      </c>
      <c r="G69" s="16">
        <f t="shared" si="7"/>
        <v>0.49015651297719864</v>
      </c>
      <c r="H69" s="15">
        <f t="shared" si="7"/>
        <v>0.40028331551721619</v>
      </c>
      <c r="I69" s="16">
        <f t="shared" si="7"/>
        <v>0.21036480111261965</v>
      </c>
    </row>
    <row r="70" spans="2:9" x14ac:dyDescent="0.3">
      <c r="B70" s="116" t="s">
        <v>8</v>
      </c>
      <c r="C70" s="117"/>
      <c r="D70" s="15">
        <f t="shared" si="7"/>
        <v>0.19698167606987502</v>
      </c>
      <c r="E70" s="16">
        <f t="shared" si="7"/>
        <v>0.22477115906195999</v>
      </c>
      <c r="F70" s="15">
        <f t="shared" si="7"/>
        <v>9.6710083292261093E-2</v>
      </c>
      <c r="G70" s="16">
        <f t="shared" si="7"/>
        <v>0.21648907934391157</v>
      </c>
      <c r="H70" s="15">
        <f t="shared" si="7"/>
        <v>0.17951535659332601</v>
      </c>
      <c r="I70" s="16">
        <f t="shared" si="7"/>
        <v>0.18406920097354221</v>
      </c>
    </row>
    <row r="71" spans="2:9" x14ac:dyDescent="0.3">
      <c r="B71" s="116" t="s">
        <v>7</v>
      </c>
      <c r="C71" s="117"/>
      <c r="D71" s="15">
        <f t="shared" si="7"/>
        <v>0.27982443703384113</v>
      </c>
      <c r="E71" s="16">
        <f t="shared" si="7"/>
        <v>0.23692850493599818</v>
      </c>
      <c r="F71" s="15">
        <f t="shared" si="7"/>
        <v>9.7434503391828589E-2</v>
      </c>
      <c r="G71" s="16">
        <f t="shared" si="7"/>
        <v>0.25355642626254121</v>
      </c>
      <c r="H71" s="15">
        <f t="shared" si="7"/>
        <v>0.16620806551895048</v>
      </c>
      <c r="I71" s="16">
        <f t="shared" si="7"/>
        <v>0.17324160091627502</v>
      </c>
    </row>
    <row r="72" spans="2:9" x14ac:dyDescent="0.3">
      <c r="B72" s="116" t="s">
        <v>6</v>
      </c>
      <c r="C72" s="117"/>
      <c r="D72" s="15">
        <f t="shared" si="7"/>
        <v>0.18286772420194006</v>
      </c>
      <c r="E72" s="16">
        <f t="shared" si="7"/>
        <v>0.11493582737237305</v>
      </c>
      <c r="F72" s="15">
        <f t="shared" si="7"/>
        <v>0.2627779030870529</v>
      </c>
      <c r="G72" s="16">
        <f t="shared" si="7"/>
        <v>0.17784439851385084</v>
      </c>
      <c r="H72" s="15">
        <f t="shared" si="7"/>
        <v>0.15316692026606243</v>
      </c>
      <c r="I72" s="16">
        <f t="shared" si="7"/>
        <v>0.13698173095705465</v>
      </c>
    </row>
    <row r="73" spans="2:9" x14ac:dyDescent="0.3">
      <c r="B73" s="116" t="s">
        <v>5</v>
      </c>
      <c r="C73" s="117"/>
      <c r="D73" s="15">
        <f t="shared" si="7"/>
        <v>0.14727601949149535</v>
      </c>
      <c r="E73" s="16">
        <f t="shared" si="7"/>
        <v>0.25809905550975443</v>
      </c>
      <c r="F73" s="15">
        <f t="shared" si="7"/>
        <v>0.12213620847708091</v>
      </c>
      <c r="G73" s="16">
        <f t="shared" si="7"/>
        <v>3.8644680830060715E-2</v>
      </c>
      <c r="H73" s="15">
        <f t="shared" si="7"/>
        <v>3.5264321347095173E-2</v>
      </c>
      <c r="I73" s="16">
        <f t="shared" si="7"/>
        <v>4.5660576985684889E-2</v>
      </c>
    </row>
    <row r="74" spans="2:9" x14ac:dyDescent="0.3">
      <c r="B74" s="116" t="s">
        <v>4</v>
      </c>
      <c r="C74" s="117"/>
      <c r="D74" s="15">
        <f t="shared" si="7"/>
        <v>0.22091402923724301</v>
      </c>
      <c r="E74" s="16">
        <f t="shared" si="7"/>
        <v>0.22260519514187269</v>
      </c>
      <c r="F74" s="15">
        <f t="shared" si="7"/>
        <v>0.2627779030870529</v>
      </c>
      <c r="G74" s="16">
        <f t="shared" si="7"/>
        <v>0.12500371248091069</v>
      </c>
      <c r="H74" s="15">
        <f t="shared" si="7"/>
        <v>0.17379322143134454</v>
      </c>
      <c r="I74" s="16">
        <f t="shared" si="7"/>
        <v>0.16829184089009572</v>
      </c>
    </row>
    <row r="75" spans="2:9" x14ac:dyDescent="0.3">
      <c r="B75" s="116" t="s">
        <v>3</v>
      </c>
      <c r="C75" s="117"/>
      <c r="D75" s="15">
        <f t="shared" si="7"/>
        <v>0.14604871932906621</v>
      </c>
      <c r="E75" s="16">
        <f t="shared" si="7"/>
        <v>0.23476254101591096</v>
      </c>
      <c r="F75" s="15">
        <f t="shared" si="7"/>
        <v>0.15393498464862859</v>
      </c>
      <c r="G75" s="16">
        <f t="shared" si="7"/>
        <v>0.2578940945189766</v>
      </c>
      <c r="H75" s="15">
        <f t="shared" si="7"/>
        <v>0.12269322370574247</v>
      </c>
      <c r="I75" s="16">
        <f t="shared" si="7"/>
        <v>0.15500564292508817</v>
      </c>
    </row>
    <row r="76" spans="2:9" x14ac:dyDescent="0.3">
      <c r="B76" s="116" t="s">
        <v>2</v>
      </c>
      <c r="C76" s="117"/>
      <c r="D76" s="15">
        <f t="shared" si="7"/>
        <v>0.23809623151125081</v>
      </c>
      <c r="E76" s="16">
        <f t="shared" si="7"/>
        <v>0.16677922184672006</v>
      </c>
      <c r="F76" s="15">
        <f t="shared" si="7"/>
        <v>0.13479281039180432</v>
      </c>
      <c r="G76" s="16">
        <f t="shared" si="7"/>
        <v>0.22477008237892457</v>
      </c>
      <c r="H76" s="15">
        <f t="shared" si="7"/>
        <v>0.12708462976028639</v>
      </c>
      <c r="I76" s="16">
        <f t="shared" si="7"/>
        <v>0.11780428862306702</v>
      </c>
    </row>
    <row r="77" spans="2:9" x14ac:dyDescent="0.3">
      <c r="B77" s="116" t="s">
        <v>1</v>
      </c>
      <c r="C77" s="117"/>
      <c r="D77" s="15">
        <f t="shared" si="7"/>
        <v>0.23809623151125081</v>
      </c>
      <c r="E77" s="16">
        <f t="shared" si="7"/>
        <v>9.7677985815548665E-2</v>
      </c>
      <c r="F77" s="15">
        <f t="shared" si="7"/>
        <v>0.18715836263034702</v>
      </c>
      <c r="G77" s="16">
        <f t="shared" si="7"/>
        <v>0.17468973069098873</v>
      </c>
      <c r="H77" s="15">
        <f t="shared" si="7"/>
        <v>0.16035285744622524</v>
      </c>
      <c r="I77" s="16">
        <f t="shared" si="7"/>
        <v>0.34648320183255005</v>
      </c>
    </row>
    <row r="78" spans="2:9" x14ac:dyDescent="0.3">
      <c r="B78" s="116" t="s">
        <v>0</v>
      </c>
      <c r="C78" s="117"/>
      <c r="D78" s="15">
        <f t="shared" si="7"/>
        <v>0.26202858467861878</v>
      </c>
      <c r="E78" s="16">
        <f t="shared" si="7"/>
        <v>0.11675244227309142</v>
      </c>
      <c r="F78" s="15">
        <f t="shared" si="7"/>
        <v>0.27973131618944341</v>
      </c>
      <c r="G78" s="16">
        <f t="shared" si="7"/>
        <v>0.11711704292375544</v>
      </c>
      <c r="H78" s="15">
        <f t="shared" si="7"/>
        <v>0.22888540647925926</v>
      </c>
      <c r="I78" s="16">
        <f t="shared" si="7"/>
        <v>0.21815609004271666</v>
      </c>
    </row>
    <row r="79" spans="2:9" x14ac:dyDescent="0.3">
      <c r="B79" s="11"/>
      <c r="C79" s="11"/>
      <c r="D79" s="11"/>
      <c r="E79" s="11"/>
      <c r="F79" s="11"/>
      <c r="G79" s="11"/>
      <c r="H79" s="11"/>
      <c r="I79" s="134"/>
    </row>
    <row r="80" spans="2:9" ht="23" customHeight="1" x14ac:dyDescent="0.3">
      <c r="B80" s="139" t="s">
        <v>46</v>
      </c>
      <c r="C80" s="139"/>
      <c r="D80" s="140">
        <f>MAX(D58:D78)</f>
        <v>0.31787074206914412</v>
      </c>
      <c r="E80" s="140">
        <f t="shared" ref="E80:I80" si="8">MAX(E58:E78)</f>
        <v>0.5309406396368771</v>
      </c>
      <c r="F80" s="140">
        <f t="shared" si="8"/>
        <v>0.3613196167446977</v>
      </c>
      <c r="G80" s="140">
        <f t="shared" si="8"/>
        <v>0.49015651297719864</v>
      </c>
      <c r="H80" s="140">
        <f t="shared" si="8"/>
        <v>0.40028331551721619</v>
      </c>
      <c r="I80" s="140">
        <f t="shared" si="8"/>
        <v>0.36813840194708441</v>
      </c>
    </row>
    <row r="81" spans="2:9" ht="21.2" customHeight="1" x14ac:dyDescent="0.3">
      <c r="B81" s="139" t="s">
        <v>47</v>
      </c>
      <c r="C81" s="139"/>
      <c r="D81" s="140">
        <f>MIN(D58:D78)</f>
        <v>0.14359411900420796</v>
      </c>
      <c r="E81" s="140">
        <f t="shared" ref="E81:I81" si="9">MIN(E58:E78)</f>
        <v>6.6865402307210345E-2</v>
      </c>
      <c r="F81" s="140">
        <f t="shared" si="9"/>
        <v>9.6710083292261093E-2</v>
      </c>
      <c r="G81" s="140">
        <f t="shared" si="9"/>
        <v>3.8644680830060715E-2</v>
      </c>
      <c r="H81" s="140">
        <f t="shared" si="9"/>
        <v>3.5264321347095173E-2</v>
      </c>
      <c r="I81" s="140">
        <f t="shared" si="9"/>
        <v>4.5660576985684889E-2</v>
      </c>
    </row>
    <row r="82" spans="2:9" x14ac:dyDescent="0.3">
      <c r="B82" s="135"/>
      <c r="C82" s="136"/>
      <c r="D82" s="137"/>
      <c r="E82" s="137"/>
      <c r="F82" s="137"/>
      <c r="G82" s="138"/>
      <c r="H82" s="138"/>
      <c r="I82" s="138"/>
    </row>
    <row r="83" spans="2:9" ht="17.55" x14ac:dyDescent="0.3">
      <c r="B83" s="120" t="s">
        <v>48</v>
      </c>
      <c r="C83" s="121"/>
      <c r="D83" s="18"/>
      <c r="E83" s="18"/>
      <c r="F83" s="18"/>
      <c r="G83" s="26"/>
      <c r="H83" s="26"/>
      <c r="I83" s="26"/>
    </row>
    <row r="84" spans="2:9" x14ac:dyDescent="0.3">
      <c r="B84" s="116" t="s">
        <v>20</v>
      </c>
      <c r="C84" s="117"/>
      <c r="D84" s="15">
        <f>POWER(D58-D$80,2)</f>
        <v>0</v>
      </c>
      <c r="E84" s="15">
        <f t="shared" ref="E84:I84" si="10">POWER(E58-E$80,2)</f>
        <v>0.10388335272534707</v>
      </c>
      <c r="F84" s="15">
        <f t="shared" si="10"/>
        <v>2.0888298471125635E-2</v>
      </c>
      <c r="G84" s="15">
        <f t="shared" si="10"/>
        <v>4.1402512924290369E-2</v>
      </c>
      <c r="H84" s="15">
        <f t="shared" si="10"/>
        <v>7.597346127156188E-3</v>
      </c>
      <c r="I84" s="15">
        <f t="shared" si="10"/>
        <v>2.2494693884179053E-2</v>
      </c>
    </row>
    <row r="85" spans="2:9" x14ac:dyDescent="0.3">
      <c r="B85" s="116" t="s">
        <v>19</v>
      </c>
      <c r="C85" s="117"/>
      <c r="D85" s="15">
        <f t="shared" ref="D85:I104" si="11">POWER(D59-D$80,2)</f>
        <v>1.6606579217901662E-2</v>
      </c>
      <c r="E85" s="15">
        <f t="shared" si="11"/>
        <v>0.18022481099505128</v>
      </c>
      <c r="F85" s="15">
        <f t="shared" si="11"/>
        <v>1.8783324279178077E-2</v>
      </c>
      <c r="G85" s="15">
        <f t="shared" si="11"/>
        <v>7.2114321541230333E-2</v>
      </c>
      <c r="H85" s="15">
        <f t="shared" si="11"/>
        <v>6.021450857322945E-2</v>
      </c>
      <c r="I85" s="15">
        <f t="shared" si="11"/>
        <v>4.5425572968328318E-2</v>
      </c>
    </row>
    <row r="86" spans="2:9" ht="14.55" customHeight="1" x14ac:dyDescent="0.3">
      <c r="B86" s="116" t="s">
        <v>18</v>
      </c>
      <c r="C86" s="117"/>
      <c r="D86" s="15">
        <f t="shared" si="11"/>
        <v>4.8938572225816343E-3</v>
      </c>
      <c r="E86" s="15">
        <f t="shared" si="11"/>
        <v>0.13154704782884921</v>
      </c>
      <c r="F86" s="15">
        <f t="shared" si="11"/>
        <v>3.4426021494139675E-2</v>
      </c>
      <c r="G86" s="15">
        <f t="shared" si="11"/>
        <v>5.2490361401194272E-2</v>
      </c>
      <c r="H86" s="15">
        <f t="shared" si="11"/>
        <v>6.8934000564579184E-2</v>
      </c>
      <c r="I86" s="15">
        <f t="shared" si="11"/>
        <v>2.0048207542626206E-2</v>
      </c>
    </row>
    <row r="87" spans="2:9" x14ac:dyDescent="0.3">
      <c r="B87" s="116" t="s">
        <v>17</v>
      </c>
      <c r="C87" s="117"/>
      <c r="D87" s="15">
        <f t="shared" si="11"/>
        <v>1.1011178750808672E-2</v>
      </c>
      <c r="E87" s="15">
        <f t="shared" si="11"/>
        <v>0.13868626953794053</v>
      </c>
      <c r="F87" s="15">
        <f t="shared" si="11"/>
        <v>5.2561851569761217E-2</v>
      </c>
      <c r="G87" s="15">
        <f t="shared" si="11"/>
        <v>9.6066593333389266E-2</v>
      </c>
      <c r="H87" s="15">
        <f t="shared" si="11"/>
        <v>4.7977650299731479E-2</v>
      </c>
      <c r="I87" s="15">
        <f t="shared" si="11"/>
        <v>0</v>
      </c>
    </row>
    <row r="88" spans="2:9" x14ac:dyDescent="0.3">
      <c r="B88" s="116" t="s">
        <v>16</v>
      </c>
      <c r="C88" s="117"/>
      <c r="D88" s="15">
        <f t="shared" si="11"/>
        <v>1.461416627817564E-2</v>
      </c>
      <c r="E88" s="15">
        <f t="shared" si="11"/>
        <v>5.0931221605284967E-2</v>
      </c>
      <c r="F88" s="15">
        <f t="shared" si="11"/>
        <v>2.2958652716052508E-2</v>
      </c>
      <c r="G88" s="15">
        <f t="shared" si="11"/>
        <v>0.1209663198730382</v>
      </c>
      <c r="H88" s="15">
        <f t="shared" si="11"/>
        <v>1.2909423289311501E-3</v>
      </c>
      <c r="I88" s="15">
        <f t="shared" si="11"/>
        <v>7.6828731852694549E-3</v>
      </c>
    </row>
    <row r="89" spans="2:9" x14ac:dyDescent="0.3">
      <c r="B89" s="116" t="s">
        <v>15</v>
      </c>
      <c r="C89" s="117"/>
      <c r="D89" s="15">
        <f t="shared" si="11"/>
        <v>1.5365416290414047E-2</v>
      </c>
      <c r="E89" s="15">
        <f t="shared" si="11"/>
        <v>4.5591696001868562E-2</v>
      </c>
      <c r="F89" s="15">
        <f t="shared" si="11"/>
        <v>1.2359939923742971E-2</v>
      </c>
      <c r="G89" s="15">
        <f t="shared" si="11"/>
        <v>6.6103200882487279E-2</v>
      </c>
      <c r="H89" s="15">
        <f t="shared" si="11"/>
        <v>4.1507797973440126E-2</v>
      </c>
      <c r="I89" s="15">
        <f t="shared" si="11"/>
        <v>4.5425572968328318E-2</v>
      </c>
    </row>
    <row r="90" spans="2:9" x14ac:dyDescent="0.3">
      <c r="B90" s="116" t="s">
        <v>14</v>
      </c>
      <c r="C90" s="117"/>
      <c r="D90" s="15">
        <f t="shared" si="11"/>
        <v>1.3027691941553879E-2</v>
      </c>
      <c r="E90" s="15">
        <f t="shared" si="11"/>
        <v>0.17056933923665998</v>
      </c>
      <c r="F90" s="15">
        <f t="shared" si="11"/>
        <v>6.5967635885096118E-2</v>
      </c>
      <c r="G90" s="15">
        <f t="shared" si="11"/>
        <v>4.5679976438807904E-2</v>
      </c>
      <c r="H90" s="15">
        <f t="shared" si="11"/>
        <v>0.11218782902759791</v>
      </c>
      <c r="I90" s="15">
        <f t="shared" si="11"/>
        <v>3.5966005678215097E-2</v>
      </c>
    </row>
    <row r="91" spans="2:9" x14ac:dyDescent="0.3">
      <c r="B91" s="116" t="s">
        <v>13</v>
      </c>
      <c r="C91" s="117"/>
      <c r="D91" s="15">
        <f t="shared" si="11"/>
        <v>6.4622563709390108E-3</v>
      </c>
      <c r="E91" s="15">
        <f t="shared" si="11"/>
        <v>0.13873831429572928</v>
      </c>
      <c r="F91" s="15">
        <f t="shared" si="11"/>
        <v>9.1891983590697522E-3</v>
      </c>
      <c r="G91" s="15">
        <f t="shared" si="11"/>
        <v>0.14211603513901752</v>
      </c>
      <c r="H91" s="15">
        <f t="shared" si="11"/>
        <v>1.8532353697585532E-2</v>
      </c>
      <c r="I91" s="15">
        <f t="shared" si="11"/>
        <v>4.689476920005293E-4</v>
      </c>
    </row>
    <row r="92" spans="2:9" x14ac:dyDescent="0.3">
      <c r="B92" s="116" t="s">
        <v>12</v>
      </c>
      <c r="C92" s="117"/>
      <c r="D92" s="15">
        <f t="shared" si="11"/>
        <v>1.3881744587045967E-2</v>
      </c>
      <c r="E92" s="15">
        <f t="shared" si="11"/>
        <v>0.16604051776903755</v>
      </c>
      <c r="F92" s="15">
        <f t="shared" si="11"/>
        <v>1.3431644397817974E-2</v>
      </c>
      <c r="G92" s="15">
        <f t="shared" si="11"/>
        <v>0.13915844621775372</v>
      </c>
      <c r="H92" s="15">
        <f t="shared" si="11"/>
        <v>3.4956823468701104E-2</v>
      </c>
      <c r="I92" s="15">
        <f t="shared" si="11"/>
        <v>2.7234095392387483E-2</v>
      </c>
    </row>
    <row r="93" spans="2:9" x14ac:dyDescent="0.3">
      <c r="B93" s="118" t="s">
        <v>11</v>
      </c>
      <c r="C93" s="119"/>
      <c r="D93" s="15">
        <f t="shared" si="11"/>
        <v>1.5671188225219852E-2</v>
      </c>
      <c r="E93" s="15">
        <f t="shared" si="11"/>
        <v>0.21536582590258654</v>
      </c>
      <c r="F93" s="15">
        <f t="shared" si="11"/>
        <v>0</v>
      </c>
      <c r="G93" s="15">
        <f t="shared" si="11"/>
        <v>0.13886439781343674</v>
      </c>
      <c r="H93" s="15">
        <f t="shared" si="11"/>
        <v>0.10979384819761341</v>
      </c>
      <c r="I93" s="15">
        <f t="shared" si="11"/>
        <v>2.9514525628531119E-2</v>
      </c>
    </row>
    <row r="94" spans="2:9" x14ac:dyDescent="0.3">
      <c r="B94" s="116" t="s">
        <v>10</v>
      </c>
      <c r="C94" s="117"/>
      <c r="D94" s="15">
        <f t="shared" si="11"/>
        <v>5.3325571044150893E-3</v>
      </c>
      <c r="E94" s="15">
        <f t="shared" si="11"/>
        <v>0.1668386512968861</v>
      </c>
      <c r="F94" s="15">
        <f t="shared" si="11"/>
        <v>3.0537391363496809E-3</v>
      </c>
      <c r="G94" s="15">
        <f t="shared" si="11"/>
        <v>0.13420191904292292</v>
      </c>
      <c r="H94" s="15">
        <f t="shared" si="11"/>
        <v>3.227355822327865E-4</v>
      </c>
      <c r="I94" s="15">
        <f t="shared" si="11"/>
        <v>2.4892509120273021E-2</v>
      </c>
    </row>
    <row r="95" spans="2:9" x14ac:dyDescent="0.3">
      <c r="B95" s="116" t="s">
        <v>9</v>
      </c>
      <c r="C95" s="117"/>
      <c r="D95" s="15">
        <f t="shared" si="11"/>
        <v>3.0372341346917839E-2</v>
      </c>
      <c r="E95" s="15">
        <f t="shared" si="11"/>
        <v>0</v>
      </c>
      <c r="F95" s="15">
        <f t="shared" si="11"/>
        <v>1.611633693215957E-2</v>
      </c>
      <c r="G95" s="15">
        <f t="shared" si="11"/>
        <v>0</v>
      </c>
      <c r="H95" s="15">
        <f t="shared" si="11"/>
        <v>0</v>
      </c>
      <c r="I95" s="15">
        <f t="shared" si="11"/>
        <v>2.4892509120273021E-2</v>
      </c>
    </row>
    <row r="96" spans="2:9" x14ac:dyDescent="0.3">
      <c r="B96" s="116" t="s">
        <v>8</v>
      </c>
      <c r="C96" s="117"/>
      <c r="D96" s="15">
        <f t="shared" si="11"/>
        <v>1.461416627817564E-2</v>
      </c>
      <c r="E96" s="15">
        <f t="shared" si="11"/>
        <v>9.3739750835514543E-2</v>
      </c>
      <c r="F96" s="15">
        <f t="shared" si="11"/>
        <v>7.0018205193916161E-2</v>
      </c>
      <c r="G96" s="15">
        <f t="shared" si="11"/>
        <v>7.4893864231429574E-2</v>
      </c>
      <c r="H96" s="15">
        <f t="shared" si="11"/>
        <v>4.8738491687420456E-2</v>
      </c>
      <c r="I96" s="15">
        <f t="shared" si="11"/>
        <v>3.3881470747038268E-2</v>
      </c>
    </row>
    <row r="97" spans="2:9" x14ac:dyDescent="0.3">
      <c r="B97" s="116" t="s">
        <v>7</v>
      </c>
      <c r="C97" s="117"/>
      <c r="D97" s="15">
        <f t="shared" si="11"/>
        <v>1.4475213268393212E-3</v>
      </c>
      <c r="E97" s="15">
        <f t="shared" si="11"/>
        <v>8.6443135351367786E-2</v>
      </c>
      <c r="F97" s="15">
        <f t="shared" si="11"/>
        <v>6.9635353049256582E-2</v>
      </c>
      <c r="G97" s="15">
        <f t="shared" si="11"/>
        <v>5.5979601033383418E-2</v>
      </c>
      <c r="H97" s="15">
        <f t="shared" si="11"/>
        <v>5.4791222661750592E-2</v>
      </c>
      <c r="I97" s="15">
        <f t="shared" si="11"/>
        <v>3.7984763052042902E-2</v>
      </c>
    </row>
    <row r="98" spans="2:9" ht="14.55" customHeight="1" x14ac:dyDescent="0.3">
      <c r="B98" s="116" t="s">
        <v>6</v>
      </c>
      <c r="C98" s="117"/>
      <c r="D98" s="15">
        <f t="shared" si="11"/>
        <v>1.822581483325262E-2</v>
      </c>
      <c r="E98" s="15">
        <f t="shared" si="11"/>
        <v>0.17306000382722525</v>
      </c>
      <c r="F98" s="15">
        <f t="shared" si="11"/>
        <v>9.7104693305852599E-3</v>
      </c>
      <c r="G98" s="15">
        <f t="shared" si="11"/>
        <v>9.7538856840567276E-2</v>
      </c>
      <c r="H98" s="15">
        <f t="shared" si="11"/>
        <v>6.1066512801924447E-2</v>
      </c>
      <c r="I98" s="15">
        <f t="shared" si="11"/>
        <v>5.3433406543192868E-2</v>
      </c>
    </row>
    <row r="99" spans="2:9" x14ac:dyDescent="0.3">
      <c r="B99" s="116" t="s">
        <v>5</v>
      </c>
      <c r="C99" s="117"/>
      <c r="D99" s="15">
        <f t="shared" si="11"/>
        <v>2.9102559371344944E-2</v>
      </c>
      <c r="E99" s="15">
        <f t="shared" si="11"/>
        <v>7.4442530028997755E-2</v>
      </c>
      <c r="F99" s="15">
        <f t="shared" si="11"/>
        <v>5.720870279051346E-2</v>
      </c>
      <c r="G99" s="15">
        <f t="shared" si="11"/>
        <v>0.20386293456886526</v>
      </c>
      <c r="H99" s="15">
        <f t="shared" si="11"/>
        <v>0.13323886610496685</v>
      </c>
      <c r="I99" s="15">
        <f t="shared" si="11"/>
        <v>0.10399194759183504</v>
      </c>
    </row>
    <row r="100" spans="2:9" ht="14.55" customHeight="1" x14ac:dyDescent="0.3">
      <c r="B100" s="116" t="s">
        <v>4</v>
      </c>
      <c r="C100" s="117"/>
      <c r="D100" s="15">
        <f t="shared" si="11"/>
        <v>9.4006041631677362E-3</v>
      </c>
      <c r="E100" s="15">
        <f t="shared" si="11"/>
        <v>9.5070746331931924E-2</v>
      </c>
      <c r="F100" s="15">
        <f t="shared" si="11"/>
        <v>9.7104693305852599E-3</v>
      </c>
      <c r="G100" s="15">
        <f t="shared" si="11"/>
        <v>0.13333656771028188</v>
      </c>
      <c r="H100" s="15">
        <f t="shared" si="11"/>
        <v>5.1297762719026987E-2</v>
      </c>
      <c r="I100" s="15">
        <f t="shared" si="11"/>
        <v>3.9938647966304711E-2</v>
      </c>
    </row>
    <row r="101" spans="2:9" x14ac:dyDescent="0.3">
      <c r="B101" s="116" t="s">
        <v>3</v>
      </c>
      <c r="C101" s="117"/>
      <c r="D101" s="15">
        <f t="shared" si="11"/>
        <v>2.952280749849185E-2</v>
      </c>
      <c r="E101" s="15">
        <f t="shared" si="11"/>
        <v>8.7721466102730725E-2</v>
      </c>
      <c r="F101" s="15">
        <f t="shared" si="11"/>
        <v>4.3008385629621941E-2</v>
      </c>
      <c r="G101" s="15">
        <f t="shared" si="11"/>
        <v>5.394583102806224E-2</v>
      </c>
      <c r="H101" s="15">
        <f t="shared" si="11"/>
        <v>7.7056259071902403E-2</v>
      </c>
      <c r="I101" s="15">
        <f t="shared" si="11"/>
        <v>4.5425572968328318E-2</v>
      </c>
    </row>
    <row r="102" spans="2:9" ht="14.55" customHeight="1" x14ac:dyDescent="0.3">
      <c r="B102" s="116" t="s">
        <v>2</v>
      </c>
      <c r="C102" s="117"/>
      <c r="D102" s="15">
        <f t="shared" si="11"/>
        <v>6.3639725347514305E-3</v>
      </c>
      <c r="E102" s="15">
        <f t="shared" si="11"/>
        <v>0.1326135382069373</v>
      </c>
      <c r="F102" s="15">
        <f t="shared" si="11"/>
        <v>5.1314393996441256E-2</v>
      </c>
      <c r="G102" s="15">
        <f t="shared" si="11"/>
        <v>7.0429957545692534E-2</v>
      </c>
      <c r="H102" s="15">
        <f t="shared" si="11"/>
        <v>7.4637521899313677E-2</v>
      </c>
      <c r="I102" s="15">
        <f t="shared" si="11"/>
        <v>6.2667168293721986E-2</v>
      </c>
    </row>
    <row r="103" spans="2:9" x14ac:dyDescent="0.3">
      <c r="B103" s="116" t="s">
        <v>1</v>
      </c>
      <c r="C103" s="117"/>
      <c r="D103" s="15">
        <f t="shared" si="11"/>
        <v>6.3639725347514305E-3</v>
      </c>
      <c r="E103" s="15">
        <f t="shared" si="11"/>
        <v>0.1877165271963003</v>
      </c>
      <c r="F103" s="15">
        <f t="shared" si="11"/>
        <v>3.0332142434683431E-2</v>
      </c>
      <c r="G103" s="15">
        <f t="shared" si="11"/>
        <v>9.9519290726014981E-2</v>
      </c>
      <c r="H103" s="15">
        <f t="shared" si="11"/>
        <v>5.7566624710155542E-2</v>
      </c>
      <c r="I103" s="15">
        <f t="shared" si="11"/>
        <v>4.689476920005293E-4</v>
      </c>
    </row>
    <row r="104" spans="2:9" x14ac:dyDescent="0.3">
      <c r="B104" s="116" t="s">
        <v>0</v>
      </c>
      <c r="C104" s="117"/>
      <c r="D104" s="15">
        <f t="shared" si="11"/>
        <v>3.1183465420282037E-3</v>
      </c>
      <c r="E104" s="15">
        <f t="shared" si="11"/>
        <v>0.17155186283546225</v>
      </c>
      <c r="F104" s="15">
        <f t="shared" si="11"/>
        <v>6.6566507874945072E-3</v>
      </c>
      <c r="G104" s="15">
        <f t="shared" si="11"/>
        <v>0.13915844621775372</v>
      </c>
      <c r="H104" s="15">
        <f t="shared" si="11"/>
        <v>2.9377243222583758E-2</v>
      </c>
      <c r="I104" s="15">
        <f t="shared" si="11"/>
        <v>2.2494693884179053E-2</v>
      </c>
    </row>
    <row r="105" spans="2:9" x14ac:dyDescent="0.3">
      <c r="B105" s="125"/>
      <c r="C105" s="125"/>
    </row>
    <row r="106" spans="2:9" x14ac:dyDescent="0.3">
      <c r="B106" s="125"/>
      <c r="C106" s="125"/>
    </row>
    <row r="107" spans="2:9" x14ac:dyDescent="0.3">
      <c r="B107" s="125" t="s">
        <v>50</v>
      </c>
      <c r="C107" s="125"/>
    </row>
    <row r="108" spans="2:9" ht="14.55" customHeight="1" x14ac:dyDescent="0.3">
      <c r="B108" s="116" t="s">
        <v>20</v>
      </c>
      <c r="C108" s="117"/>
      <c r="D108" s="15">
        <f>POWER(D58-D$81,2)</f>
        <v>3.0372341346917839E-2</v>
      </c>
      <c r="E108" s="15">
        <f t="shared" ref="E108:I108" si="12">POWER(E58-E$81,2)</f>
        <v>2.0097551139637394E-2</v>
      </c>
      <c r="F108" s="15">
        <f t="shared" si="12"/>
        <v>1.4419611493819678E-2</v>
      </c>
      <c r="G108" s="15">
        <f t="shared" si="12"/>
        <v>6.1521737034580137E-2</v>
      </c>
      <c r="H108" s="15">
        <f t="shared" si="12"/>
        <v>7.7204088791544626E-2</v>
      </c>
      <c r="I108" s="15">
        <f t="shared" si="12"/>
        <v>2.9754702024808614E-2</v>
      </c>
    </row>
    <row r="109" spans="2:9" x14ac:dyDescent="0.3">
      <c r="B109" s="116" t="s">
        <v>19</v>
      </c>
      <c r="C109" s="117"/>
      <c r="D109" s="15">
        <f t="shared" ref="D109:I127" si="13">POWER(D59-D$81,2)</f>
        <v>2.0620777278283348E-3</v>
      </c>
      <c r="E109" s="15">
        <f t="shared" si="13"/>
        <v>1.5639105549351258E-3</v>
      </c>
      <c r="F109" s="15">
        <f t="shared" si="13"/>
        <v>1.6270855862452568E-2</v>
      </c>
      <c r="G109" s="15">
        <f t="shared" si="13"/>
        <v>3.347828940023144E-2</v>
      </c>
      <c r="H109" s="15">
        <f t="shared" si="13"/>
        <v>1.4311946243957254E-2</v>
      </c>
      <c r="I109" s="15">
        <f t="shared" si="13"/>
        <v>1.1956343445292452E-2</v>
      </c>
    </row>
    <row r="110" spans="2:9" x14ac:dyDescent="0.3">
      <c r="B110" s="116" t="s">
        <v>18</v>
      </c>
      <c r="C110" s="117"/>
      <c r="D110" s="15">
        <f t="shared" si="13"/>
        <v>1.0882769600847121E-2</v>
      </c>
      <c r="E110" s="15">
        <f t="shared" si="13"/>
        <v>1.0278124481111539E-2</v>
      </c>
      <c r="F110" s="15">
        <f t="shared" si="13"/>
        <v>6.2515948466220347E-3</v>
      </c>
      <c r="G110" s="15">
        <f t="shared" si="13"/>
        <v>4.9463575473097585E-2</v>
      </c>
      <c r="H110" s="15">
        <f t="shared" si="13"/>
        <v>1.0499310107315205E-2</v>
      </c>
      <c r="I110" s="15">
        <f t="shared" si="13"/>
        <v>3.2719792715491032E-2</v>
      </c>
    </row>
    <row r="111" spans="2:9" x14ac:dyDescent="0.3">
      <c r="B111" s="116" t="s">
        <v>17</v>
      </c>
      <c r="C111" s="117"/>
      <c r="D111" s="15">
        <f t="shared" si="13"/>
        <v>4.8083766447479925E-3</v>
      </c>
      <c r="E111" s="15">
        <f t="shared" si="13"/>
        <v>8.4032390536598351E-3</v>
      </c>
      <c r="F111" s="15">
        <f t="shared" si="13"/>
        <v>1.2493267966372046E-3</v>
      </c>
      <c r="G111" s="15">
        <f t="shared" si="13"/>
        <v>2.0040852668843021E-2</v>
      </c>
      <c r="H111" s="15">
        <f t="shared" si="13"/>
        <v>2.1310447422725722E-2</v>
      </c>
      <c r="I111" s="15">
        <f t="shared" si="13"/>
        <v>0.10399194759183504</v>
      </c>
    </row>
    <row r="112" spans="2:9" x14ac:dyDescent="0.3">
      <c r="B112" s="116" t="s">
        <v>16</v>
      </c>
      <c r="C112" s="117"/>
      <c r="D112" s="15">
        <f t="shared" si="13"/>
        <v>2.8502312494398567E-3</v>
      </c>
      <c r="E112" s="15">
        <f t="shared" si="13"/>
        <v>5.683254354359734E-2</v>
      </c>
      <c r="F112" s="15">
        <f t="shared" si="13"/>
        <v>1.2788987085300305E-2</v>
      </c>
      <c r="G112" s="15">
        <f t="shared" si="13"/>
        <v>1.0755702844105826E-2</v>
      </c>
      <c r="H112" s="15">
        <f t="shared" si="13"/>
        <v>0.108299772817171</v>
      </c>
      <c r="I112" s="15">
        <f t="shared" si="13"/>
        <v>5.5143167851075314E-2</v>
      </c>
    </row>
    <row r="113" spans="2:9" x14ac:dyDescent="0.3">
      <c r="B113" s="116" t="s">
        <v>15</v>
      </c>
      <c r="C113" s="117"/>
      <c r="D113" s="15">
        <f t="shared" si="13"/>
        <v>2.532032622702286E-3</v>
      </c>
      <c r="E113" s="15">
        <f t="shared" si="13"/>
        <v>6.2776864283767247E-2</v>
      </c>
      <c r="F113" s="15">
        <f t="shared" si="13"/>
        <v>2.3542074216719059E-2</v>
      </c>
      <c r="G113" s="15">
        <f t="shared" si="13"/>
        <v>3.7793850143230022E-2</v>
      </c>
      <c r="H113" s="15">
        <f t="shared" si="13"/>
        <v>2.6012647303558813E-2</v>
      </c>
      <c r="I113" s="15">
        <f t="shared" si="13"/>
        <v>1.1956343445292452E-2</v>
      </c>
    </row>
    <row r="114" spans="2:9" x14ac:dyDescent="0.3">
      <c r="B114" s="116" t="s">
        <v>14</v>
      </c>
      <c r="C114" s="117"/>
      <c r="D114" s="15">
        <f t="shared" si="13"/>
        <v>3.6165439185652506E-3</v>
      </c>
      <c r="E114" s="15">
        <f t="shared" si="13"/>
        <v>2.6086379154618253E-3</v>
      </c>
      <c r="F114" s="15">
        <f t="shared" si="13"/>
        <v>6.033993135850107E-5</v>
      </c>
      <c r="G114" s="15">
        <f t="shared" si="13"/>
        <v>5.6540796533743082E-2</v>
      </c>
      <c r="H114" s="15">
        <f t="shared" si="13"/>
        <v>9.044742166322003E-4</v>
      </c>
      <c r="I114" s="15">
        <f t="shared" si="13"/>
        <v>1.7644013302823409E-2</v>
      </c>
    </row>
    <row r="115" spans="2:9" x14ac:dyDescent="0.3">
      <c r="B115" s="116" t="s">
        <v>13</v>
      </c>
      <c r="C115" s="117"/>
      <c r="D115" s="15">
        <f t="shared" si="13"/>
        <v>8.8150433766861717E-3</v>
      </c>
      <c r="E115" s="15">
        <f t="shared" si="13"/>
        <v>8.3904341198187456E-3</v>
      </c>
      <c r="F115" s="15">
        <f t="shared" si="13"/>
        <v>2.8476301602685501E-2</v>
      </c>
      <c r="G115" s="15">
        <f t="shared" si="13"/>
        <v>5.55457591253747E-3</v>
      </c>
      <c r="H115" s="15">
        <f t="shared" si="13"/>
        <v>5.2388529299175764E-2</v>
      </c>
      <c r="I115" s="15">
        <f t="shared" si="13"/>
        <v>9.0494251619757785E-2</v>
      </c>
    </row>
    <row r="116" spans="2:9" x14ac:dyDescent="0.3">
      <c r="B116" s="116" t="s">
        <v>12</v>
      </c>
      <c r="C116" s="117"/>
      <c r="D116" s="15">
        <f t="shared" si="13"/>
        <v>3.1872581972861589E-3</v>
      </c>
      <c r="E116" s="15">
        <f t="shared" si="13"/>
        <v>3.2029420865940907E-3</v>
      </c>
      <c r="F116" s="15">
        <f t="shared" si="13"/>
        <v>2.211602096386734E-2</v>
      </c>
      <c r="G116" s="15">
        <f t="shared" si="13"/>
        <v>6.1579116125639365E-3</v>
      </c>
      <c r="H116" s="15">
        <f t="shared" si="13"/>
        <v>3.1702356086625742E-2</v>
      </c>
      <c r="I116" s="15">
        <f t="shared" si="13"/>
        <v>2.4790586095905551E-2</v>
      </c>
    </row>
    <row r="117" spans="2:9" x14ac:dyDescent="0.3">
      <c r="B117" s="118" t="s">
        <v>11</v>
      </c>
      <c r="C117" s="119"/>
      <c r="D117" s="15">
        <f t="shared" si="13"/>
        <v>2.410025101917704E-3</v>
      </c>
      <c r="E117" s="15">
        <f t="shared" si="13"/>
        <v>0</v>
      </c>
      <c r="F117" s="15">
        <f t="shared" si="13"/>
        <v>7.0018205193916161E-2</v>
      </c>
      <c r="G117" s="15">
        <f t="shared" si="13"/>
        <v>6.2199556703759363E-3</v>
      </c>
      <c r="H117" s="15">
        <f t="shared" si="13"/>
        <v>1.1334969483203555E-3</v>
      </c>
      <c r="I117" s="15">
        <f t="shared" si="13"/>
        <v>2.270443348534899E-2</v>
      </c>
    </row>
    <row r="118" spans="2:9" x14ac:dyDescent="0.3">
      <c r="B118" s="116" t="s">
        <v>10</v>
      </c>
      <c r="C118" s="117"/>
      <c r="D118" s="15">
        <f t="shared" si="13"/>
        <v>1.02520208437046E-2</v>
      </c>
      <c r="E118" s="15">
        <f t="shared" si="13"/>
        <v>3.0931799316253638E-3</v>
      </c>
      <c r="F118" s="15">
        <f t="shared" si="13"/>
        <v>4.3826956147151507E-2</v>
      </c>
      <c r="G118" s="15">
        <f t="shared" si="13"/>
        <v>7.2549562939264916E-3</v>
      </c>
      <c r="H118" s="15">
        <f t="shared" si="13"/>
        <v>0.12044658387883615</v>
      </c>
      <c r="I118" s="15">
        <f t="shared" si="13"/>
        <v>2.7127481445255557E-2</v>
      </c>
    </row>
    <row r="119" spans="2:9" x14ac:dyDescent="0.3">
      <c r="B119" s="116" t="s">
        <v>9</v>
      </c>
      <c r="C119" s="117"/>
      <c r="D119" s="15">
        <f t="shared" si="13"/>
        <v>0</v>
      </c>
      <c r="E119" s="15">
        <f t="shared" si="13"/>
        <v>0.21536582590258654</v>
      </c>
      <c r="F119" s="15">
        <f t="shared" si="13"/>
        <v>1.8950109813515761E-2</v>
      </c>
      <c r="G119" s="15">
        <f t="shared" si="13"/>
        <v>0.20386293456886526</v>
      </c>
      <c r="H119" s="15">
        <f t="shared" si="13"/>
        <v>0.13323886610496685</v>
      </c>
      <c r="I119" s="15">
        <f t="shared" si="13"/>
        <v>2.7127481445255557E-2</v>
      </c>
    </row>
    <row r="120" spans="2:9" x14ac:dyDescent="0.3">
      <c r="B120" s="116" t="s">
        <v>8</v>
      </c>
      <c r="C120" s="117"/>
      <c r="D120" s="15">
        <f t="shared" si="13"/>
        <v>2.8502312494398567E-3</v>
      </c>
      <c r="E120" s="15">
        <f t="shared" si="13"/>
        <v>2.4934228016290166E-2</v>
      </c>
      <c r="F120" s="15">
        <f t="shared" si="13"/>
        <v>0</v>
      </c>
      <c r="G120" s="15">
        <f t="shared" si="13"/>
        <v>3.1628630082753399E-2</v>
      </c>
      <c r="H120" s="15">
        <f t="shared" si="13"/>
        <v>2.0808361169609331E-2</v>
      </c>
      <c r="I120" s="15">
        <f t="shared" si="13"/>
        <v>1.9156947194212067E-2</v>
      </c>
    </row>
    <row r="121" spans="2:9" x14ac:dyDescent="0.3">
      <c r="B121" s="116" t="s">
        <v>7</v>
      </c>
      <c r="C121" s="117"/>
      <c r="D121" s="15">
        <f t="shared" si="13"/>
        <v>1.8558699550454999E-2</v>
      </c>
      <c r="E121" s="15">
        <f t="shared" si="13"/>
        <v>2.8921458875729618E-2</v>
      </c>
      <c r="F121" s="15">
        <f t="shared" si="13"/>
        <v>5.247844806573816E-7</v>
      </c>
      <c r="G121" s="15">
        <f t="shared" si="13"/>
        <v>4.6187058324835294E-2</v>
      </c>
      <c r="H121" s="15">
        <f t="shared" si="13"/>
        <v>1.714626413774429E-2</v>
      </c>
      <c r="I121" s="15">
        <f t="shared" si="13"/>
        <v>1.6276917667177808E-2</v>
      </c>
    </row>
    <row r="122" spans="2:9" x14ac:dyDescent="0.3">
      <c r="B122" s="116" t="s">
        <v>6</v>
      </c>
      <c r="C122" s="117"/>
      <c r="D122" s="15">
        <f t="shared" si="13"/>
        <v>1.5424160652273296E-3</v>
      </c>
      <c r="E122" s="15">
        <f t="shared" si="13"/>
        <v>2.3107657659454232E-3</v>
      </c>
      <c r="F122" s="15">
        <f t="shared" si="13"/>
        <v>2.7578520771395439E-2</v>
      </c>
      <c r="G122" s="15">
        <f t="shared" si="13"/>
        <v>1.9376561403246877E-2</v>
      </c>
      <c r="H122" s="15">
        <f t="shared" si="13"/>
        <v>1.3901022831846859E-2</v>
      </c>
      <c r="I122" s="15">
        <f t="shared" si="13"/>
        <v>8.3395531626626242E-3</v>
      </c>
    </row>
    <row r="123" spans="2:9" x14ac:dyDescent="0.3">
      <c r="B123" s="116" t="s">
        <v>5</v>
      </c>
      <c r="C123" s="117"/>
      <c r="D123" s="15">
        <f t="shared" si="13"/>
        <v>1.3556391198287142E-5</v>
      </c>
      <c r="E123" s="15">
        <f t="shared" si="13"/>
        <v>3.6570310117190905E-2</v>
      </c>
      <c r="F123" s="15">
        <f t="shared" si="13"/>
        <v>6.4648784191412875E-4</v>
      </c>
      <c r="G123" s="15">
        <f t="shared" si="13"/>
        <v>0</v>
      </c>
      <c r="H123" s="15">
        <f t="shared" si="13"/>
        <v>0</v>
      </c>
      <c r="I123" s="15">
        <f t="shared" si="13"/>
        <v>0</v>
      </c>
    </row>
    <row r="124" spans="2:9" x14ac:dyDescent="0.3">
      <c r="B124" s="116" t="s">
        <v>4</v>
      </c>
      <c r="C124" s="117"/>
      <c r="D124" s="15">
        <f t="shared" si="13"/>
        <v>5.9783685184445993E-3</v>
      </c>
      <c r="E124" s="15">
        <f t="shared" si="13"/>
        <v>2.4254883072183538E-2</v>
      </c>
      <c r="F124" s="15">
        <f t="shared" si="13"/>
        <v>2.7578520771395439E-2</v>
      </c>
      <c r="G124" s="15">
        <f t="shared" si="13"/>
        <v>7.4578823476725079E-3</v>
      </c>
      <c r="H124" s="15">
        <f t="shared" si="13"/>
        <v>1.9190256158551945E-2</v>
      </c>
      <c r="I124" s="15">
        <f t="shared" si="13"/>
        <v>1.5038426886793254E-2</v>
      </c>
    </row>
    <row r="125" spans="2:9" x14ac:dyDescent="0.3">
      <c r="B125" s="116" t="s">
        <v>3</v>
      </c>
      <c r="C125" s="117"/>
      <c r="D125" s="15">
        <f t="shared" si="13"/>
        <v>6.0250627547942394E-6</v>
      </c>
      <c r="E125" s="15">
        <f t="shared" si="13"/>
        <v>2.8189449186568648E-2</v>
      </c>
      <c r="F125" s="15">
        <f t="shared" si="13"/>
        <v>3.274689335245991E-3</v>
      </c>
      <c r="G125" s="15">
        <f t="shared" si="13"/>
        <v>4.8070305402933368E-2</v>
      </c>
      <c r="H125" s="15">
        <f t="shared" si="13"/>
        <v>7.6438129676378828E-3</v>
      </c>
      <c r="I125" s="15">
        <f t="shared" si="13"/>
        <v>1.1956343445292452E-2</v>
      </c>
    </row>
    <row r="126" spans="2:9" x14ac:dyDescent="0.3">
      <c r="B126" s="116" t="s">
        <v>2</v>
      </c>
      <c r="C126" s="117"/>
      <c r="D126" s="15">
        <f t="shared" si="13"/>
        <v>8.9306492682937853E-3</v>
      </c>
      <c r="E126" s="15">
        <f t="shared" si="13"/>
        <v>9.9827713349737134E-3</v>
      </c>
      <c r="F126" s="15">
        <f t="shared" si="13"/>
        <v>1.4502941033382845E-3</v>
      </c>
      <c r="G126" s="15">
        <f t="shared" si="13"/>
        <v>3.4642665101725818E-2</v>
      </c>
      <c r="H126" s="15">
        <f t="shared" si="13"/>
        <v>8.4309690370935539E-3</v>
      </c>
      <c r="I126" s="15">
        <f t="shared" si="13"/>
        <v>5.2047151288177459E-3</v>
      </c>
    </row>
    <row r="127" spans="2:9" x14ac:dyDescent="0.3">
      <c r="B127" s="116" t="s">
        <v>1</v>
      </c>
      <c r="C127" s="117"/>
      <c r="D127" s="15">
        <f t="shared" si="13"/>
        <v>8.9306492682937853E-3</v>
      </c>
      <c r="E127" s="15">
        <f t="shared" si="13"/>
        <v>9.494153024583226E-4</v>
      </c>
      <c r="F127" s="15">
        <f t="shared" si="13"/>
        <v>8.1808912352204222E-3</v>
      </c>
      <c r="G127" s="15">
        <f t="shared" si="13"/>
        <v>1.8508255591662394E-2</v>
      </c>
      <c r="H127" s="15">
        <f t="shared" si="13"/>
        <v>1.5647141863423364E-2</v>
      </c>
      <c r="I127" s="15">
        <f t="shared" si="13"/>
        <v>9.0494251619757785E-2</v>
      </c>
    </row>
    <row r="128" spans="2:9" x14ac:dyDescent="0.3">
      <c r="B128" s="116" t="s">
        <v>0</v>
      </c>
      <c r="C128" s="117"/>
      <c r="D128" s="15">
        <f>POWER(D78-D$81,2)</f>
        <v>1.4026722659583196E-2</v>
      </c>
      <c r="E128" s="15">
        <f t="shared" ref="E128:I128" si="14">POWER(E78-E$81,2)</f>
        <v>2.4887167565574159E-3</v>
      </c>
      <c r="F128" s="15">
        <f t="shared" si="14"/>
        <v>3.3496771691204644E-2</v>
      </c>
      <c r="G128" s="15">
        <f t="shared" si="14"/>
        <v>6.1579116125639365E-3</v>
      </c>
      <c r="H128" s="15">
        <f t="shared" si="14"/>
        <v>3.7489124607756732E-2</v>
      </c>
      <c r="I128" s="15">
        <f t="shared" si="14"/>
        <v>2.9754702024808614E-2</v>
      </c>
    </row>
    <row r="129" spans="2:9" x14ac:dyDescent="0.3">
      <c r="B129" s="19"/>
      <c r="C129" s="20"/>
      <c r="D129" s="18"/>
      <c r="E129" s="18"/>
      <c r="F129" s="18"/>
      <c r="G129" s="18"/>
      <c r="H129" s="18"/>
      <c r="I129" s="18"/>
    </row>
    <row r="130" spans="2:9" x14ac:dyDescent="0.3">
      <c r="B130" s="19"/>
      <c r="C130" s="20"/>
      <c r="D130" s="18"/>
      <c r="E130" s="18"/>
      <c r="F130" s="18"/>
      <c r="G130" s="18"/>
      <c r="H130" s="18"/>
      <c r="I130" s="18"/>
    </row>
    <row r="131" spans="2:9" x14ac:dyDescent="0.3">
      <c r="B131" s="114"/>
      <c r="C131" s="115"/>
      <c r="D131" s="18" t="s">
        <v>51</v>
      </c>
      <c r="E131" s="18" t="s">
        <v>52</v>
      </c>
      <c r="F131" s="132" t="s">
        <v>53</v>
      </c>
      <c r="G131" s="18"/>
      <c r="H131" s="18"/>
      <c r="I131" s="18"/>
    </row>
    <row r="132" spans="2:9" ht="14.55" customHeight="1" x14ac:dyDescent="0.3">
      <c r="B132" s="116" t="s">
        <v>20</v>
      </c>
      <c r="C132" s="117"/>
      <c r="D132" s="15">
        <f>SQRT(SUM(D84:I84))</f>
        <v>0.44301941733077377</v>
      </c>
      <c r="E132" s="15">
        <f>SQRT(SUM(D108:I108))</f>
        <v>0.48308387660043911</v>
      </c>
      <c r="F132" s="133">
        <f>E132/(D132+E132)</f>
        <v>0.52163066449078044</v>
      </c>
      <c r="G132" s="18"/>
      <c r="H132" s="18"/>
      <c r="I132" s="18"/>
    </row>
    <row r="133" spans="2:9" x14ac:dyDescent="0.3">
      <c r="B133" s="116" t="s">
        <v>19</v>
      </c>
      <c r="C133" s="117"/>
      <c r="D133" s="15">
        <f t="shared" ref="D133:D152" si="15">SQRT(SUM(D85:I85))</f>
        <v>0.62719145209012472</v>
      </c>
      <c r="E133" s="15">
        <f t="shared" ref="E133:E152" si="16">SQRT(SUM(D109:I109))</f>
        <v>0.28221166388846719</v>
      </c>
      <c r="F133" s="133">
        <f t="shared" ref="F133:F152" si="17">E133/(D133+E133)</f>
        <v>0.31032625568341543</v>
      </c>
      <c r="G133" s="18"/>
      <c r="H133" s="18"/>
      <c r="I133" s="18"/>
    </row>
    <row r="134" spans="2:9" ht="14.55" customHeight="1" x14ac:dyDescent="0.3">
      <c r="B134" s="116" t="s">
        <v>18</v>
      </c>
      <c r="C134" s="117"/>
      <c r="D134" s="15">
        <f t="shared" si="15"/>
        <v>0.55887341684317948</v>
      </c>
      <c r="E134" s="15">
        <f t="shared" si="16"/>
        <v>0.34654749634715948</v>
      </c>
      <c r="F134" s="133">
        <f t="shared" si="17"/>
        <v>0.38274739549152398</v>
      </c>
    </row>
    <row r="135" spans="2:9" x14ac:dyDescent="0.3">
      <c r="B135" s="116" t="s">
        <v>17</v>
      </c>
      <c r="C135" s="117"/>
      <c r="D135" s="15">
        <f t="shared" si="15"/>
        <v>0.58847560993777071</v>
      </c>
      <c r="E135" s="15">
        <f t="shared" si="16"/>
        <v>0.39975516279148771</v>
      </c>
      <c r="F135" s="133">
        <f t="shared" si="17"/>
        <v>0.40451600357218082</v>
      </c>
    </row>
    <row r="136" spans="2:9" x14ac:dyDescent="0.3">
      <c r="B136" s="116" t="s">
        <v>16</v>
      </c>
      <c r="C136" s="117"/>
      <c r="D136" s="15">
        <f t="shared" si="15"/>
        <v>0.46738011937474605</v>
      </c>
      <c r="E136" s="15">
        <f t="shared" si="16"/>
        <v>0.49665924474501594</v>
      </c>
      <c r="F136" s="133">
        <f t="shared" si="17"/>
        <v>0.51518564825255031</v>
      </c>
    </row>
    <row r="137" spans="2:9" x14ac:dyDescent="0.3">
      <c r="B137" s="116" t="s">
        <v>15</v>
      </c>
      <c r="C137" s="117"/>
      <c r="D137" s="15">
        <f t="shared" si="15"/>
        <v>0.47576635446433296</v>
      </c>
      <c r="E137" s="15">
        <f t="shared" si="16"/>
        <v>0.40572627720579041</v>
      </c>
      <c r="F137" s="133">
        <f t="shared" si="17"/>
        <v>0.46027188728404861</v>
      </c>
    </row>
    <row r="138" spans="2:9" x14ac:dyDescent="0.3">
      <c r="B138" s="116" t="s">
        <v>14</v>
      </c>
      <c r="C138" s="117"/>
      <c r="D138" s="15">
        <f t="shared" si="15"/>
        <v>0.66588172989497985</v>
      </c>
      <c r="E138" s="15">
        <f t="shared" si="16"/>
        <v>0.28526269615669042</v>
      </c>
      <c r="F138" s="133">
        <f t="shared" si="17"/>
        <v>0.29991522669260084</v>
      </c>
    </row>
    <row r="139" spans="2:9" x14ac:dyDescent="0.3">
      <c r="B139" s="116" t="s">
        <v>13</v>
      </c>
      <c r="C139" s="117"/>
      <c r="D139" s="15">
        <f t="shared" si="15"/>
        <v>0.56170019187671782</v>
      </c>
      <c r="E139" s="15">
        <f t="shared" si="16"/>
        <v>0.44058953225270958</v>
      </c>
      <c r="F139" s="133">
        <f t="shared" si="17"/>
        <v>0.4395830084314179</v>
      </c>
    </row>
    <row r="140" spans="2:9" x14ac:dyDescent="0.3">
      <c r="B140" s="116" t="s">
        <v>12</v>
      </c>
      <c r="C140" s="117"/>
      <c r="D140" s="15">
        <f t="shared" si="15"/>
        <v>0.62825414589379658</v>
      </c>
      <c r="E140" s="15">
        <f t="shared" si="16"/>
        <v>0.30192229967798473</v>
      </c>
      <c r="F140" s="133">
        <f t="shared" si="17"/>
        <v>0.3245860515124015</v>
      </c>
    </row>
    <row r="141" spans="2:9" x14ac:dyDescent="0.3">
      <c r="B141" s="118" t="s">
        <v>11</v>
      </c>
      <c r="C141" s="119"/>
      <c r="D141" s="15">
        <f t="shared" si="15"/>
        <v>0.71358936775108106</v>
      </c>
      <c r="E141" s="15">
        <f t="shared" si="16"/>
        <v>0.32013452859677466</v>
      </c>
      <c r="F141" s="133">
        <f t="shared" si="17"/>
        <v>0.30969055637371767</v>
      </c>
    </row>
    <row r="142" spans="2:9" x14ac:dyDescent="0.3">
      <c r="B142" s="116" t="s">
        <v>10</v>
      </c>
      <c r="C142" s="117"/>
      <c r="D142" s="15">
        <f t="shared" si="15"/>
        <v>0.57848259375981192</v>
      </c>
      <c r="E142" s="15">
        <f t="shared" si="16"/>
        <v>0.46043585714027491</v>
      </c>
      <c r="F142" s="133">
        <f t="shared" si="17"/>
        <v>0.44318767920751384</v>
      </c>
    </row>
    <row r="143" spans="2:9" x14ac:dyDescent="0.3">
      <c r="B143" s="116" t="s">
        <v>9</v>
      </c>
      <c r="C143" s="117"/>
      <c r="D143" s="15">
        <f t="shared" si="15"/>
        <v>0.26717257980442233</v>
      </c>
      <c r="E143" s="15">
        <f t="shared" si="16"/>
        <v>0.77365704148232894</v>
      </c>
      <c r="F143" s="133">
        <f t="shared" si="17"/>
        <v>0.74330805509347075</v>
      </c>
    </row>
    <row r="144" spans="2:9" x14ac:dyDescent="0.3">
      <c r="B144" s="116" t="s">
        <v>8</v>
      </c>
      <c r="C144" s="117"/>
      <c r="D144" s="15">
        <f t="shared" si="15"/>
        <v>0.57955668314108388</v>
      </c>
      <c r="E144" s="15">
        <f t="shared" si="16"/>
        <v>0.31524339439916077</v>
      </c>
      <c r="F144" s="133">
        <f t="shared" si="17"/>
        <v>0.35230595337647624</v>
      </c>
    </row>
    <row r="145" spans="2:6" x14ac:dyDescent="0.3">
      <c r="B145" s="116" t="s">
        <v>7</v>
      </c>
      <c r="C145" s="117"/>
      <c r="D145" s="15">
        <f t="shared" si="15"/>
        <v>0.55342713745771499</v>
      </c>
      <c r="E145" s="15">
        <f t="shared" si="16"/>
        <v>0.35649813932252528</v>
      </c>
      <c r="F145" s="133">
        <f t="shared" si="17"/>
        <v>0.39178836814379936</v>
      </c>
    </row>
    <row r="146" spans="2:6" ht="14.55" customHeight="1" x14ac:dyDescent="0.3">
      <c r="B146" s="116" t="s">
        <v>6</v>
      </c>
      <c r="C146" s="117"/>
      <c r="D146" s="15">
        <f t="shared" si="15"/>
        <v>0.64267804083907187</v>
      </c>
      <c r="E146" s="15">
        <f t="shared" si="16"/>
        <v>0.27027548908534887</v>
      </c>
      <c r="F146" s="133">
        <f t="shared" si="17"/>
        <v>0.29604517669998359</v>
      </c>
    </row>
    <row r="147" spans="2:6" x14ac:dyDescent="0.3">
      <c r="B147" s="116" t="s">
        <v>5</v>
      </c>
      <c r="C147" s="117"/>
      <c r="D147" s="15">
        <f t="shared" si="15"/>
        <v>0.77578833482885223</v>
      </c>
      <c r="E147" s="15">
        <f t="shared" si="16"/>
        <v>0.19295168916157049</v>
      </c>
      <c r="F147" s="133">
        <f t="shared" si="17"/>
        <v>0.19917798829738254</v>
      </c>
    </row>
    <row r="148" spans="2:6" ht="14.55" customHeight="1" x14ac:dyDescent="0.3">
      <c r="B148" s="116" t="s">
        <v>4</v>
      </c>
      <c r="C148" s="117"/>
      <c r="D148" s="15">
        <f t="shared" si="15"/>
        <v>0.58202645835159295</v>
      </c>
      <c r="E148" s="15">
        <f t="shared" si="16"/>
        <v>0.3154335710653533</v>
      </c>
      <c r="F148" s="133">
        <f t="shared" si="17"/>
        <v>0.35147367094474541</v>
      </c>
    </row>
    <row r="149" spans="2:6" x14ac:dyDescent="0.3">
      <c r="B149" s="116" t="s">
        <v>3</v>
      </c>
      <c r="C149" s="117"/>
      <c r="D149" s="15">
        <f t="shared" si="15"/>
        <v>0.58024160683213466</v>
      </c>
      <c r="E149" s="15">
        <f t="shared" si="16"/>
        <v>0.31486604358112857</v>
      </c>
      <c r="F149" s="133">
        <f t="shared" si="17"/>
        <v>0.35176332526680754</v>
      </c>
    </row>
    <row r="150" spans="2:6" ht="14.55" customHeight="1" x14ac:dyDescent="0.3">
      <c r="B150" s="116" t="s">
        <v>2</v>
      </c>
      <c r="C150" s="117"/>
      <c r="D150" s="15">
        <f t="shared" si="15"/>
        <v>0.63089345572517885</v>
      </c>
      <c r="E150" s="15">
        <f t="shared" si="16"/>
        <v>0.26199630526830509</v>
      </c>
      <c r="F150" s="133">
        <f t="shared" si="17"/>
        <v>0.29342514240144485</v>
      </c>
    </row>
    <row r="151" spans="2:6" x14ac:dyDescent="0.3">
      <c r="B151" s="116" t="s">
        <v>1</v>
      </c>
      <c r="C151" s="117"/>
      <c r="D151" s="15">
        <f t="shared" si="15"/>
        <v>0.61803519745553825</v>
      </c>
      <c r="E151" s="15">
        <f t="shared" si="16"/>
        <v>0.37777057175065409</v>
      </c>
      <c r="F151" s="133">
        <f t="shared" si="17"/>
        <v>0.3793617022843665</v>
      </c>
    </row>
    <row r="152" spans="2:6" x14ac:dyDescent="0.3">
      <c r="B152" s="116" t="s">
        <v>0</v>
      </c>
      <c r="C152" s="117"/>
      <c r="D152" s="15">
        <f t="shared" si="15"/>
        <v>0.61021081888926021</v>
      </c>
      <c r="E152" s="15">
        <f t="shared" si="16"/>
        <v>0.35130321568763723</v>
      </c>
      <c r="F152" s="133">
        <f t="shared" si="17"/>
        <v>0.36536462605272729</v>
      </c>
    </row>
    <row r="153" spans="2:6" x14ac:dyDescent="0.3">
      <c r="B153" s="122"/>
      <c r="C153" s="122"/>
    </row>
    <row r="154" spans="2:6" x14ac:dyDescent="0.3">
      <c r="B154" s="122"/>
      <c r="C154" s="122"/>
    </row>
    <row r="155" spans="2:6" x14ac:dyDescent="0.3">
      <c r="B155" s="122"/>
      <c r="C155" s="122"/>
    </row>
    <row r="156" spans="2:6" x14ac:dyDescent="0.3">
      <c r="B156" s="122"/>
      <c r="C156" s="122"/>
    </row>
    <row r="157" spans="2:6" x14ac:dyDescent="0.3">
      <c r="B157" s="114"/>
      <c r="C157" s="115"/>
      <c r="D157" t="s">
        <v>9</v>
      </c>
      <c r="E157" s="21">
        <v>0.74330805509347075</v>
      </c>
    </row>
    <row r="158" spans="2:6" x14ac:dyDescent="0.3">
      <c r="B158" s="114"/>
      <c r="C158" s="115"/>
      <c r="D158" t="s">
        <v>20</v>
      </c>
      <c r="E158" s="21">
        <v>0.52163066449078044</v>
      </c>
    </row>
    <row r="159" spans="2:6" ht="14.55" customHeight="1" x14ac:dyDescent="0.3">
      <c r="B159" s="114"/>
      <c r="C159" s="115"/>
      <c r="D159" t="s">
        <v>16</v>
      </c>
      <c r="E159" s="21">
        <v>0.51518564825255031</v>
      </c>
    </row>
    <row r="160" spans="2:6" x14ac:dyDescent="0.3">
      <c r="B160" s="114"/>
      <c r="C160" s="115"/>
      <c r="D160" t="s">
        <v>15</v>
      </c>
      <c r="E160" s="27">
        <v>0.46027188728404861</v>
      </c>
    </row>
    <row r="161" spans="2:5" x14ac:dyDescent="0.3">
      <c r="B161" s="114"/>
      <c r="C161" s="115"/>
      <c r="D161" t="s">
        <v>10</v>
      </c>
      <c r="E161" s="27">
        <v>0.44318767920751384</v>
      </c>
    </row>
    <row r="162" spans="2:5" x14ac:dyDescent="0.3">
      <c r="B162" s="114"/>
      <c r="C162" s="115"/>
      <c r="D162" t="s">
        <v>13</v>
      </c>
      <c r="E162" s="27">
        <v>0.4395830084314179</v>
      </c>
    </row>
    <row r="163" spans="2:5" x14ac:dyDescent="0.3">
      <c r="B163" s="114"/>
      <c r="C163" s="115"/>
      <c r="D163" t="s">
        <v>17</v>
      </c>
      <c r="E163" s="27">
        <v>0.40451600357218082</v>
      </c>
    </row>
    <row r="164" spans="2:5" x14ac:dyDescent="0.3">
      <c r="B164" s="114"/>
      <c r="C164" s="115"/>
      <c r="D164" t="s">
        <v>7</v>
      </c>
      <c r="E164" s="27">
        <v>0.39178836814379936</v>
      </c>
    </row>
    <row r="165" spans="2:5" x14ac:dyDescent="0.3">
      <c r="B165" s="114"/>
      <c r="C165" s="115"/>
      <c r="D165" t="s">
        <v>18</v>
      </c>
      <c r="E165" s="27">
        <v>0.38274739549152398</v>
      </c>
    </row>
    <row r="166" spans="2:5" x14ac:dyDescent="0.3">
      <c r="B166" s="123"/>
      <c r="C166" s="124"/>
      <c r="D166" t="s">
        <v>1</v>
      </c>
      <c r="E166" s="22">
        <v>0.3793617022843665</v>
      </c>
    </row>
    <row r="167" spans="2:5" x14ac:dyDescent="0.3">
      <c r="B167" s="114"/>
      <c r="C167" s="115"/>
      <c r="D167" t="s">
        <v>0</v>
      </c>
      <c r="E167" s="22">
        <v>0.36536462605272729</v>
      </c>
    </row>
    <row r="168" spans="2:5" x14ac:dyDescent="0.3">
      <c r="B168" s="114"/>
      <c r="C168" s="115"/>
      <c r="D168" t="s">
        <v>8</v>
      </c>
      <c r="E168" s="22">
        <v>0.35230595337647624</v>
      </c>
    </row>
    <row r="169" spans="2:5" x14ac:dyDescent="0.3">
      <c r="B169" s="114"/>
      <c r="C169" s="115"/>
      <c r="D169" t="s">
        <v>3</v>
      </c>
      <c r="E169" s="22">
        <v>0.35176332526680754</v>
      </c>
    </row>
    <row r="170" spans="2:5" x14ac:dyDescent="0.3">
      <c r="B170" s="114"/>
      <c r="C170" s="115"/>
      <c r="D170" t="s">
        <v>4</v>
      </c>
      <c r="E170" s="22">
        <v>0.35147367094474541</v>
      </c>
    </row>
    <row r="171" spans="2:5" ht="14.55" customHeight="1" x14ac:dyDescent="0.3">
      <c r="B171" s="114"/>
      <c r="C171" s="115"/>
      <c r="D171" t="s">
        <v>12</v>
      </c>
      <c r="E171" s="22">
        <v>0.3245860515124015</v>
      </c>
    </row>
    <row r="172" spans="2:5" x14ac:dyDescent="0.3">
      <c r="B172" s="114"/>
      <c r="C172" s="115"/>
      <c r="D172" t="s">
        <v>19</v>
      </c>
      <c r="E172" s="22">
        <v>0.31032625568341543</v>
      </c>
    </row>
    <row r="173" spans="2:5" ht="14.55" customHeight="1" x14ac:dyDescent="0.3">
      <c r="B173" s="114"/>
      <c r="C173" s="115"/>
      <c r="D173" t="s">
        <v>11</v>
      </c>
      <c r="E173" s="22">
        <v>0.30969055637371767</v>
      </c>
    </row>
    <row r="174" spans="2:5" x14ac:dyDescent="0.3">
      <c r="B174" s="114"/>
      <c r="C174" s="115"/>
      <c r="D174" t="s">
        <v>14</v>
      </c>
      <c r="E174" s="22">
        <v>0.29991522669260084</v>
      </c>
    </row>
    <row r="175" spans="2:5" ht="14.55" customHeight="1" x14ac:dyDescent="0.3">
      <c r="B175" s="114"/>
      <c r="C175" s="115"/>
      <c r="D175" t="s">
        <v>6</v>
      </c>
      <c r="E175" s="22">
        <v>0.29604517669998359</v>
      </c>
    </row>
    <row r="176" spans="2:5" x14ac:dyDescent="0.3">
      <c r="B176" s="114"/>
      <c r="C176" s="115"/>
      <c r="D176" t="s">
        <v>2</v>
      </c>
      <c r="E176" s="22">
        <v>0.29342514240144485</v>
      </c>
    </row>
    <row r="177" spans="2:5" x14ac:dyDescent="0.3">
      <c r="B177" s="114"/>
      <c r="C177" s="115"/>
      <c r="D177" t="s">
        <v>5</v>
      </c>
      <c r="E177" s="23">
        <v>0.19917798829738254</v>
      </c>
    </row>
    <row r="178" spans="2:5" x14ac:dyDescent="0.3">
      <c r="B178" s="122"/>
      <c r="C178" s="122"/>
    </row>
    <row r="179" spans="2:5" x14ac:dyDescent="0.3">
      <c r="B179" s="122"/>
      <c r="C179" s="122"/>
      <c r="D179" t="s">
        <v>33</v>
      </c>
      <c r="E179" s="52">
        <f>AVERAGE(E157:E177)</f>
        <v>0.38741211359777888</v>
      </c>
    </row>
    <row r="180" spans="2:5" x14ac:dyDescent="0.3">
      <c r="B180" s="122"/>
      <c r="C180" s="122"/>
      <c r="D180" t="s">
        <v>42</v>
      </c>
      <c r="E180" s="52">
        <f>STDEV(E157:E177)</f>
        <v>0.11247718163312687</v>
      </c>
    </row>
    <row r="181" spans="2:5" x14ac:dyDescent="0.3">
      <c r="B181" s="122"/>
      <c r="C181" s="122"/>
      <c r="D181" t="s">
        <v>54</v>
      </c>
      <c r="E181" s="52">
        <f>E179+E180</f>
        <v>0.49988929523090575</v>
      </c>
    </row>
    <row r="182" spans="2:5" x14ac:dyDescent="0.3">
      <c r="B182" s="122"/>
      <c r="C182" s="122"/>
      <c r="D182" t="s">
        <v>44</v>
      </c>
      <c r="E182" s="52">
        <f>E179-E180</f>
        <v>0.27493493196465202</v>
      </c>
    </row>
    <row r="183" spans="2:5" x14ac:dyDescent="0.3">
      <c r="B183" s="122"/>
      <c r="C183" s="122"/>
    </row>
    <row r="184" spans="2:5" x14ac:dyDescent="0.3">
      <c r="B184" s="122"/>
      <c r="C184" s="122"/>
    </row>
    <row r="185" spans="2:5" x14ac:dyDescent="0.3">
      <c r="B185" s="122"/>
      <c r="C185" s="122"/>
    </row>
    <row r="186" spans="2:5" x14ac:dyDescent="0.3">
      <c r="B186" s="122"/>
      <c r="C186" s="122"/>
    </row>
    <row r="187" spans="2:5" x14ac:dyDescent="0.3">
      <c r="B187" s="122"/>
      <c r="C187" s="122"/>
    </row>
    <row r="188" spans="2:5" x14ac:dyDescent="0.3">
      <c r="B188" s="122"/>
      <c r="C188" s="122"/>
    </row>
    <row r="189" spans="2:5" x14ac:dyDescent="0.3">
      <c r="B189" s="122"/>
      <c r="C189" s="122"/>
    </row>
    <row r="190" spans="2:5" x14ac:dyDescent="0.3">
      <c r="B190" s="122"/>
      <c r="C190" s="122"/>
    </row>
    <row r="191" spans="2:5" x14ac:dyDescent="0.3">
      <c r="B191" s="122"/>
      <c r="C191" s="122"/>
    </row>
    <row r="192" spans="2:5" x14ac:dyDescent="0.3">
      <c r="B192" s="122"/>
      <c r="C192" s="122"/>
    </row>
    <row r="193" spans="2:3" x14ac:dyDescent="0.3">
      <c r="B193" s="122"/>
      <c r="C193" s="122"/>
    </row>
    <row r="194" spans="2:3" x14ac:dyDescent="0.3">
      <c r="B194" s="122"/>
      <c r="C194" s="122"/>
    </row>
    <row r="195" spans="2:3" x14ac:dyDescent="0.3">
      <c r="B195" s="122"/>
      <c r="C195" s="122"/>
    </row>
    <row r="196" spans="2:3" x14ac:dyDescent="0.3">
      <c r="B196" s="122"/>
      <c r="C196" s="122"/>
    </row>
    <row r="197" spans="2:3" x14ac:dyDescent="0.3">
      <c r="B197" s="122"/>
      <c r="C197" s="122"/>
    </row>
    <row r="198" spans="2:3" x14ac:dyDescent="0.3">
      <c r="B198" s="122"/>
      <c r="C198" s="122"/>
    </row>
    <row r="199" spans="2:3" x14ac:dyDescent="0.3">
      <c r="B199" s="122"/>
      <c r="C199" s="122"/>
    </row>
    <row r="200" spans="2:3" x14ac:dyDescent="0.3">
      <c r="B200" s="122"/>
      <c r="C200" s="122"/>
    </row>
    <row r="201" spans="2:3" x14ac:dyDescent="0.3">
      <c r="B201" s="122"/>
      <c r="C201" s="122"/>
    </row>
    <row r="202" spans="2:3" x14ac:dyDescent="0.3">
      <c r="B202" s="122"/>
      <c r="C202" s="122"/>
    </row>
  </sheetData>
  <sortState xmlns:xlrd2="http://schemas.microsoft.com/office/spreadsheetml/2017/richdata2" ref="D157:E177">
    <sortCondition descending="1" ref="E157:E177"/>
  </sortState>
  <mergeCells count="186">
    <mergeCell ref="B137:C137"/>
    <mergeCell ref="B138:C138"/>
    <mergeCell ref="B139:C139"/>
    <mergeCell ref="B131:C131"/>
    <mergeCell ref="B132:C132"/>
    <mergeCell ref="B133:C133"/>
    <mergeCell ref="B134:C134"/>
    <mergeCell ref="B135:C135"/>
    <mergeCell ref="B136:C136"/>
    <mergeCell ref="B125:C125"/>
    <mergeCell ref="B126:C126"/>
    <mergeCell ref="B127:C127"/>
    <mergeCell ref="B128:C128"/>
    <mergeCell ref="B117:C117"/>
    <mergeCell ref="B118:C118"/>
    <mergeCell ref="B119:C119"/>
    <mergeCell ref="B120:C120"/>
    <mergeCell ref="B121:C121"/>
    <mergeCell ref="B122:C122"/>
    <mergeCell ref="B116:C116"/>
    <mergeCell ref="B105:C105"/>
    <mergeCell ref="B106:C106"/>
    <mergeCell ref="B107:C107"/>
    <mergeCell ref="B108:C108"/>
    <mergeCell ref="B109:C109"/>
    <mergeCell ref="B110:C110"/>
    <mergeCell ref="B123:C123"/>
    <mergeCell ref="B124:C124"/>
    <mergeCell ref="B111:C111"/>
    <mergeCell ref="B112:C112"/>
    <mergeCell ref="B113:C113"/>
    <mergeCell ref="B114:C114"/>
    <mergeCell ref="B115:C115"/>
    <mergeCell ref="B103:C103"/>
    <mergeCell ref="B104:C104"/>
    <mergeCell ref="B93:C93"/>
    <mergeCell ref="B94:C94"/>
    <mergeCell ref="B95:C95"/>
    <mergeCell ref="B96:C96"/>
    <mergeCell ref="B99:C99"/>
    <mergeCell ref="B100:C100"/>
    <mergeCell ref="B101:C101"/>
    <mergeCell ref="B102:C102"/>
    <mergeCell ref="B83:C83"/>
    <mergeCell ref="B76:C76"/>
    <mergeCell ref="B77:C77"/>
    <mergeCell ref="B78:C78"/>
    <mergeCell ref="B80:C80"/>
    <mergeCell ref="B81:C81"/>
    <mergeCell ref="B82:C82"/>
    <mergeCell ref="B97:C97"/>
    <mergeCell ref="B98:C98"/>
    <mergeCell ref="B84:C84"/>
    <mergeCell ref="B85:C85"/>
    <mergeCell ref="B86:C86"/>
    <mergeCell ref="B87:C87"/>
    <mergeCell ref="B88:C88"/>
    <mergeCell ref="B89:C89"/>
    <mergeCell ref="B90:C90"/>
    <mergeCell ref="B91:C91"/>
    <mergeCell ref="B92:C92"/>
    <mergeCell ref="B71:C71"/>
    <mergeCell ref="B72:C72"/>
    <mergeCell ref="B73:C73"/>
    <mergeCell ref="B74:C74"/>
    <mergeCell ref="B75:C75"/>
    <mergeCell ref="B64:C64"/>
    <mergeCell ref="B65:C65"/>
    <mergeCell ref="B66:C66"/>
    <mergeCell ref="B67:C67"/>
    <mergeCell ref="B68:C68"/>
    <mergeCell ref="B69:C69"/>
    <mergeCell ref="B60:C60"/>
    <mergeCell ref="B61:C61"/>
    <mergeCell ref="B62:C62"/>
    <mergeCell ref="B63:C63"/>
    <mergeCell ref="B55:C55"/>
    <mergeCell ref="B56:C56"/>
    <mergeCell ref="B50:C50"/>
    <mergeCell ref="B51:C51"/>
    <mergeCell ref="B70:C70"/>
    <mergeCell ref="B47:C47"/>
    <mergeCell ref="B44:C44"/>
    <mergeCell ref="B45:C45"/>
    <mergeCell ref="B42:C42"/>
    <mergeCell ref="B43:C43"/>
    <mergeCell ref="B40:C40"/>
    <mergeCell ref="B41:C41"/>
    <mergeCell ref="B58:C58"/>
    <mergeCell ref="B59:C59"/>
    <mergeCell ref="B11:C11"/>
    <mergeCell ref="B12:C12"/>
    <mergeCell ref="B9:C9"/>
    <mergeCell ref="B10:C10"/>
    <mergeCell ref="B7:C7"/>
    <mergeCell ref="B8:C8"/>
    <mergeCell ref="B5:C5"/>
    <mergeCell ref="B6:C6"/>
    <mergeCell ref="B23:C23"/>
    <mergeCell ref="B21:C21"/>
    <mergeCell ref="B22:C22"/>
    <mergeCell ref="B19:C19"/>
    <mergeCell ref="B20:C20"/>
    <mergeCell ref="B17:C17"/>
    <mergeCell ref="B18:C18"/>
    <mergeCell ref="B15:C15"/>
    <mergeCell ref="B16:C16"/>
    <mergeCell ref="B140:C140"/>
    <mergeCell ref="B141:C141"/>
    <mergeCell ref="B142:C142"/>
    <mergeCell ref="B143:C143"/>
    <mergeCell ref="B144:C144"/>
    <mergeCell ref="B145:C145"/>
    <mergeCell ref="B146:C146"/>
    <mergeCell ref="B147:C147"/>
    <mergeCell ref="B13:C13"/>
    <mergeCell ref="B14:C14"/>
    <mergeCell ref="B24:C24"/>
    <mergeCell ref="B38:C38"/>
    <mergeCell ref="B39:C39"/>
    <mergeCell ref="B36:C36"/>
    <mergeCell ref="B37:C37"/>
    <mergeCell ref="B34:C34"/>
    <mergeCell ref="B35:C35"/>
    <mergeCell ref="B32:C32"/>
    <mergeCell ref="B33:C33"/>
    <mergeCell ref="B25:C25"/>
    <mergeCell ref="B31:C31"/>
    <mergeCell ref="B48:C48"/>
    <mergeCell ref="B49:C49"/>
    <mergeCell ref="B46:C46"/>
    <mergeCell ref="B154:C154"/>
    <mergeCell ref="B155:C155"/>
    <mergeCell ref="B156:C156"/>
    <mergeCell ref="B157:C157"/>
    <mergeCell ref="B158:C158"/>
    <mergeCell ref="B159:C159"/>
    <mergeCell ref="B148:C148"/>
    <mergeCell ref="B149:C149"/>
    <mergeCell ref="B150:C150"/>
    <mergeCell ref="B151:C151"/>
    <mergeCell ref="B152:C152"/>
    <mergeCell ref="B153:C153"/>
    <mergeCell ref="B160:C160"/>
    <mergeCell ref="B161:C161"/>
    <mergeCell ref="B162:C162"/>
    <mergeCell ref="B163:C163"/>
    <mergeCell ref="B164:C164"/>
    <mergeCell ref="B165:C165"/>
    <mergeCell ref="B166:C166"/>
    <mergeCell ref="B167:C167"/>
    <mergeCell ref="B168:C168"/>
    <mergeCell ref="B169:C169"/>
    <mergeCell ref="B170:C170"/>
    <mergeCell ref="B171:C171"/>
    <mergeCell ref="B172:C172"/>
    <mergeCell ref="B173:C173"/>
    <mergeCell ref="B174:C174"/>
    <mergeCell ref="B175:C175"/>
    <mergeCell ref="B176:C176"/>
    <mergeCell ref="B177:C177"/>
    <mergeCell ref="B178:C178"/>
    <mergeCell ref="B179:C179"/>
    <mergeCell ref="B180:C180"/>
    <mergeCell ref="B181:C181"/>
    <mergeCell ref="B182:C182"/>
    <mergeCell ref="B183:C183"/>
    <mergeCell ref="B184:C184"/>
    <mergeCell ref="B185:C185"/>
    <mergeCell ref="B186:C186"/>
    <mergeCell ref="B196:C196"/>
    <mergeCell ref="B197:C197"/>
    <mergeCell ref="B198:C198"/>
    <mergeCell ref="B199:C199"/>
    <mergeCell ref="B200:C200"/>
    <mergeCell ref="B201:C201"/>
    <mergeCell ref="B202:C202"/>
    <mergeCell ref="B187:C187"/>
    <mergeCell ref="B188:C188"/>
    <mergeCell ref="B189:C189"/>
    <mergeCell ref="B190:C190"/>
    <mergeCell ref="B191:C191"/>
    <mergeCell ref="B192:C192"/>
    <mergeCell ref="B193:C193"/>
    <mergeCell ref="B194:C194"/>
    <mergeCell ref="B195:C19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9B110-63BE-4C17-8D7F-6020BF4007D0}">
  <dimension ref="A1:H22"/>
  <sheetViews>
    <sheetView workbookViewId="0">
      <selection activeCell="D24" sqref="D24"/>
    </sheetView>
  </sheetViews>
  <sheetFormatPr defaultRowHeight="14.55" x14ac:dyDescent="0.3"/>
  <cols>
    <col min="3" max="3" width="21.77734375" customWidth="1"/>
    <col min="4" max="4" width="22.5546875" customWidth="1"/>
    <col min="5" max="5" width="23.109375" customWidth="1"/>
    <col min="6" max="6" width="28" customWidth="1"/>
    <col min="7" max="8" width="46" customWidth="1"/>
  </cols>
  <sheetData>
    <row r="1" spans="1:8" ht="14.55" customHeight="1" x14ac:dyDescent="0.3">
      <c r="A1" s="126"/>
      <c r="B1" s="126"/>
      <c r="C1" s="11" t="s">
        <v>26</v>
      </c>
      <c r="D1" s="11" t="s">
        <v>25</v>
      </c>
      <c r="E1" s="11" t="s">
        <v>24</v>
      </c>
      <c r="F1" s="11" t="s">
        <v>23</v>
      </c>
      <c r="G1" t="s">
        <v>22</v>
      </c>
      <c r="H1" t="s">
        <v>21</v>
      </c>
    </row>
    <row r="2" spans="1:8" x14ac:dyDescent="0.3">
      <c r="A2" s="114" t="s">
        <v>20</v>
      </c>
      <c r="B2" s="115"/>
      <c r="C2" s="13">
        <v>5.18</v>
      </c>
      <c r="D2" s="13">
        <v>29.86</v>
      </c>
      <c r="E2" s="13">
        <v>120</v>
      </c>
      <c r="F2" s="14">
        <v>7.27</v>
      </c>
      <c r="G2">
        <v>23.53</v>
      </c>
      <c r="H2">
        <v>2.7</v>
      </c>
    </row>
    <row r="3" spans="1:8" x14ac:dyDescent="0.3">
      <c r="A3" s="114" t="s">
        <v>19</v>
      </c>
      <c r="B3" s="115"/>
      <c r="C3" s="13">
        <v>3.08</v>
      </c>
      <c r="D3" s="13">
        <v>15.23</v>
      </c>
      <c r="E3" s="13">
        <v>116</v>
      </c>
      <c r="F3" s="14">
        <v>5.62</v>
      </c>
      <c r="G3">
        <v>11.64</v>
      </c>
      <c r="H3">
        <v>3.8</v>
      </c>
    </row>
    <row r="4" spans="1:8" x14ac:dyDescent="0.3">
      <c r="A4" s="114" t="s">
        <v>18</v>
      </c>
      <c r="B4" s="115"/>
      <c r="C4" s="13">
        <v>4.04</v>
      </c>
      <c r="D4" s="13">
        <v>24.08</v>
      </c>
      <c r="E4" s="13">
        <v>148</v>
      </c>
      <c r="F4" s="14">
        <v>6.62</v>
      </c>
      <c r="G4">
        <v>10.35</v>
      </c>
      <c r="H4">
        <v>2.6</v>
      </c>
    </row>
    <row r="5" spans="1:8" x14ac:dyDescent="0.3">
      <c r="A5" s="114" t="s">
        <v>17</v>
      </c>
      <c r="B5" s="115"/>
      <c r="C5" s="13">
        <v>3.47</v>
      </c>
      <c r="D5" s="13">
        <v>22.69</v>
      </c>
      <c r="E5" s="13">
        <v>197</v>
      </c>
      <c r="F5" s="14">
        <v>4.57</v>
      </c>
      <c r="G5">
        <v>13.62</v>
      </c>
      <c r="H5">
        <v>1.6</v>
      </c>
    </row>
    <row r="6" spans="1:8" x14ac:dyDescent="0.3">
      <c r="A6" s="114" t="s">
        <v>16</v>
      </c>
      <c r="B6" s="115"/>
      <c r="C6" s="13">
        <v>3.21</v>
      </c>
      <c r="D6" s="13">
        <v>43.69</v>
      </c>
      <c r="E6" s="13">
        <v>124</v>
      </c>
      <c r="F6" s="14">
        <v>3.61</v>
      </c>
      <c r="G6">
        <v>27.38</v>
      </c>
      <c r="H6">
        <v>2.1</v>
      </c>
    </row>
    <row r="7" spans="1:8" x14ac:dyDescent="0.3">
      <c r="A7" s="114" t="s">
        <v>15</v>
      </c>
      <c r="B7" s="115"/>
      <c r="C7" s="13">
        <v>3.16</v>
      </c>
      <c r="D7" s="13">
        <v>45.43</v>
      </c>
      <c r="E7" s="13">
        <v>104</v>
      </c>
      <c r="F7" s="14">
        <v>5.91</v>
      </c>
      <c r="G7">
        <v>14.77</v>
      </c>
      <c r="H7">
        <v>3.8</v>
      </c>
    </row>
    <row r="8" spans="1:8" x14ac:dyDescent="0.3">
      <c r="A8" s="114" t="s">
        <v>14</v>
      </c>
      <c r="B8" s="115"/>
      <c r="C8" s="13">
        <v>3.32</v>
      </c>
      <c r="D8" s="13">
        <v>16.88</v>
      </c>
      <c r="E8" s="13">
        <v>249</v>
      </c>
      <c r="F8" s="14">
        <v>7.01</v>
      </c>
      <c r="G8">
        <v>4.91</v>
      </c>
      <c r="H8">
        <v>3.3</v>
      </c>
    </row>
    <row r="9" spans="1:8" x14ac:dyDescent="0.3">
      <c r="A9" s="114" t="s">
        <v>13</v>
      </c>
      <c r="B9" s="115"/>
      <c r="C9" s="13">
        <v>3.87</v>
      </c>
      <c r="D9" s="13">
        <v>22.68</v>
      </c>
      <c r="E9" s="13">
        <v>98</v>
      </c>
      <c r="F9" s="14">
        <v>2.87</v>
      </c>
      <c r="G9">
        <v>19.850000000000001</v>
      </c>
      <c r="H9">
        <v>1.7</v>
      </c>
    </row>
    <row r="10" spans="1:8" x14ac:dyDescent="0.3">
      <c r="A10" s="114" t="s">
        <v>12</v>
      </c>
      <c r="B10" s="115"/>
      <c r="C10" s="13">
        <v>3.26</v>
      </c>
      <c r="D10" s="13">
        <v>17.670000000000002</v>
      </c>
      <c r="E10" s="141">
        <v>106</v>
      </c>
      <c r="F10" s="14">
        <v>2.97</v>
      </c>
      <c r="G10">
        <v>16.03</v>
      </c>
      <c r="H10">
        <v>2.9</v>
      </c>
    </row>
    <row r="11" spans="1:8" x14ac:dyDescent="0.3">
      <c r="A11" s="123" t="s">
        <v>11</v>
      </c>
      <c r="B11" s="124"/>
      <c r="C11" s="13">
        <v>3.14</v>
      </c>
      <c r="D11" s="13">
        <v>9.57</v>
      </c>
      <c r="E11" s="13">
        <v>72</v>
      </c>
      <c r="F11" s="14">
        <v>2.98</v>
      </c>
      <c r="G11">
        <v>5.18</v>
      </c>
      <c r="H11">
        <v>3</v>
      </c>
    </row>
    <row r="12" spans="1:8" x14ac:dyDescent="0.3">
      <c r="A12" s="114" t="s">
        <v>10</v>
      </c>
      <c r="B12" s="115"/>
      <c r="C12" s="13">
        <v>3.99</v>
      </c>
      <c r="D12" s="13">
        <v>17.53</v>
      </c>
      <c r="E12" s="13">
        <v>85</v>
      </c>
      <c r="F12" s="14">
        <v>3.14</v>
      </c>
      <c r="G12">
        <v>28.73</v>
      </c>
      <c r="H12">
        <v>2.8</v>
      </c>
    </row>
    <row r="13" spans="1:8" x14ac:dyDescent="0.3">
      <c r="A13" s="114" t="s">
        <v>9</v>
      </c>
      <c r="B13" s="115"/>
      <c r="C13" s="13">
        <v>2.34</v>
      </c>
      <c r="D13" s="13">
        <v>75.989999999999995</v>
      </c>
      <c r="E13" s="13">
        <v>111</v>
      </c>
      <c r="F13" s="14">
        <v>12.43</v>
      </c>
      <c r="G13">
        <v>30.08</v>
      </c>
      <c r="H13">
        <v>2.8</v>
      </c>
    </row>
    <row r="14" spans="1:8" x14ac:dyDescent="0.3">
      <c r="A14" s="114" t="s">
        <v>8</v>
      </c>
      <c r="B14" s="115"/>
      <c r="C14" s="13">
        <v>3.21</v>
      </c>
      <c r="D14" s="13">
        <v>32.17</v>
      </c>
      <c r="E14" s="13">
        <v>269</v>
      </c>
      <c r="F14" s="14">
        <v>5.49</v>
      </c>
      <c r="G14">
        <v>13.49</v>
      </c>
      <c r="H14">
        <v>3.2</v>
      </c>
    </row>
    <row r="15" spans="1:8" x14ac:dyDescent="0.3">
      <c r="A15" s="114" t="s">
        <v>7</v>
      </c>
      <c r="B15" s="115"/>
      <c r="C15" s="13">
        <v>4.5599999999999996</v>
      </c>
      <c r="D15" s="13">
        <v>33.909999999999997</v>
      </c>
      <c r="E15" s="13">
        <v>267</v>
      </c>
      <c r="F15" s="14">
        <v>6.43</v>
      </c>
      <c r="G15">
        <v>12.49</v>
      </c>
      <c r="H15">
        <v>3.4</v>
      </c>
    </row>
    <row r="16" spans="1:8" x14ac:dyDescent="0.3">
      <c r="A16" s="114" t="s">
        <v>6</v>
      </c>
      <c r="B16" s="115"/>
      <c r="C16" s="13">
        <v>2.98</v>
      </c>
      <c r="D16" s="13">
        <v>16.45</v>
      </c>
      <c r="E16" s="13">
        <v>99</v>
      </c>
      <c r="F16" s="14">
        <v>4.51</v>
      </c>
      <c r="G16">
        <v>11.51</v>
      </c>
      <c r="H16">
        <v>4.3</v>
      </c>
    </row>
    <row r="17" spans="1:8" x14ac:dyDescent="0.3">
      <c r="A17" s="114" t="s">
        <v>5</v>
      </c>
      <c r="B17" s="115"/>
      <c r="C17" s="13">
        <v>2.4</v>
      </c>
      <c r="D17" s="13">
        <v>36.94</v>
      </c>
      <c r="E17" s="13">
        <v>213</v>
      </c>
      <c r="F17" s="14">
        <v>0.98</v>
      </c>
      <c r="G17">
        <v>2.65</v>
      </c>
      <c r="H17">
        <v>12.9</v>
      </c>
    </row>
    <row r="18" spans="1:8" x14ac:dyDescent="0.3">
      <c r="A18" s="114" t="s">
        <v>4</v>
      </c>
      <c r="B18" s="115"/>
      <c r="C18" s="13">
        <v>3.6</v>
      </c>
      <c r="D18" s="13">
        <v>31.86</v>
      </c>
      <c r="E18" s="13">
        <v>99</v>
      </c>
      <c r="F18" s="14">
        <v>3.17</v>
      </c>
      <c r="G18">
        <v>13.06</v>
      </c>
      <c r="H18">
        <v>3.5</v>
      </c>
    </row>
    <row r="19" spans="1:8" x14ac:dyDescent="0.3">
      <c r="A19" s="114" t="s">
        <v>3</v>
      </c>
      <c r="B19" s="115"/>
      <c r="C19" s="13">
        <v>2.38</v>
      </c>
      <c r="D19" s="13">
        <v>33.6</v>
      </c>
      <c r="E19" s="13">
        <v>169</v>
      </c>
      <c r="F19" s="14">
        <v>6.54</v>
      </c>
      <c r="G19">
        <v>9.2200000000000006</v>
      </c>
      <c r="H19">
        <v>3.8</v>
      </c>
    </row>
    <row r="20" spans="1:8" x14ac:dyDescent="0.3">
      <c r="A20" s="114" t="s">
        <v>2</v>
      </c>
      <c r="B20" s="115"/>
      <c r="C20" s="13">
        <v>3.1</v>
      </c>
      <c r="D20" s="13">
        <v>23.87</v>
      </c>
      <c r="E20" s="142">
        <v>193</v>
      </c>
      <c r="F20" s="14">
        <v>5.7</v>
      </c>
      <c r="G20">
        <v>9.5500000000000007</v>
      </c>
      <c r="H20">
        <v>5</v>
      </c>
    </row>
    <row r="21" spans="1:8" x14ac:dyDescent="0.3">
      <c r="A21" s="114" t="s">
        <v>1</v>
      </c>
      <c r="B21" s="115"/>
      <c r="C21" s="13">
        <v>3.88</v>
      </c>
      <c r="D21" s="13">
        <v>13.98</v>
      </c>
      <c r="E21" s="13">
        <v>139</v>
      </c>
      <c r="F21" s="14">
        <v>4.43</v>
      </c>
      <c r="G21">
        <v>12.05</v>
      </c>
      <c r="H21">
        <v>1.7</v>
      </c>
    </row>
    <row r="22" spans="1:8" x14ac:dyDescent="0.3">
      <c r="A22" s="114" t="s">
        <v>0</v>
      </c>
      <c r="B22" s="115"/>
      <c r="C22" s="13">
        <v>4.2699999999999996</v>
      </c>
      <c r="D22" s="13">
        <v>16.71</v>
      </c>
      <c r="E22" s="13">
        <v>93</v>
      </c>
      <c r="F22" s="14">
        <v>2.97</v>
      </c>
      <c r="G22">
        <v>17.2</v>
      </c>
      <c r="H22">
        <v>2.7</v>
      </c>
    </row>
  </sheetData>
  <mergeCells count="22">
    <mergeCell ref="A10:B10"/>
    <mergeCell ref="A2:B2"/>
    <mergeCell ref="A3:B3"/>
    <mergeCell ref="A4:B4"/>
    <mergeCell ref="A1:B1"/>
    <mergeCell ref="A5:B5"/>
    <mergeCell ref="A6:B6"/>
    <mergeCell ref="A7:B7"/>
    <mergeCell ref="A8:B8"/>
    <mergeCell ref="A9:B9"/>
    <mergeCell ref="A22:B22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B56BE-2929-4ABC-B4CE-D12F83B463AF}">
  <dimension ref="A29:W56"/>
  <sheetViews>
    <sheetView topLeftCell="A13" zoomScale="55" zoomScaleNormal="55" workbookViewId="0">
      <selection activeCell="F34" sqref="F34"/>
    </sheetView>
  </sheetViews>
  <sheetFormatPr defaultRowHeight="14.55" x14ac:dyDescent="0.3"/>
  <cols>
    <col min="2" max="2" width="22.6640625" customWidth="1"/>
    <col min="3" max="3" width="30.77734375" customWidth="1"/>
    <col min="4" max="4" width="31.77734375" customWidth="1"/>
    <col min="7" max="7" width="22.33203125" customWidth="1"/>
    <col min="8" max="8" width="21" customWidth="1"/>
    <col min="9" max="9" width="19.33203125" customWidth="1"/>
    <col min="15" max="15" width="23.6640625" customWidth="1"/>
    <col min="16" max="16" width="25.21875" customWidth="1"/>
    <col min="17" max="17" width="22.33203125" customWidth="1"/>
    <col min="21" max="21" width="19.21875" customWidth="1"/>
    <col min="22" max="22" width="22.5546875" customWidth="1"/>
    <col min="23" max="23" width="18.5546875" customWidth="1"/>
  </cols>
  <sheetData>
    <row r="29" spans="1:23" x14ac:dyDescent="0.3">
      <c r="A29" s="30"/>
    </row>
    <row r="30" spans="1:23" x14ac:dyDescent="0.3">
      <c r="B30" t="s">
        <v>58</v>
      </c>
      <c r="C30" s="32" t="s">
        <v>56</v>
      </c>
      <c r="D30" s="34" t="s">
        <v>57</v>
      </c>
      <c r="G30" t="s">
        <v>58</v>
      </c>
      <c r="H30" s="32" t="s">
        <v>56</v>
      </c>
      <c r="I30" s="34" t="s">
        <v>55</v>
      </c>
      <c r="O30" t="s">
        <v>58</v>
      </c>
      <c r="P30" s="38" t="s">
        <v>56</v>
      </c>
      <c r="Q30" s="34" t="s">
        <v>55</v>
      </c>
      <c r="U30" s="40"/>
      <c r="V30" s="40"/>
      <c r="W30" s="40"/>
    </row>
    <row r="31" spans="1:23" x14ac:dyDescent="0.3">
      <c r="B31" s="31">
        <v>0.60182239999999998</v>
      </c>
      <c r="C31" s="32"/>
      <c r="D31" s="34"/>
      <c r="G31" s="31">
        <v>0.60182239999999998</v>
      </c>
      <c r="H31" s="32"/>
      <c r="I31" s="34"/>
      <c r="O31" s="31">
        <v>0.60182239999999998</v>
      </c>
      <c r="P31" s="38"/>
      <c r="Q31" s="34"/>
      <c r="U31" s="41"/>
      <c r="V31" s="40"/>
      <c r="W31" s="40"/>
    </row>
    <row r="32" spans="1:23" x14ac:dyDescent="0.3">
      <c r="B32" s="31">
        <v>0.88920489999999996</v>
      </c>
      <c r="C32" s="33">
        <f>B32-B31</f>
        <v>0.28738249999999999</v>
      </c>
      <c r="D32" s="35">
        <f>B32/B31</f>
        <v>1.4775204445696937</v>
      </c>
      <c r="G32" s="31">
        <v>0.88920489999999996</v>
      </c>
      <c r="H32" s="33">
        <f>G32-G31</f>
        <v>0.28738249999999999</v>
      </c>
      <c r="I32" s="35">
        <f>G32/G31</f>
        <v>1.4775204445696937</v>
      </c>
      <c r="O32" s="31">
        <v>0.88920489999999996</v>
      </c>
      <c r="P32" s="39">
        <f>O32-O31</f>
        <v>0.28738249999999999</v>
      </c>
      <c r="Q32" s="35">
        <f>O32/O31</f>
        <v>1.4775204445696937</v>
      </c>
      <c r="U32" s="41"/>
      <c r="V32" s="42"/>
      <c r="W32" s="43"/>
    </row>
    <row r="33" spans="2:23" x14ac:dyDescent="0.3">
      <c r="B33" s="31">
        <v>1.173476</v>
      </c>
      <c r="C33" s="33">
        <f t="shared" ref="C33:C50" si="0">B33-B32</f>
        <v>0.2842711</v>
      </c>
      <c r="D33" s="35">
        <f t="shared" ref="D33:D50" si="1">B33/B32</f>
        <v>1.3196913332348934</v>
      </c>
      <c r="G33" s="31">
        <v>1.173476</v>
      </c>
      <c r="H33" s="33">
        <f t="shared" ref="H33:H50" si="2">G33-G32</f>
        <v>0.2842711</v>
      </c>
      <c r="I33" s="35">
        <f t="shared" ref="I33:I50" si="3">G33/G32</f>
        <v>1.3196913332348934</v>
      </c>
      <c r="O33" s="31">
        <v>1.173476</v>
      </c>
      <c r="P33" s="39">
        <f t="shared" ref="P33:P50" si="4">O33-O32</f>
        <v>0.2842711</v>
      </c>
      <c r="Q33" s="35">
        <f t="shared" ref="Q33:Q50" si="5">O33/O32</f>
        <v>1.3196913332348934</v>
      </c>
      <c r="U33" s="41"/>
      <c r="V33" s="42"/>
      <c r="W33" s="43"/>
    </row>
    <row r="34" spans="2:23" x14ac:dyDescent="0.3">
      <c r="B34" s="31">
        <v>1.249674</v>
      </c>
      <c r="C34" s="33">
        <f t="shared" si="0"/>
        <v>7.6197999999999988E-2</v>
      </c>
      <c r="D34" s="35">
        <f t="shared" si="1"/>
        <v>1.0649335819394687</v>
      </c>
      <c r="G34" s="31">
        <v>1.249674</v>
      </c>
      <c r="H34" s="33">
        <f t="shared" si="2"/>
        <v>7.6197999999999988E-2</v>
      </c>
      <c r="I34" s="35">
        <f t="shared" si="3"/>
        <v>1.0649335819394687</v>
      </c>
      <c r="O34" s="31">
        <v>1.249674</v>
      </c>
      <c r="P34" s="39">
        <f t="shared" si="4"/>
        <v>7.6197999999999988E-2</v>
      </c>
      <c r="Q34" s="35">
        <f t="shared" si="5"/>
        <v>1.0649335819394687</v>
      </c>
      <c r="U34" s="41"/>
      <c r="V34" s="42"/>
      <c r="W34" s="43"/>
    </row>
    <row r="35" spans="2:23" x14ac:dyDescent="0.3">
      <c r="B35" s="31">
        <v>1.4092290000000001</v>
      </c>
      <c r="C35" s="33">
        <f t="shared" si="0"/>
        <v>0.15955500000000011</v>
      </c>
      <c r="D35" s="35">
        <f t="shared" si="1"/>
        <v>1.127677298239381</v>
      </c>
      <c r="G35" s="31">
        <v>1.4092290000000001</v>
      </c>
      <c r="H35" s="33">
        <f t="shared" si="2"/>
        <v>0.15955500000000011</v>
      </c>
      <c r="I35" s="35">
        <f t="shared" si="3"/>
        <v>1.127677298239381</v>
      </c>
      <c r="O35" s="31">
        <v>1.385726</v>
      </c>
      <c r="P35" s="39">
        <f t="shared" si="4"/>
        <v>0.13605200000000006</v>
      </c>
      <c r="Q35" s="35">
        <f t="shared" si="5"/>
        <v>1.1088699932942512</v>
      </c>
      <c r="U35" s="41"/>
      <c r="V35" s="42"/>
      <c r="W35" s="43"/>
    </row>
    <row r="36" spans="2:23" x14ac:dyDescent="0.3">
      <c r="B36" s="31">
        <v>1.456866</v>
      </c>
      <c r="C36" s="33">
        <f t="shared" si="0"/>
        <v>4.7636999999999929E-2</v>
      </c>
      <c r="D36" s="35">
        <f t="shared" si="1"/>
        <v>1.03380359047394</v>
      </c>
      <c r="G36" s="31">
        <v>1.53278</v>
      </c>
      <c r="H36" s="33">
        <f t="shared" si="2"/>
        <v>0.12355099999999997</v>
      </c>
      <c r="I36" s="35">
        <f t="shared" si="3"/>
        <v>1.0876727629079446</v>
      </c>
      <c r="O36" s="31">
        <v>1.405068</v>
      </c>
      <c r="P36" s="39">
        <f t="shared" si="4"/>
        <v>1.934199999999997E-2</v>
      </c>
      <c r="Q36" s="35">
        <f t="shared" si="5"/>
        <v>1.0139580263342103</v>
      </c>
      <c r="U36" s="41"/>
      <c r="V36" s="42"/>
      <c r="W36" s="43"/>
    </row>
    <row r="37" spans="2:23" x14ac:dyDescent="0.3">
      <c r="B37" s="31">
        <v>1.6506149999999999</v>
      </c>
      <c r="C37" s="33">
        <f t="shared" si="0"/>
        <v>0.19374899999999995</v>
      </c>
      <c r="D37" s="35">
        <f t="shared" si="1"/>
        <v>1.1329902681509487</v>
      </c>
      <c r="G37" s="31">
        <v>1.5415019999999999</v>
      </c>
      <c r="H37" s="33">
        <f t="shared" si="2"/>
        <v>8.7219999999998965E-3</v>
      </c>
      <c r="I37" s="35">
        <f t="shared" si="3"/>
        <v>1.0056903143308236</v>
      </c>
      <c r="O37" s="31">
        <v>1.4092290000000001</v>
      </c>
      <c r="P37" s="39">
        <f t="shared" si="4"/>
        <v>4.1610000000000813E-3</v>
      </c>
      <c r="Q37" s="35">
        <f t="shared" si="5"/>
        <v>1.0029614225076651</v>
      </c>
      <c r="U37" s="41"/>
      <c r="V37" s="42"/>
      <c r="W37" s="43"/>
    </row>
    <row r="38" spans="2:23" x14ac:dyDescent="0.3">
      <c r="B38" s="31">
        <v>1.6932830000000001</v>
      </c>
      <c r="C38" s="33">
        <f t="shared" si="0"/>
        <v>4.266800000000015E-2</v>
      </c>
      <c r="D38" s="35">
        <f t="shared" si="1"/>
        <v>1.0258497590292104</v>
      </c>
      <c r="G38" s="31">
        <v>1.6466069999999999</v>
      </c>
      <c r="H38" s="33">
        <f t="shared" si="2"/>
        <v>0.105105</v>
      </c>
      <c r="I38" s="35">
        <f t="shared" si="3"/>
        <v>1.068183498951023</v>
      </c>
      <c r="O38" s="31">
        <v>1.5074449999999999</v>
      </c>
      <c r="P38" s="39">
        <f t="shared" si="4"/>
        <v>9.8215999999999859E-2</v>
      </c>
      <c r="Q38" s="35">
        <f t="shared" si="5"/>
        <v>1.0696948473243169</v>
      </c>
      <c r="U38" s="41"/>
      <c r="V38" s="42"/>
      <c r="W38" s="43"/>
    </row>
    <row r="39" spans="2:23" x14ac:dyDescent="0.3">
      <c r="B39" s="31">
        <v>1.8093189999999999</v>
      </c>
      <c r="C39" s="33">
        <f t="shared" si="0"/>
        <v>0.11603599999999981</v>
      </c>
      <c r="D39" s="35">
        <f t="shared" si="1"/>
        <v>1.0685272337819489</v>
      </c>
      <c r="G39" s="31">
        <v>1.6932830000000001</v>
      </c>
      <c r="H39" s="33">
        <f t="shared" si="2"/>
        <v>4.6676000000000162E-2</v>
      </c>
      <c r="I39" s="35">
        <f t="shared" si="3"/>
        <v>1.0283467761281229</v>
      </c>
      <c r="O39" s="31">
        <v>1.6932830000000001</v>
      </c>
      <c r="P39" s="39">
        <f t="shared" si="4"/>
        <v>0.18583800000000017</v>
      </c>
      <c r="Q39" s="35">
        <f t="shared" si="5"/>
        <v>1.1232801196726914</v>
      </c>
      <c r="U39" s="41"/>
      <c r="V39" s="42"/>
      <c r="W39" s="43"/>
    </row>
    <row r="40" spans="2:23" x14ac:dyDescent="0.3">
      <c r="B40" s="31">
        <v>2.0725389999999999</v>
      </c>
      <c r="C40" s="33">
        <f t="shared" si="0"/>
        <v>0.26322000000000001</v>
      </c>
      <c r="D40" s="35">
        <f t="shared" si="1"/>
        <v>1.1454801502664815</v>
      </c>
      <c r="G40" s="31">
        <v>2.083202</v>
      </c>
      <c r="H40" s="33">
        <f t="shared" si="2"/>
        <v>0.3899189999999999</v>
      </c>
      <c r="I40" s="35">
        <f t="shared" si="3"/>
        <v>1.2302739707420436</v>
      </c>
      <c r="O40" s="31">
        <v>1.821817</v>
      </c>
      <c r="P40" s="39">
        <f t="shared" si="4"/>
        <v>0.12853399999999993</v>
      </c>
      <c r="Q40" s="35">
        <f t="shared" si="5"/>
        <v>1.075908161837094</v>
      </c>
      <c r="U40" s="41"/>
      <c r="V40" s="42"/>
      <c r="W40" s="43"/>
    </row>
    <row r="41" spans="2:23" x14ac:dyDescent="0.3">
      <c r="B41" s="31">
        <v>2.083202</v>
      </c>
      <c r="C41" s="33">
        <f t="shared" si="0"/>
        <v>1.0663000000000089E-2</v>
      </c>
      <c r="D41" s="35">
        <f t="shared" si="1"/>
        <v>1.0051448971527195</v>
      </c>
      <c r="G41" s="31">
        <v>2.256545</v>
      </c>
      <c r="H41" s="33">
        <f t="shared" si="2"/>
        <v>0.17334300000000002</v>
      </c>
      <c r="I41" s="35">
        <f t="shared" si="3"/>
        <v>1.0832098855511851</v>
      </c>
      <c r="O41" s="31">
        <v>1.896463</v>
      </c>
      <c r="P41" s="39">
        <f t="shared" si="4"/>
        <v>7.464599999999999E-2</v>
      </c>
      <c r="Q41" s="35">
        <f t="shared" si="5"/>
        <v>1.040973379872951</v>
      </c>
      <c r="U41" s="41"/>
      <c r="V41" s="42"/>
      <c r="W41" s="43"/>
    </row>
    <row r="42" spans="2:23" x14ac:dyDescent="0.3">
      <c r="B42" s="31">
        <v>2.2416689999999999</v>
      </c>
      <c r="C42" s="33">
        <f t="shared" si="0"/>
        <v>0.15846699999999991</v>
      </c>
      <c r="D42" s="35">
        <f t="shared" si="1"/>
        <v>1.0760689553869476</v>
      </c>
      <c r="G42" s="31">
        <v>2.272224</v>
      </c>
      <c r="H42" s="33">
        <f t="shared" si="2"/>
        <v>1.5678999999999998E-2</v>
      </c>
      <c r="I42" s="35">
        <f t="shared" si="3"/>
        <v>1.0069482328072341</v>
      </c>
      <c r="O42" s="31">
        <v>2.0501040000000001</v>
      </c>
      <c r="P42" s="39">
        <f t="shared" si="4"/>
        <v>0.15364100000000014</v>
      </c>
      <c r="Q42" s="35">
        <f t="shared" si="5"/>
        <v>1.0810144990964761</v>
      </c>
      <c r="U42" s="41"/>
      <c r="V42" s="42"/>
      <c r="W42" s="43"/>
    </row>
    <row r="43" spans="2:23" x14ac:dyDescent="0.3">
      <c r="B43" s="31">
        <v>2.9785029999999999</v>
      </c>
      <c r="C43" s="33">
        <f t="shared" si="0"/>
        <v>0.73683399999999999</v>
      </c>
      <c r="D43" s="35">
        <f t="shared" si="1"/>
        <v>1.3286988400160773</v>
      </c>
      <c r="G43" s="31">
        <v>2.6763379999999999</v>
      </c>
      <c r="H43" s="33">
        <f t="shared" si="2"/>
        <v>0.40411399999999986</v>
      </c>
      <c r="I43" s="35">
        <f t="shared" si="3"/>
        <v>1.1778495430028024</v>
      </c>
      <c r="O43" s="31">
        <v>2.083202</v>
      </c>
      <c r="P43" s="39">
        <f t="shared" si="4"/>
        <v>3.309799999999985E-2</v>
      </c>
      <c r="Q43" s="35">
        <f t="shared" si="5"/>
        <v>1.0161445468132349</v>
      </c>
      <c r="U43" s="41"/>
      <c r="V43" s="42"/>
      <c r="W43" s="43"/>
    </row>
    <row r="44" spans="2:23" x14ac:dyDescent="0.3">
      <c r="B44" s="31">
        <v>3.5456669999999999</v>
      </c>
      <c r="C44" s="33">
        <f t="shared" si="0"/>
        <v>0.567164</v>
      </c>
      <c r="D44" s="35">
        <f t="shared" si="1"/>
        <v>1.1904191467995835</v>
      </c>
      <c r="G44" s="31">
        <v>2.6825030000000001</v>
      </c>
      <c r="H44" s="33">
        <f t="shared" si="2"/>
        <v>6.1650000000001981E-3</v>
      </c>
      <c r="I44" s="35">
        <f t="shared" si="3"/>
        <v>1.0023035207062785</v>
      </c>
      <c r="O44" s="31">
        <v>2.0945279999999999</v>
      </c>
      <c r="P44" s="39">
        <f t="shared" si="4"/>
        <v>1.1325999999999947E-2</v>
      </c>
      <c r="Q44" s="35">
        <f t="shared" si="5"/>
        <v>1.0054368227373054</v>
      </c>
      <c r="U44" s="41"/>
      <c r="V44" s="42"/>
      <c r="W44" s="43"/>
    </row>
    <row r="45" spans="2:23" x14ac:dyDescent="0.3">
      <c r="B45" s="31">
        <v>3.9201640000000002</v>
      </c>
      <c r="C45" s="33">
        <f t="shared" si="0"/>
        <v>0.3744970000000003</v>
      </c>
      <c r="D45" s="35">
        <f t="shared" si="1"/>
        <v>1.1056210298372635</v>
      </c>
      <c r="G45" s="31">
        <v>3.3307009999999999</v>
      </c>
      <c r="H45" s="33">
        <f t="shared" si="2"/>
        <v>0.64819799999999983</v>
      </c>
      <c r="I45" s="35">
        <f t="shared" si="3"/>
        <v>1.2416392451378433</v>
      </c>
      <c r="O45" s="31">
        <v>2.5880290000000001</v>
      </c>
      <c r="P45" s="39">
        <f t="shared" si="4"/>
        <v>0.49350100000000019</v>
      </c>
      <c r="Q45" s="35">
        <f t="shared" si="5"/>
        <v>1.2356144200507226</v>
      </c>
      <c r="U45" s="41"/>
      <c r="V45" s="42"/>
      <c r="W45" s="43"/>
    </row>
    <row r="46" spans="2:23" x14ac:dyDescent="0.3">
      <c r="B46" s="31">
        <v>4.524902</v>
      </c>
      <c r="C46" s="33">
        <f t="shared" si="0"/>
        <v>0.60473799999999978</v>
      </c>
      <c r="D46" s="35">
        <f t="shared" si="1"/>
        <v>1.1542634440804007</v>
      </c>
      <c r="G46" s="31">
        <v>3.4712109999999998</v>
      </c>
      <c r="H46" s="33">
        <f t="shared" si="2"/>
        <v>0.14050999999999991</v>
      </c>
      <c r="I46" s="35">
        <f t="shared" si="3"/>
        <v>1.0421863145325863</v>
      </c>
      <c r="O46" s="31">
        <v>2.6016789999999999</v>
      </c>
      <c r="P46" s="39">
        <f t="shared" si="4"/>
        <v>1.3649999999999718E-2</v>
      </c>
      <c r="Q46" s="35">
        <f t="shared" si="5"/>
        <v>1.005274284020774</v>
      </c>
      <c r="U46" s="41"/>
      <c r="V46" s="42"/>
      <c r="W46" s="43"/>
    </row>
    <row r="47" spans="2:23" x14ac:dyDescent="0.3">
      <c r="B47" s="31">
        <v>4.8442100000000003</v>
      </c>
      <c r="C47" s="33">
        <f t="shared" si="0"/>
        <v>0.31930800000000037</v>
      </c>
      <c r="D47" s="35">
        <f t="shared" si="1"/>
        <v>1.070566832165647</v>
      </c>
      <c r="G47" s="31">
        <v>4.4333109999999998</v>
      </c>
      <c r="H47" s="33">
        <f t="shared" si="2"/>
        <v>0.96209999999999996</v>
      </c>
      <c r="I47" s="35">
        <f t="shared" si="3"/>
        <v>1.2771655194685658</v>
      </c>
      <c r="O47" s="31">
        <v>2.963171</v>
      </c>
      <c r="P47" s="39">
        <f t="shared" si="4"/>
        <v>0.36149200000000015</v>
      </c>
      <c r="Q47" s="35">
        <f t="shared" si="5"/>
        <v>1.1389456577848383</v>
      </c>
      <c r="U47" s="41"/>
      <c r="V47" s="42"/>
      <c r="W47" s="43"/>
    </row>
    <row r="48" spans="2:23" x14ac:dyDescent="0.3">
      <c r="B48" s="31">
        <v>7.9529680000000003</v>
      </c>
      <c r="C48" s="36">
        <f t="shared" si="0"/>
        <v>3.1087579999999999</v>
      </c>
      <c r="D48" s="37">
        <f t="shared" si="1"/>
        <v>1.6417471579473226</v>
      </c>
      <c r="G48" s="31">
        <v>4.5261620000000002</v>
      </c>
      <c r="H48" s="33">
        <f t="shared" si="2"/>
        <v>9.2851000000000461E-2</v>
      </c>
      <c r="I48" s="35">
        <f t="shared" si="3"/>
        <v>1.020943940093533</v>
      </c>
      <c r="O48" s="31">
        <v>3.4011390000000001</v>
      </c>
      <c r="P48" s="39">
        <f t="shared" si="4"/>
        <v>0.43796800000000013</v>
      </c>
      <c r="Q48" s="35">
        <f t="shared" si="5"/>
        <v>1.1478038223241251</v>
      </c>
      <c r="U48" s="41"/>
      <c r="V48" s="42"/>
      <c r="W48" s="43"/>
    </row>
    <row r="49" spans="2:23" x14ac:dyDescent="0.3">
      <c r="B49" s="31">
        <v>8.2197209999999998</v>
      </c>
      <c r="C49" s="33">
        <f t="shared" si="0"/>
        <v>0.26675299999999957</v>
      </c>
      <c r="D49" s="35">
        <f t="shared" si="1"/>
        <v>1.0335413143872827</v>
      </c>
      <c r="G49" s="31">
        <v>6.914161</v>
      </c>
      <c r="H49" s="36">
        <f t="shared" si="2"/>
        <v>2.3879989999999998</v>
      </c>
      <c r="I49" s="37">
        <f t="shared" si="3"/>
        <v>1.5275991005182756</v>
      </c>
      <c r="O49" s="31">
        <v>5.5329990000000002</v>
      </c>
      <c r="P49" s="36">
        <f t="shared" si="4"/>
        <v>2.1318600000000001</v>
      </c>
      <c r="Q49" s="37">
        <f t="shared" si="5"/>
        <v>1.6268076664905491</v>
      </c>
      <c r="U49" s="41"/>
      <c r="V49" s="42"/>
      <c r="W49" s="43"/>
    </row>
    <row r="50" spans="2:23" x14ac:dyDescent="0.3">
      <c r="B50" s="31">
        <v>8.4777880000000003</v>
      </c>
      <c r="C50" s="33">
        <f t="shared" si="0"/>
        <v>0.25806700000000049</v>
      </c>
      <c r="D50" s="35">
        <f t="shared" si="1"/>
        <v>1.0313960777987476</v>
      </c>
      <c r="G50" s="31">
        <v>8.0223960000000005</v>
      </c>
      <c r="H50" s="33">
        <f t="shared" si="2"/>
        <v>1.1082350000000005</v>
      </c>
      <c r="I50" s="35">
        <f t="shared" si="3"/>
        <v>1.1602848125752352</v>
      </c>
      <c r="O50" s="31">
        <v>5.808764</v>
      </c>
      <c r="P50" s="39">
        <f t="shared" si="4"/>
        <v>0.27576499999999982</v>
      </c>
      <c r="Q50" s="35">
        <f t="shared" si="5"/>
        <v>1.0498400596132405</v>
      </c>
      <c r="U50" s="41"/>
      <c r="V50" s="42"/>
      <c r="W50" s="43"/>
    </row>
    <row r="56" spans="2:23" x14ac:dyDescent="0.3">
      <c r="B56" s="143" t="s">
        <v>59</v>
      </c>
      <c r="G56" t="s">
        <v>153</v>
      </c>
      <c r="O56" t="s">
        <v>153</v>
      </c>
    </row>
  </sheetData>
  <pageMargins left="0.7" right="0.7" top="0.75" bottom="0.75" header="0.3" footer="0.3"/>
  <pageSetup paperSize="9" orientation="portrait" horizontalDpi="0" verticalDpi="0" r:id="rId1"/>
  <drawing r:id="rId2"/>
  <legacyDrawing r:id="rId3"/>
  <oleObjects>
    <mc:AlternateContent xmlns:mc="http://schemas.openxmlformats.org/markup-compatibility/2006">
      <mc:Choice Requires="x14">
        <oleObject progId="Statistica.Graph" shapeId="5125" r:id="rId4">
          <objectPr defaultSize="0" r:id="rId5">
            <anchor moveWithCells="1">
              <from>
                <xdr:col>1</xdr:col>
                <xdr:colOff>0</xdr:colOff>
                <xdr:row>0</xdr:row>
                <xdr:rowOff>0</xdr:rowOff>
              </from>
              <to>
                <xdr:col>4</xdr:col>
                <xdr:colOff>53788</xdr:colOff>
                <xdr:row>24</xdr:row>
                <xdr:rowOff>30736</xdr:rowOff>
              </to>
            </anchor>
          </objectPr>
        </oleObject>
      </mc:Choice>
      <mc:Fallback>
        <oleObject progId="Statistica.Graph" shapeId="5125" r:id="rId4"/>
      </mc:Fallback>
    </mc:AlternateContent>
    <mc:AlternateContent xmlns:mc="http://schemas.openxmlformats.org/markup-compatibility/2006">
      <mc:Choice Requires="x14">
        <oleObject progId="Statistica.Graph" shapeId="5126" r:id="rId6">
          <objectPr defaultSize="0" r:id="rId7">
            <anchor moveWithCells="1">
              <from>
                <xdr:col>6</xdr:col>
                <xdr:colOff>0</xdr:colOff>
                <xdr:row>0</xdr:row>
                <xdr:rowOff>0</xdr:rowOff>
              </from>
              <to>
                <xdr:col>11</xdr:col>
                <xdr:colOff>391886</xdr:colOff>
                <xdr:row>24</xdr:row>
                <xdr:rowOff>30736</xdr:rowOff>
              </to>
            </anchor>
          </objectPr>
        </oleObject>
      </mc:Choice>
      <mc:Fallback>
        <oleObject progId="Statistica.Graph" shapeId="5126" r:id="rId6"/>
      </mc:Fallback>
    </mc:AlternateContent>
    <mc:AlternateContent xmlns:mc="http://schemas.openxmlformats.org/markup-compatibility/2006">
      <mc:Choice Requires="x14">
        <oleObject progId="Statistica.Graph" shapeId="5128" r:id="rId8">
          <objectPr defaultSize="0" r:id="rId9">
            <anchor moveWithCells="1">
              <from>
                <xdr:col>13</xdr:col>
                <xdr:colOff>268941</xdr:colOff>
                <xdr:row>0</xdr:row>
                <xdr:rowOff>115261</xdr:rowOff>
              </from>
              <to>
                <xdr:col>18</xdr:col>
                <xdr:colOff>61472</xdr:colOff>
                <xdr:row>24</xdr:row>
                <xdr:rowOff>145997</xdr:rowOff>
              </to>
            </anchor>
          </objectPr>
        </oleObject>
      </mc:Choice>
      <mc:Fallback>
        <oleObject progId="Statistica.Graph" shapeId="5128" r:id="rId8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846E4-4E4B-4FB8-9753-04A73CB849D2}">
  <dimension ref="A1:Y53"/>
  <sheetViews>
    <sheetView zoomScale="55" zoomScaleNormal="55" workbookViewId="0">
      <selection activeCell="D26" sqref="D26"/>
    </sheetView>
  </sheetViews>
  <sheetFormatPr defaultRowHeight="14.55" x14ac:dyDescent="0.3"/>
  <cols>
    <col min="1" max="1" width="15.21875" customWidth="1"/>
    <col min="2" max="2" width="12.77734375" customWidth="1"/>
    <col min="3" max="3" width="17.77734375" customWidth="1"/>
    <col min="4" max="4" width="18.77734375" customWidth="1"/>
    <col min="6" max="6" width="35.5546875" customWidth="1"/>
    <col min="7" max="7" width="17.109375" customWidth="1"/>
    <col min="8" max="8" width="15.109375" customWidth="1"/>
    <col min="9" max="9" width="12.33203125" customWidth="1"/>
    <col min="10" max="10" width="15.21875" customWidth="1"/>
    <col min="11" max="11" width="18.44140625" customWidth="1"/>
    <col min="13" max="13" width="12.21875" customWidth="1"/>
    <col min="14" max="14" width="17.6640625" customWidth="1"/>
    <col min="15" max="15" width="12.33203125" customWidth="1"/>
    <col min="16" max="16" width="12.88671875" customWidth="1"/>
    <col min="21" max="21" width="13" customWidth="1"/>
    <col min="22" max="22" width="18.109375" customWidth="1"/>
    <col min="23" max="23" width="10.77734375" customWidth="1"/>
    <col min="24" max="24" width="11.21875" customWidth="1"/>
  </cols>
  <sheetData>
    <row r="1" spans="1:25" x14ac:dyDescent="0.3">
      <c r="A1" t="s">
        <v>81</v>
      </c>
      <c r="D1" s="45"/>
    </row>
    <row r="2" spans="1:25" x14ac:dyDescent="0.3">
      <c r="A2" t="s">
        <v>82</v>
      </c>
      <c r="D2" s="45"/>
    </row>
    <row r="3" spans="1:25" ht="20.6" x14ac:dyDescent="0.4">
      <c r="A3" t="s">
        <v>83</v>
      </c>
      <c r="D3" s="45"/>
      <c r="H3" s="49" t="s">
        <v>161</v>
      </c>
      <c r="N3" s="49" t="s">
        <v>95</v>
      </c>
      <c r="V3" s="49" t="s">
        <v>96</v>
      </c>
    </row>
    <row r="4" spans="1:25" x14ac:dyDescent="0.3">
      <c r="A4" t="s">
        <v>84</v>
      </c>
      <c r="D4" s="45"/>
    </row>
    <row r="6" spans="1:25" x14ac:dyDescent="0.3">
      <c r="A6" t="s">
        <v>85</v>
      </c>
      <c r="H6" t="s">
        <v>89</v>
      </c>
      <c r="N6" t="s">
        <v>89</v>
      </c>
      <c r="V6" t="s">
        <v>89</v>
      </c>
    </row>
    <row r="7" spans="1:25" x14ac:dyDescent="0.3">
      <c r="G7" t="s">
        <v>102</v>
      </c>
      <c r="H7" t="s">
        <v>103</v>
      </c>
      <c r="I7" t="s">
        <v>104</v>
      </c>
      <c r="J7" t="s">
        <v>105</v>
      </c>
    </row>
    <row r="8" spans="1:25" x14ac:dyDescent="0.3">
      <c r="A8" t="s">
        <v>86</v>
      </c>
      <c r="F8" t="s">
        <v>102</v>
      </c>
      <c r="G8" s="50">
        <v>0</v>
      </c>
      <c r="H8" s="50">
        <v>5.212574</v>
      </c>
      <c r="I8" s="50">
        <v>1.7078329999999999</v>
      </c>
      <c r="J8" s="50">
        <v>0.81659110000000001</v>
      </c>
      <c r="M8" s="51">
        <v>0</v>
      </c>
      <c r="N8" s="51">
        <v>4.2276559999999996</v>
      </c>
      <c r="O8" s="51">
        <v>0.76366120000000004</v>
      </c>
      <c r="P8" s="51">
        <v>4.9682519999999997</v>
      </c>
      <c r="U8" s="51">
        <v>0</v>
      </c>
      <c r="V8" s="51">
        <v>5.2299639999999998</v>
      </c>
      <c r="W8" s="51">
        <v>5.2727219999999999</v>
      </c>
      <c r="X8" s="51">
        <v>5.329612</v>
      </c>
    </row>
    <row r="9" spans="1:25" x14ac:dyDescent="0.3">
      <c r="A9" t="s">
        <v>87</v>
      </c>
      <c r="F9" t="s">
        <v>103</v>
      </c>
      <c r="G9" s="50">
        <v>2.2831060000000001</v>
      </c>
      <c r="H9" s="50">
        <v>0</v>
      </c>
      <c r="I9" s="50">
        <v>6.3591939999999996</v>
      </c>
      <c r="J9" s="50">
        <v>4.2276559999999996</v>
      </c>
      <c r="M9" s="51">
        <v>2.0561259999999999</v>
      </c>
      <c r="N9" s="51">
        <v>0</v>
      </c>
      <c r="O9" s="51">
        <v>5.1063679999999998</v>
      </c>
      <c r="P9" s="51">
        <v>10.726470000000001</v>
      </c>
      <c r="U9" s="51">
        <v>2.2869109999999999</v>
      </c>
      <c r="V9" s="51">
        <v>0</v>
      </c>
      <c r="W9" s="51">
        <v>0.94567230000000002</v>
      </c>
      <c r="X9" s="51">
        <v>0.81184630000000002</v>
      </c>
    </row>
    <row r="10" spans="1:25" x14ac:dyDescent="0.3">
      <c r="A10" t="s">
        <v>88</v>
      </c>
      <c r="F10" t="s">
        <v>104</v>
      </c>
      <c r="G10" s="50">
        <v>1.3068409999999999</v>
      </c>
      <c r="H10" s="50">
        <v>2.521744</v>
      </c>
      <c r="I10" s="50">
        <v>0</v>
      </c>
      <c r="J10" s="50">
        <v>1.7222379999999999</v>
      </c>
      <c r="M10" s="51">
        <v>0.87387709999999996</v>
      </c>
      <c r="N10" s="51">
        <v>2.2597269999999998</v>
      </c>
      <c r="O10" s="51">
        <v>0</v>
      </c>
      <c r="P10" s="51">
        <v>5.1357739999999996</v>
      </c>
      <c r="U10" s="51">
        <v>2.2962410000000002</v>
      </c>
      <c r="V10" s="51">
        <v>0.97245680000000001</v>
      </c>
      <c r="W10" s="51">
        <v>0</v>
      </c>
      <c r="X10" s="51">
        <v>0.99416110000000002</v>
      </c>
    </row>
    <row r="11" spans="1:25" x14ac:dyDescent="0.3">
      <c r="A11" s="46"/>
      <c r="B11" s="44"/>
      <c r="F11" t="s">
        <v>105</v>
      </c>
      <c r="G11" s="50">
        <v>0.90365430000000002</v>
      </c>
      <c r="H11" s="50">
        <v>2.0561259999999999</v>
      </c>
      <c r="I11" s="50">
        <v>1.3123400000000001</v>
      </c>
      <c r="J11" s="50">
        <v>0</v>
      </c>
      <c r="M11" s="51">
        <v>2.228958</v>
      </c>
      <c r="N11" s="51">
        <v>3.2751299999999999</v>
      </c>
      <c r="O11" s="51">
        <v>2.2662249999999999</v>
      </c>
      <c r="P11" s="51">
        <v>0</v>
      </c>
      <c r="U11" s="51">
        <v>2.308595</v>
      </c>
      <c r="V11" s="51">
        <v>0.90102519999999997</v>
      </c>
      <c r="W11" s="51">
        <v>0.99707630000000003</v>
      </c>
      <c r="X11" s="51">
        <v>0</v>
      </c>
    </row>
    <row r="12" spans="1:25" x14ac:dyDescent="0.3">
      <c r="A12" s="46"/>
      <c r="B12" s="44"/>
    </row>
    <row r="13" spans="1:25" x14ac:dyDescent="0.3">
      <c r="A13" s="46"/>
      <c r="B13" s="44"/>
      <c r="G13" s="48" t="s">
        <v>111</v>
      </c>
      <c r="M13" s="48" t="s">
        <v>111</v>
      </c>
      <c r="U13" s="48" t="s">
        <v>111</v>
      </c>
    </row>
    <row r="14" spans="1:25" x14ac:dyDescent="0.3">
      <c r="G14" t="s">
        <v>106</v>
      </c>
      <c r="H14" t="s">
        <v>108</v>
      </c>
      <c r="I14" t="s">
        <v>109</v>
      </c>
      <c r="J14" t="s">
        <v>110</v>
      </c>
      <c r="K14" s="40" t="s">
        <v>107</v>
      </c>
      <c r="M14" t="s">
        <v>106</v>
      </c>
      <c r="N14" t="s">
        <v>108</v>
      </c>
      <c r="O14" t="s">
        <v>109</v>
      </c>
      <c r="P14" t="s">
        <v>110</v>
      </c>
      <c r="Q14" s="40" t="s">
        <v>107</v>
      </c>
      <c r="U14" t="s">
        <v>106</v>
      </c>
      <c r="V14" t="s">
        <v>108</v>
      </c>
      <c r="W14" t="s">
        <v>109</v>
      </c>
      <c r="X14" t="s">
        <v>110</v>
      </c>
      <c r="Y14" t="s">
        <v>107</v>
      </c>
    </row>
    <row r="15" spans="1:25" x14ac:dyDescent="0.3">
      <c r="A15" s="46"/>
      <c r="B15" s="47"/>
      <c r="G15" s="58">
        <f>SUM(G8:G11)/3</f>
        <v>1.4978670999999999</v>
      </c>
      <c r="H15" s="58">
        <f t="shared" ref="H15:J15" si="0">SUM(H8:H11)/3</f>
        <v>3.2634813333333335</v>
      </c>
      <c r="I15" s="58">
        <f t="shared" si="0"/>
        <v>3.1264556666666667</v>
      </c>
      <c r="J15" s="58">
        <f t="shared" si="0"/>
        <v>2.2554950333333332</v>
      </c>
      <c r="K15" s="59">
        <f>AVERAGE(G15:J15)</f>
        <v>2.5358247833333332</v>
      </c>
      <c r="M15" s="58">
        <f>SUM(M8:M11)/3</f>
        <v>1.7196537000000001</v>
      </c>
      <c r="N15" s="58">
        <f t="shared" ref="N15:P15" si="1">SUM(N8:N11)/3</f>
        <v>3.2541709999999995</v>
      </c>
      <c r="O15" s="58">
        <f t="shared" si="1"/>
        <v>2.7120847333333331</v>
      </c>
      <c r="P15" s="58">
        <f t="shared" si="1"/>
        <v>6.9434986666666667</v>
      </c>
      <c r="Q15" s="59">
        <f>AVERAGE(M15:P15)</f>
        <v>3.6573520249999998</v>
      </c>
      <c r="U15" s="58">
        <f>SUM(U8:U11)/3</f>
        <v>2.2972490000000003</v>
      </c>
      <c r="V15" s="58">
        <f t="shared" ref="V15:X15" si="2">SUM(V8:V11)/3</f>
        <v>2.3678153333333332</v>
      </c>
      <c r="W15" s="58">
        <f t="shared" si="2"/>
        <v>2.4051568666666667</v>
      </c>
      <c r="X15" s="58">
        <f t="shared" si="2"/>
        <v>2.3785398</v>
      </c>
      <c r="Y15" s="59">
        <f>AVERAGE(U15:X15)</f>
        <v>2.3621902500000003</v>
      </c>
    </row>
    <row r="17" spans="1:23" x14ac:dyDescent="0.3">
      <c r="A17" s="46"/>
      <c r="B17" s="44"/>
      <c r="G17" t="s">
        <v>90</v>
      </c>
      <c r="N17" t="s">
        <v>90</v>
      </c>
      <c r="V17" t="s">
        <v>90</v>
      </c>
    </row>
    <row r="18" spans="1:23" x14ac:dyDescent="0.3">
      <c r="A18" s="46"/>
      <c r="B18" s="44"/>
    </row>
    <row r="19" spans="1:23" x14ac:dyDescent="0.3">
      <c r="A19" s="46"/>
      <c r="B19" s="44"/>
      <c r="F19" s="34" t="s">
        <v>91</v>
      </c>
      <c r="G19" s="54" t="s">
        <v>68</v>
      </c>
      <c r="H19" s="55">
        <v>1.126647</v>
      </c>
      <c r="M19" s="34" t="s">
        <v>91</v>
      </c>
      <c r="N19" s="54" t="s">
        <v>60</v>
      </c>
      <c r="O19" s="55">
        <v>0.57710130000000004</v>
      </c>
      <c r="U19" s="34" t="s">
        <v>91</v>
      </c>
      <c r="V19" s="54" t="s">
        <v>80</v>
      </c>
      <c r="W19" s="62">
        <f>0</f>
        <v>0</v>
      </c>
    </row>
    <row r="20" spans="1:23" x14ac:dyDescent="0.3">
      <c r="A20" s="46"/>
      <c r="B20" s="44"/>
      <c r="G20" s="54" t="s">
        <v>69</v>
      </c>
      <c r="H20" s="55">
        <v>0.55473479999999997</v>
      </c>
      <c r="N20" s="54" t="s">
        <v>61</v>
      </c>
      <c r="O20" s="55">
        <v>0.44929750000000002</v>
      </c>
      <c r="V20" s="56" t="s">
        <v>97</v>
      </c>
      <c r="W20" s="39">
        <f>W19</f>
        <v>0</v>
      </c>
    </row>
    <row r="21" spans="1:23" x14ac:dyDescent="0.3">
      <c r="A21" s="46"/>
      <c r="B21" s="44"/>
      <c r="G21" s="54" t="s">
        <v>72</v>
      </c>
      <c r="H21" s="55">
        <v>0.38029750000000001</v>
      </c>
      <c r="N21" s="54" t="s">
        <v>62</v>
      </c>
      <c r="O21" s="55">
        <v>0.50227630000000001</v>
      </c>
    </row>
    <row r="22" spans="1:23" x14ac:dyDescent="0.3">
      <c r="A22" s="46"/>
      <c r="B22" s="44"/>
      <c r="G22" s="54" t="s">
        <v>73</v>
      </c>
      <c r="H22" s="55">
        <v>0.3205771</v>
      </c>
      <c r="N22" s="54" t="s">
        <v>63</v>
      </c>
      <c r="O22" s="55">
        <v>0.46016299999999999</v>
      </c>
      <c r="U22" s="34" t="s">
        <v>92</v>
      </c>
      <c r="V22" s="54" t="s">
        <v>69</v>
      </c>
      <c r="W22" s="55">
        <v>0.47771170000000002</v>
      </c>
    </row>
    <row r="23" spans="1:23" x14ac:dyDescent="0.3">
      <c r="A23" s="46"/>
      <c r="B23" s="44"/>
      <c r="G23" s="54" t="s">
        <v>74</v>
      </c>
      <c r="H23" s="55">
        <v>0.76397009999999999</v>
      </c>
      <c r="N23" s="54" t="s">
        <v>64</v>
      </c>
      <c r="O23" s="55">
        <v>0.76889859999999999</v>
      </c>
      <c r="V23" s="54" t="s">
        <v>71</v>
      </c>
      <c r="W23" s="55">
        <v>0.75132639999999995</v>
      </c>
    </row>
    <row r="24" spans="1:23" x14ac:dyDescent="0.3">
      <c r="A24" s="46"/>
      <c r="B24" s="44"/>
      <c r="G24" s="54" t="s">
        <v>75</v>
      </c>
      <c r="H24" s="55">
        <v>0.73385029999999996</v>
      </c>
      <c r="N24" s="54" t="s">
        <v>65</v>
      </c>
      <c r="O24" s="55">
        <v>0.7126557</v>
      </c>
      <c r="V24" s="54" t="s">
        <v>74</v>
      </c>
      <c r="W24" s="55">
        <v>0.83054479999999997</v>
      </c>
    </row>
    <row r="25" spans="1:23" x14ac:dyDescent="0.3">
      <c r="A25" s="46"/>
      <c r="B25" s="44"/>
      <c r="G25" s="54" t="s">
        <v>76</v>
      </c>
      <c r="H25" s="55">
        <v>0.55669670000000004</v>
      </c>
      <c r="N25" s="54" t="s">
        <v>66</v>
      </c>
      <c r="O25" s="55">
        <v>0.40098309999999998</v>
      </c>
      <c r="V25" s="54" t="s">
        <v>76</v>
      </c>
      <c r="W25" s="55">
        <v>0.4227805</v>
      </c>
    </row>
    <row r="26" spans="1:23" x14ac:dyDescent="0.3">
      <c r="A26" s="46"/>
      <c r="B26" s="44"/>
      <c r="G26" s="54" t="s">
        <v>77</v>
      </c>
      <c r="H26" s="55">
        <v>0.4250853</v>
      </c>
      <c r="N26" s="56" t="s">
        <v>97</v>
      </c>
      <c r="O26" s="39">
        <f>AVERAGE(O19:O25)</f>
        <v>0.55305364285714287</v>
      </c>
      <c r="V26" s="54" t="s">
        <v>67</v>
      </c>
      <c r="W26" s="55">
        <v>1.6579360000000001</v>
      </c>
    </row>
    <row r="27" spans="1:23" x14ac:dyDescent="0.3">
      <c r="A27" s="46"/>
      <c r="B27" s="44"/>
      <c r="G27" s="54" t="s">
        <v>78</v>
      </c>
      <c r="H27" s="55">
        <v>0.4236453</v>
      </c>
      <c r="O27" s="52"/>
      <c r="V27" s="54" t="s">
        <v>65</v>
      </c>
      <c r="W27" s="55">
        <v>0.58616659999999998</v>
      </c>
    </row>
    <row r="28" spans="1:23" x14ac:dyDescent="0.3">
      <c r="A28" s="46"/>
      <c r="B28" s="44"/>
      <c r="G28" s="54" t="s">
        <v>79</v>
      </c>
      <c r="H28" s="55">
        <v>0.37678980000000001</v>
      </c>
      <c r="M28" s="34" t="s">
        <v>92</v>
      </c>
      <c r="N28" s="54" t="s">
        <v>67</v>
      </c>
      <c r="O28" s="55">
        <v>0</v>
      </c>
      <c r="V28" s="54" t="s">
        <v>66</v>
      </c>
      <c r="W28" s="55">
        <v>0.43230839999999998</v>
      </c>
    </row>
    <row r="29" spans="1:23" x14ac:dyDescent="0.3">
      <c r="G29" s="56" t="s">
        <v>97</v>
      </c>
      <c r="H29" s="39">
        <f>AVERAGE(H19:H28)</f>
        <v>0.56622939000000005</v>
      </c>
      <c r="N29" s="56" t="s">
        <v>98</v>
      </c>
      <c r="O29" s="39">
        <f>AVERAGE(O28)</f>
        <v>0</v>
      </c>
      <c r="V29" s="56" t="s">
        <v>98</v>
      </c>
      <c r="W29" s="39">
        <f>AVERAGE(W22:W28)</f>
        <v>0.73696777142857151</v>
      </c>
    </row>
    <row r="30" spans="1:23" x14ac:dyDescent="0.3">
      <c r="H30" s="52"/>
      <c r="O30" s="52"/>
      <c r="W30" s="52"/>
    </row>
    <row r="31" spans="1:23" x14ac:dyDescent="0.3">
      <c r="A31" s="46"/>
      <c r="B31" s="47"/>
      <c r="F31" s="34" t="s">
        <v>92</v>
      </c>
      <c r="G31" s="54" t="s">
        <v>67</v>
      </c>
      <c r="H31" s="55">
        <v>0</v>
      </c>
      <c r="M31" s="34" t="s">
        <v>93</v>
      </c>
      <c r="N31" s="54" t="s">
        <v>68</v>
      </c>
      <c r="O31" s="55">
        <v>1.11355</v>
      </c>
      <c r="U31" s="34" t="s">
        <v>93</v>
      </c>
      <c r="V31" s="54" t="s">
        <v>68</v>
      </c>
      <c r="W31" s="55">
        <v>0.97276810000000002</v>
      </c>
    </row>
    <row r="32" spans="1:23" x14ac:dyDescent="0.3">
      <c r="G32" s="56" t="s">
        <v>98</v>
      </c>
      <c r="H32" s="39">
        <v>0</v>
      </c>
      <c r="N32" s="54" t="s">
        <v>69</v>
      </c>
      <c r="O32" s="55">
        <v>0.56624969999999997</v>
      </c>
      <c r="V32" s="54" t="s">
        <v>70</v>
      </c>
      <c r="W32" s="55">
        <v>0.79420369999999996</v>
      </c>
    </row>
    <row r="33" spans="6:23" x14ac:dyDescent="0.3">
      <c r="H33" s="52"/>
      <c r="N33" s="54" t="s">
        <v>70</v>
      </c>
      <c r="O33" s="55">
        <v>0.86147510000000005</v>
      </c>
      <c r="V33" s="54" t="s">
        <v>72</v>
      </c>
      <c r="W33" s="55">
        <v>0.2287565</v>
      </c>
    </row>
    <row r="34" spans="6:23" x14ac:dyDescent="0.3">
      <c r="F34" s="34" t="s">
        <v>93</v>
      </c>
      <c r="G34" s="54" t="s">
        <v>70</v>
      </c>
      <c r="H34" s="55">
        <v>0.76138360000000005</v>
      </c>
      <c r="N34" s="54" t="s">
        <v>71</v>
      </c>
      <c r="O34" s="55">
        <v>0.75324780000000002</v>
      </c>
      <c r="V34" s="54" t="s">
        <v>73</v>
      </c>
      <c r="W34" s="55">
        <v>0.48342590000000002</v>
      </c>
    </row>
    <row r="35" spans="6:23" x14ac:dyDescent="0.3">
      <c r="G35" s="54" t="s">
        <v>71</v>
      </c>
      <c r="H35" s="55">
        <v>0.65391969999999999</v>
      </c>
      <c r="N35" s="54" t="s">
        <v>72</v>
      </c>
      <c r="O35" s="55">
        <v>0.3730696</v>
      </c>
      <c r="V35" s="54" t="s">
        <v>75</v>
      </c>
      <c r="W35" s="55">
        <v>0.55635599999999996</v>
      </c>
    </row>
    <row r="36" spans="6:23" x14ac:dyDescent="0.3">
      <c r="G36" s="54" t="s">
        <v>80</v>
      </c>
      <c r="H36" s="55">
        <v>1.1363730000000001</v>
      </c>
      <c r="N36" s="54" t="s">
        <v>73</v>
      </c>
      <c r="O36" s="55">
        <v>0.33187929999999999</v>
      </c>
      <c r="V36" s="54" t="s">
        <v>77</v>
      </c>
      <c r="W36" s="55">
        <v>0.49873630000000002</v>
      </c>
    </row>
    <row r="37" spans="6:23" x14ac:dyDescent="0.3">
      <c r="G37" s="56" t="s">
        <v>99</v>
      </c>
      <c r="H37" s="39">
        <f>AVERAGE(H34:H36)</f>
        <v>0.85055876666666685</v>
      </c>
      <c r="N37" s="54" t="s">
        <v>74</v>
      </c>
      <c r="O37" s="55">
        <v>0.83407730000000002</v>
      </c>
      <c r="V37" s="54" t="s">
        <v>78</v>
      </c>
      <c r="W37" s="55">
        <v>0.56980500000000001</v>
      </c>
    </row>
    <row r="38" spans="6:23" x14ac:dyDescent="0.3">
      <c r="H38" s="52"/>
      <c r="N38" s="54" t="s">
        <v>75</v>
      </c>
      <c r="O38" s="55">
        <v>0.7267441</v>
      </c>
      <c r="V38" s="54" t="s">
        <v>79</v>
      </c>
      <c r="W38" s="55">
        <v>0.3676664</v>
      </c>
    </row>
    <row r="39" spans="6:23" x14ac:dyDescent="0.3">
      <c r="F39" s="34" t="s">
        <v>94</v>
      </c>
      <c r="G39" s="54" t="s">
        <v>60</v>
      </c>
      <c r="H39" s="55">
        <v>0.57710130000000004</v>
      </c>
      <c r="N39" s="54" t="s">
        <v>76</v>
      </c>
      <c r="O39" s="55">
        <v>0.56621120000000003</v>
      </c>
      <c r="V39" s="56" t="s">
        <v>99</v>
      </c>
      <c r="W39" s="39">
        <f>AVERAGE(W31:W38)</f>
        <v>0.55896473749999998</v>
      </c>
    </row>
    <row r="40" spans="6:23" x14ac:dyDescent="0.3">
      <c r="G40" s="54" t="s">
        <v>61</v>
      </c>
      <c r="H40" s="55">
        <v>0.44929750000000002</v>
      </c>
      <c r="N40" s="54" t="s">
        <v>77</v>
      </c>
      <c r="O40" s="55">
        <v>0.36300080000000001</v>
      </c>
    </row>
    <row r="41" spans="6:23" x14ac:dyDescent="0.3">
      <c r="G41" s="54" t="s">
        <v>62</v>
      </c>
      <c r="H41" s="55">
        <v>0.50227630000000001</v>
      </c>
      <c r="N41" s="54" t="s">
        <v>78</v>
      </c>
      <c r="O41" s="55">
        <v>0.50103010000000003</v>
      </c>
      <c r="U41" s="34" t="s">
        <v>94</v>
      </c>
      <c r="V41" s="54" t="s">
        <v>60</v>
      </c>
      <c r="W41" s="55">
        <v>0.56299189999999999</v>
      </c>
    </row>
    <row r="42" spans="6:23" x14ac:dyDescent="0.3">
      <c r="G42" s="54" t="s">
        <v>63</v>
      </c>
      <c r="H42" s="55">
        <v>0.46016299999999999</v>
      </c>
      <c r="N42" s="54" t="s">
        <v>79</v>
      </c>
      <c r="O42" s="55">
        <v>0.4594374</v>
      </c>
      <c r="V42" s="54" t="s">
        <v>61</v>
      </c>
      <c r="W42" s="55">
        <v>0.43902760000000002</v>
      </c>
    </row>
    <row r="43" spans="6:23" x14ac:dyDescent="0.3">
      <c r="G43" s="54" t="s">
        <v>64</v>
      </c>
      <c r="H43" s="55">
        <v>0.76889859999999999</v>
      </c>
      <c r="N43" s="56" t="s">
        <v>99</v>
      </c>
      <c r="O43" s="39">
        <f>AVERAGE(O31:O42)</f>
        <v>0.62083103333333334</v>
      </c>
      <c r="V43" s="54" t="s">
        <v>62</v>
      </c>
      <c r="W43" s="55">
        <v>0.52820149999999999</v>
      </c>
    </row>
    <row r="44" spans="6:23" x14ac:dyDescent="0.3">
      <c r="G44" s="54" t="s">
        <v>65</v>
      </c>
      <c r="H44" s="55">
        <v>0.7126557</v>
      </c>
      <c r="O44" s="52"/>
      <c r="V44" s="54" t="s">
        <v>63</v>
      </c>
      <c r="W44" s="55">
        <v>0.4759197</v>
      </c>
    </row>
    <row r="45" spans="6:23" x14ac:dyDescent="0.3">
      <c r="G45" s="54" t="s">
        <v>66</v>
      </c>
      <c r="H45" s="55">
        <v>0.40098309999999998</v>
      </c>
      <c r="M45" s="34" t="s">
        <v>94</v>
      </c>
      <c r="N45" s="54" t="s">
        <v>80</v>
      </c>
      <c r="O45" s="55">
        <v>0</v>
      </c>
      <c r="V45" s="54" t="s">
        <v>64</v>
      </c>
      <c r="W45" s="55">
        <v>0.61129420000000001</v>
      </c>
    </row>
    <row r="46" spans="6:23" x14ac:dyDescent="0.3">
      <c r="G46" s="56" t="s">
        <v>100</v>
      </c>
      <c r="H46" s="39">
        <f>AVERAGE(H39:H45)</f>
        <v>0.55305364285714287</v>
      </c>
      <c r="N46" s="56" t="s">
        <v>100</v>
      </c>
      <c r="O46" s="39">
        <f>AVERAGE(O45)</f>
        <v>0</v>
      </c>
      <c r="V46" s="56" t="s">
        <v>97</v>
      </c>
      <c r="W46" s="39">
        <f>AVERAGE(W41:W45)</f>
        <v>0.52348698000000005</v>
      </c>
    </row>
    <row r="49" spans="6:23" x14ac:dyDescent="0.3">
      <c r="G49" s="57" t="s">
        <v>101</v>
      </c>
      <c r="H49" s="58">
        <f>(H29+H32+H37+H46)/4</f>
        <v>0.49246044988095244</v>
      </c>
      <c r="N49" s="57" t="s">
        <v>101</v>
      </c>
      <c r="O49" s="58">
        <f>(O26+O29+O43+O46)/4</f>
        <v>0.29347116904761905</v>
      </c>
      <c r="V49" s="57" t="s">
        <v>101</v>
      </c>
      <c r="W49" s="58">
        <f>(W20+W29+W39+W46)/4</f>
        <v>0.45485487223214283</v>
      </c>
    </row>
    <row r="50" spans="6:23" x14ac:dyDescent="0.3">
      <c r="H50" s="52"/>
    </row>
    <row r="51" spans="6:23" x14ac:dyDescent="0.3">
      <c r="F51" t="s">
        <v>113</v>
      </c>
      <c r="G51" s="60" t="s">
        <v>112</v>
      </c>
      <c r="H51" s="61">
        <f>H49/K15</f>
        <v>0.19420129226500218</v>
      </c>
      <c r="N51" s="60" t="s">
        <v>112</v>
      </c>
      <c r="O51" s="61">
        <f>O49/Q15</f>
        <v>8.0241433430958589E-2</v>
      </c>
      <c r="V51" s="60" t="s">
        <v>112</v>
      </c>
      <c r="W51" s="61">
        <f>W49/Y15</f>
        <v>0.19255640913433741</v>
      </c>
    </row>
    <row r="53" spans="6:23" x14ac:dyDescent="0.3">
      <c r="M53" s="48" t="s">
        <v>114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CC5EA-71E4-4650-B445-5EEB3F73DADD}">
  <dimension ref="A1:BL106"/>
  <sheetViews>
    <sheetView topLeftCell="A4" zoomScale="40" zoomScaleNormal="40" workbookViewId="0">
      <selection activeCell="BH119" sqref="BH119"/>
    </sheetView>
  </sheetViews>
  <sheetFormatPr defaultRowHeight="14.55" x14ac:dyDescent="0.3"/>
  <cols>
    <col min="1" max="1" width="47" customWidth="1"/>
    <col min="2" max="2" width="17.44140625" customWidth="1"/>
    <col min="3" max="3" width="18.33203125" customWidth="1"/>
    <col min="4" max="4" width="12.5546875" customWidth="1"/>
    <col min="5" max="5" width="15.44140625" customWidth="1"/>
    <col min="6" max="6" width="17.6640625" customWidth="1"/>
    <col min="7" max="7" width="19.6640625" customWidth="1"/>
    <col min="8" max="8" width="18.5546875" customWidth="1"/>
    <col min="9" max="9" width="13.21875" customWidth="1"/>
    <col min="15" max="15" width="22.21875" customWidth="1"/>
    <col min="16" max="16" width="13.33203125" customWidth="1"/>
    <col min="17" max="17" width="11.5546875" customWidth="1"/>
    <col min="18" max="18" width="13.21875" customWidth="1"/>
    <col min="19" max="19" width="17.5546875" customWidth="1"/>
    <col min="21" max="21" width="18.88671875" customWidth="1"/>
    <col min="22" max="22" width="14.44140625" customWidth="1"/>
    <col min="26" max="26" width="14" customWidth="1"/>
    <col min="27" max="27" width="11.88671875" customWidth="1"/>
    <col min="28" max="28" width="11.44140625" customWidth="1"/>
    <col min="29" max="29" width="12.21875" customWidth="1"/>
    <col min="30" max="30" width="21.77734375" customWidth="1"/>
    <col min="31" max="31" width="13.77734375" customWidth="1"/>
    <col min="32" max="32" width="28.33203125" customWidth="1"/>
    <col min="33" max="33" width="13.6640625" customWidth="1"/>
    <col min="36" max="36" width="15.77734375" customWidth="1"/>
    <col min="40" max="40" width="18.33203125" customWidth="1"/>
    <col min="41" max="41" width="9.44140625" customWidth="1"/>
    <col min="42" max="42" width="17" customWidth="1"/>
    <col min="46" max="46" width="15.33203125" customWidth="1"/>
    <col min="48" max="48" width="11.88671875" customWidth="1"/>
    <col min="49" max="49" width="10.109375" customWidth="1"/>
    <col min="50" max="50" width="20.5546875" customWidth="1"/>
    <col min="52" max="52" width="18.109375" customWidth="1"/>
    <col min="53" max="53" width="11.21875" customWidth="1"/>
    <col min="57" max="57" width="19.5546875" customWidth="1"/>
    <col min="61" max="61" width="20.88671875" customWidth="1"/>
    <col min="63" max="63" width="15" customWidth="1"/>
  </cols>
  <sheetData>
    <row r="1" spans="1:10" ht="35.700000000000003" x14ac:dyDescent="0.3">
      <c r="A1" s="1"/>
      <c r="B1" s="1"/>
      <c r="C1" s="7" t="s">
        <v>26</v>
      </c>
      <c r="D1" s="7" t="s">
        <v>25</v>
      </c>
      <c r="E1" s="7" t="s">
        <v>24</v>
      </c>
      <c r="F1" s="7" t="s">
        <v>23</v>
      </c>
      <c r="G1" s="7" t="s">
        <v>22</v>
      </c>
      <c r="H1" s="6" t="s">
        <v>21</v>
      </c>
    </row>
    <row r="2" spans="1:10" x14ac:dyDescent="0.3">
      <c r="A2" s="116" t="s">
        <v>20</v>
      </c>
      <c r="B2" s="117"/>
      <c r="C2" s="4">
        <v>5.18</v>
      </c>
      <c r="D2" s="5">
        <v>29.86</v>
      </c>
      <c r="E2" s="4">
        <v>120</v>
      </c>
      <c r="F2" s="2">
        <v>7.27</v>
      </c>
      <c r="G2" s="3">
        <v>23.53</v>
      </c>
      <c r="H2" s="2">
        <v>2.7</v>
      </c>
    </row>
    <row r="3" spans="1:10" x14ac:dyDescent="0.3">
      <c r="A3" s="116" t="s">
        <v>19</v>
      </c>
      <c r="B3" s="117"/>
      <c r="C3" s="4">
        <v>3.08</v>
      </c>
      <c r="D3" s="5">
        <v>15.23</v>
      </c>
      <c r="E3" s="4">
        <v>116</v>
      </c>
      <c r="F3" s="2">
        <v>5.62</v>
      </c>
      <c r="G3" s="3">
        <v>11.64</v>
      </c>
      <c r="H3" s="2">
        <v>3.8</v>
      </c>
    </row>
    <row r="4" spans="1:10" x14ac:dyDescent="0.3">
      <c r="A4" s="116" t="s">
        <v>18</v>
      </c>
      <c r="B4" s="117"/>
      <c r="C4" s="4">
        <v>4.04</v>
      </c>
      <c r="D4" s="5">
        <v>24.08</v>
      </c>
      <c r="E4" s="4">
        <v>148</v>
      </c>
      <c r="F4" s="2">
        <v>6.62</v>
      </c>
      <c r="G4" s="3">
        <v>10.35</v>
      </c>
      <c r="H4" s="2">
        <v>2.6</v>
      </c>
    </row>
    <row r="5" spans="1:10" x14ac:dyDescent="0.3">
      <c r="A5" s="116" t="s">
        <v>17</v>
      </c>
      <c r="B5" s="117"/>
      <c r="C5" s="4">
        <v>3.47</v>
      </c>
      <c r="D5" s="5">
        <v>22.69</v>
      </c>
      <c r="E5" s="4">
        <v>197</v>
      </c>
      <c r="F5" s="2">
        <v>4.57</v>
      </c>
      <c r="G5" s="3">
        <v>13.62</v>
      </c>
      <c r="H5" s="2">
        <v>1.6</v>
      </c>
    </row>
    <row r="6" spans="1:10" x14ac:dyDescent="0.3">
      <c r="A6" s="116" t="s">
        <v>16</v>
      </c>
      <c r="B6" s="117"/>
      <c r="C6" s="4">
        <v>3.21</v>
      </c>
      <c r="D6" s="5">
        <v>43.69</v>
      </c>
      <c r="E6" s="4">
        <v>124</v>
      </c>
      <c r="F6" s="2">
        <v>3.61</v>
      </c>
      <c r="G6" s="3">
        <v>27.38</v>
      </c>
      <c r="H6" s="2">
        <v>2.1</v>
      </c>
    </row>
    <row r="7" spans="1:10" x14ac:dyDescent="0.3">
      <c r="A7" s="116" t="s">
        <v>15</v>
      </c>
      <c r="B7" s="117"/>
      <c r="C7" s="4">
        <v>3.16</v>
      </c>
      <c r="D7" s="5">
        <v>45.43</v>
      </c>
      <c r="E7" s="4">
        <v>104</v>
      </c>
      <c r="F7" s="2">
        <v>5.91</v>
      </c>
      <c r="G7" s="3">
        <v>14.77</v>
      </c>
      <c r="H7" s="2">
        <v>3.8</v>
      </c>
    </row>
    <row r="8" spans="1:10" x14ac:dyDescent="0.3">
      <c r="A8" s="116" t="s">
        <v>14</v>
      </c>
      <c r="B8" s="117"/>
      <c r="C8" s="4">
        <v>3.32</v>
      </c>
      <c r="D8" s="5">
        <v>16.88</v>
      </c>
      <c r="E8" s="4">
        <v>249</v>
      </c>
      <c r="F8" s="2">
        <v>7.01</v>
      </c>
      <c r="G8" s="3">
        <v>4.91</v>
      </c>
      <c r="H8" s="2">
        <v>3.3</v>
      </c>
    </row>
    <row r="9" spans="1:10" x14ac:dyDescent="0.3">
      <c r="A9" s="116" t="s">
        <v>13</v>
      </c>
      <c r="B9" s="117"/>
      <c r="C9" s="4">
        <v>3.87</v>
      </c>
      <c r="D9" s="5">
        <v>22.68</v>
      </c>
      <c r="E9" s="4">
        <v>98</v>
      </c>
      <c r="F9" s="2">
        <v>2.87</v>
      </c>
      <c r="G9" s="3">
        <v>19.850000000000001</v>
      </c>
      <c r="H9" s="2">
        <v>1.7</v>
      </c>
    </row>
    <row r="10" spans="1:10" x14ac:dyDescent="0.3">
      <c r="A10" s="116" t="s">
        <v>12</v>
      </c>
      <c r="B10" s="117"/>
      <c r="C10" s="4">
        <v>3.26</v>
      </c>
      <c r="D10" s="5">
        <v>17.670000000000002</v>
      </c>
      <c r="E10" s="9">
        <v>106</v>
      </c>
      <c r="F10" s="2">
        <v>2.97</v>
      </c>
      <c r="G10" s="3">
        <v>16.03</v>
      </c>
      <c r="H10" s="2">
        <v>2.9</v>
      </c>
    </row>
    <row r="11" spans="1:10" x14ac:dyDescent="0.3">
      <c r="A11" s="118" t="s">
        <v>11</v>
      </c>
      <c r="B11" s="119"/>
      <c r="C11" s="4">
        <v>3.14</v>
      </c>
      <c r="D11" s="5">
        <v>9.57</v>
      </c>
      <c r="E11" s="4">
        <v>72</v>
      </c>
      <c r="F11" s="2">
        <v>2.98</v>
      </c>
      <c r="G11" s="3">
        <v>5.18</v>
      </c>
      <c r="H11" s="2">
        <v>3</v>
      </c>
    </row>
    <row r="12" spans="1:10" x14ac:dyDescent="0.3">
      <c r="A12" s="116" t="s">
        <v>10</v>
      </c>
      <c r="B12" s="117"/>
      <c r="C12" s="4">
        <v>3.99</v>
      </c>
      <c r="D12" s="5">
        <v>17.53</v>
      </c>
      <c r="E12" s="4">
        <v>85</v>
      </c>
      <c r="F12" s="2">
        <v>3.14</v>
      </c>
      <c r="G12" s="3">
        <v>28.73</v>
      </c>
      <c r="H12" s="2">
        <v>2.8</v>
      </c>
    </row>
    <row r="13" spans="1:10" x14ac:dyDescent="0.3">
      <c r="A13" s="116" t="s">
        <v>9</v>
      </c>
      <c r="B13" s="117"/>
      <c r="C13" s="4">
        <v>2.34</v>
      </c>
      <c r="D13" s="5">
        <v>75.989999999999995</v>
      </c>
      <c r="E13" s="4">
        <v>111</v>
      </c>
      <c r="F13" s="2">
        <v>12.43</v>
      </c>
      <c r="G13" s="3">
        <v>30.08</v>
      </c>
      <c r="H13" s="2">
        <v>2.8</v>
      </c>
      <c r="I13" s="86"/>
      <c r="J13" s="86"/>
    </row>
    <row r="14" spans="1:10" x14ac:dyDescent="0.3">
      <c r="A14" s="116" t="s">
        <v>8</v>
      </c>
      <c r="B14" s="117"/>
      <c r="C14" s="4">
        <v>3.21</v>
      </c>
      <c r="D14" s="5">
        <v>32.17</v>
      </c>
      <c r="E14" s="4">
        <v>269</v>
      </c>
      <c r="F14" s="2">
        <v>5.49</v>
      </c>
      <c r="G14" s="3">
        <v>13.49</v>
      </c>
      <c r="H14" s="2">
        <v>3.2</v>
      </c>
      <c r="I14" s="86"/>
      <c r="J14" s="86"/>
    </row>
    <row r="15" spans="1:10" x14ac:dyDescent="0.3">
      <c r="A15" s="116" t="s">
        <v>7</v>
      </c>
      <c r="B15" s="117"/>
      <c r="C15" s="4">
        <v>4.5599999999999996</v>
      </c>
      <c r="D15" s="5">
        <v>33.909999999999997</v>
      </c>
      <c r="E15" s="4">
        <v>267</v>
      </c>
      <c r="F15" s="2">
        <v>6.43</v>
      </c>
      <c r="G15" s="3">
        <v>12.49</v>
      </c>
      <c r="H15" s="2">
        <v>3.4</v>
      </c>
      <c r="I15" s="86"/>
      <c r="J15" s="86"/>
    </row>
    <row r="16" spans="1:10" x14ac:dyDescent="0.3">
      <c r="A16" s="116" t="s">
        <v>6</v>
      </c>
      <c r="B16" s="117"/>
      <c r="C16" s="4">
        <v>2.98</v>
      </c>
      <c r="D16" s="5">
        <v>16.45</v>
      </c>
      <c r="E16" s="4">
        <v>99</v>
      </c>
      <c r="F16" s="2">
        <v>4.51</v>
      </c>
      <c r="G16" s="3">
        <v>11.51</v>
      </c>
      <c r="H16" s="2">
        <v>4.3</v>
      </c>
      <c r="I16" s="86"/>
      <c r="J16" s="86"/>
    </row>
    <row r="17" spans="1:64" x14ac:dyDescent="0.3">
      <c r="A17" s="116" t="s">
        <v>5</v>
      </c>
      <c r="B17" s="117"/>
      <c r="C17" s="4">
        <v>2.4</v>
      </c>
      <c r="D17" s="5">
        <v>36.94</v>
      </c>
      <c r="E17" s="4">
        <v>213</v>
      </c>
      <c r="F17" s="2">
        <v>0.98</v>
      </c>
      <c r="G17" s="3">
        <v>2.65</v>
      </c>
      <c r="H17" s="2">
        <v>12.9</v>
      </c>
    </row>
    <row r="18" spans="1:64" x14ac:dyDescent="0.3">
      <c r="A18" s="116" t="s">
        <v>4</v>
      </c>
      <c r="B18" s="117"/>
      <c r="C18" s="4">
        <v>3.6</v>
      </c>
      <c r="D18" s="5">
        <v>31.86</v>
      </c>
      <c r="E18" s="4">
        <v>99</v>
      </c>
      <c r="F18" s="2">
        <v>3.17</v>
      </c>
      <c r="G18" s="3">
        <v>13.06</v>
      </c>
      <c r="H18" s="2">
        <v>3.5</v>
      </c>
    </row>
    <row r="19" spans="1:64" x14ac:dyDescent="0.3">
      <c r="A19" s="116" t="s">
        <v>3</v>
      </c>
      <c r="B19" s="117"/>
      <c r="C19" s="4">
        <v>2.38</v>
      </c>
      <c r="D19" s="5">
        <v>33.6</v>
      </c>
      <c r="E19" s="4">
        <v>169</v>
      </c>
      <c r="F19" s="2">
        <v>6.54</v>
      </c>
      <c r="G19" s="3">
        <v>9.2200000000000006</v>
      </c>
      <c r="H19" s="2">
        <v>3.8</v>
      </c>
      <c r="K19" s="40"/>
    </row>
    <row r="20" spans="1:64" x14ac:dyDescent="0.3">
      <c r="A20" s="116" t="s">
        <v>2</v>
      </c>
      <c r="B20" s="117"/>
      <c r="C20" s="4">
        <v>3.1</v>
      </c>
      <c r="D20" s="5">
        <v>23.87</v>
      </c>
      <c r="E20" s="8">
        <v>193</v>
      </c>
      <c r="F20" s="2">
        <v>5.7</v>
      </c>
      <c r="G20" s="3">
        <v>9.5500000000000007</v>
      </c>
      <c r="H20" s="2">
        <v>5</v>
      </c>
      <c r="I20" s="42"/>
      <c r="J20" s="42"/>
      <c r="K20" s="42"/>
    </row>
    <row r="21" spans="1:64" x14ac:dyDescent="0.3">
      <c r="A21" s="116" t="s">
        <v>1</v>
      </c>
      <c r="B21" s="117"/>
      <c r="C21" s="4">
        <v>3.88</v>
      </c>
      <c r="D21" s="5">
        <v>13.98</v>
      </c>
      <c r="E21" s="4">
        <v>139</v>
      </c>
      <c r="F21" s="2">
        <v>4.43</v>
      </c>
      <c r="G21" s="3">
        <v>12.05</v>
      </c>
      <c r="H21" s="2">
        <v>1.7</v>
      </c>
      <c r="I21" s="42"/>
      <c r="J21" s="42"/>
      <c r="K21" s="42"/>
    </row>
    <row r="22" spans="1:64" x14ac:dyDescent="0.3">
      <c r="A22" s="116" t="s">
        <v>0</v>
      </c>
      <c r="B22" s="117"/>
      <c r="C22" s="4">
        <v>4.2699999999999996</v>
      </c>
      <c r="D22" s="5">
        <v>16.71</v>
      </c>
      <c r="E22" s="4">
        <v>93</v>
      </c>
      <c r="F22" s="2">
        <v>2.97</v>
      </c>
      <c r="G22" s="3">
        <v>17.2</v>
      </c>
      <c r="H22" s="2">
        <v>2.7</v>
      </c>
      <c r="I22" s="42"/>
      <c r="J22" s="42"/>
      <c r="K22" s="42"/>
    </row>
    <row r="23" spans="1:64" x14ac:dyDescent="0.3">
      <c r="G23" s="40"/>
      <c r="H23" s="40"/>
      <c r="I23" s="40"/>
      <c r="J23" s="40"/>
      <c r="K23" s="40"/>
    </row>
    <row r="24" spans="1:64" x14ac:dyDescent="0.3">
      <c r="G24" s="40"/>
      <c r="H24" s="40"/>
      <c r="I24" s="40"/>
      <c r="J24" s="114"/>
      <c r="K24" s="115"/>
      <c r="L24" s="13"/>
      <c r="U24" s="40"/>
      <c r="V24" s="40"/>
      <c r="AF24" s="40"/>
      <c r="AG24" s="40"/>
    </row>
    <row r="25" spans="1:64" x14ac:dyDescent="0.3">
      <c r="A25" t="s">
        <v>156</v>
      </c>
      <c r="G25" s="40"/>
      <c r="J25" s="114"/>
      <c r="K25" s="115"/>
      <c r="L25" s="13"/>
      <c r="O25" t="s">
        <v>25</v>
      </c>
      <c r="U25" s="40"/>
      <c r="Z25" t="str">
        <f>E1</f>
        <v>Zgony, którym można było zapobiec na 100 tys. osób</v>
      </c>
      <c r="AF25" s="40"/>
      <c r="AJ25" t="str">
        <f>F1</f>
        <v>Liczba łóżek szpitalnych na 1000 mieszkańców</v>
      </c>
      <c r="AP25" s="40"/>
      <c r="AT25" t="str">
        <f>G1</f>
        <v>Ilość sprzętu do rezonansu magnetycznego na milion mieszkańców</v>
      </c>
      <c r="AZ25" s="40"/>
      <c r="BE25" t="str">
        <f>H1</f>
        <v>Śmiertelność noworodków na tysiąc porodów</v>
      </c>
      <c r="BK25" s="40"/>
    </row>
    <row r="26" spans="1:64" x14ac:dyDescent="0.3">
      <c r="A26" s="88" t="s">
        <v>116</v>
      </c>
      <c r="B26" s="88"/>
      <c r="C26" s="88" t="s">
        <v>117</v>
      </c>
      <c r="D26" s="88"/>
      <c r="E26" s="88" t="s">
        <v>118</v>
      </c>
      <c r="F26" s="88"/>
      <c r="G26" s="89" t="s">
        <v>119</v>
      </c>
      <c r="H26" s="89"/>
      <c r="J26" s="114"/>
      <c r="K26" s="115"/>
      <c r="L26" s="13"/>
      <c r="O26" s="88" t="s">
        <v>116</v>
      </c>
      <c r="P26" s="88"/>
      <c r="Q26" s="88" t="s">
        <v>117</v>
      </c>
      <c r="R26" s="88"/>
      <c r="S26" s="88" t="s">
        <v>118</v>
      </c>
      <c r="T26" s="88"/>
      <c r="U26" s="89" t="s">
        <v>119</v>
      </c>
      <c r="V26" s="89"/>
      <c r="Z26" s="88" t="s">
        <v>116</v>
      </c>
      <c r="AA26" s="88"/>
      <c r="AB26" s="88" t="s">
        <v>117</v>
      </c>
      <c r="AC26" s="88"/>
      <c r="AD26" s="88" t="s">
        <v>118</v>
      </c>
      <c r="AE26" s="88"/>
      <c r="AF26" s="89" t="s">
        <v>119</v>
      </c>
      <c r="AG26" s="89"/>
      <c r="AJ26" s="88" t="s">
        <v>116</v>
      </c>
      <c r="AK26" s="88"/>
      <c r="AL26" s="88" t="s">
        <v>117</v>
      </c>
      <c r="AM26" s="88"/>
      <c r="AN26" s="88" t="s">
        <v>118</v>
      </c>
      <c r="AO26" s="88"/>
      <c r="AP26" s="89" t="s">
        <v>119</v>
      </c>
      <c r="AQ26" s="89"/>
      <c r="AT26" s="88" t="s">
        <v>116</v>
      </c>
      <c r="AU26" s="88"/>
      <c r="AV26" s="88" t="s">
        <v>117</v>
      </c>
      <c r="AW26" s="88"/>
      <c r="AX26" s="88" t="s">
        <v>118</v>
      </c>
      <c r="AY26" s="88"/>
      <c r="AZ26" s="89" t="s">
        <v>119</v>
      </c>
      <c r="BA26" s="89"/>
      <c r="BE26" s="88" t="s">
        <v>116</v>
      </c>
      <c r="BF26" s="88"/>
      <c r="BG26" s="88" t="s">
        <v>117</v>
      </c>
      <c r="BH26" s="88"/>
      <c r="BI26" s="88" t="s">
        <v>118</v>
      </c>
      <c r="BJ26" s="88"/>
      <c r="BK26" s="89" t="s">
        <v>119</v>
      </c>
      <c r="BL26" s="89"/>
    </row>
    <row r="27" spans="1:64" x14ac:dyDescent="0.3">
      <c r="A27" s="90" t="s">
        <v>9</v>
      </c>
      <c r="B27" s="97">
        <v>2.34</v>
      </c>
      <c r="C27" s="91" t="s">
        <v>5</v>
      </c>
      <c r="D27" s="94">
        <v>2.4</v>
      </c>
      <c r="E27" s="92" t="s">
        <v>60</v>
      </c>
      <c r="F27" s="95">
        <v>4.04</v>
      </c>
      <c r="G27" s="93" t="s">
        <v>20</v>
      </c>
      <c r="H27" s="96">
        <v>5.18</v>
      </c>
      <c r="J27" s="114"/>
      <c r="K27" s="115"/>
      <c r="L27" s="13"/>
      <c r="O27" s="90" t="s">
        <v>9</v>
      </c>
      <c r="P27" s="97">
        <f>D13</f>
        <v>75.989999999999995</v>
      </c>
      <c r="Q27" s="91" t="s">
        <v>5</v>
      </c>
      <c r="R27" s="94">
        <f>D17</f>
        <v>36.94</v>
      </c>
      <c r="S27" s="92" t="s">
        <v>60</v>
      </c>
      <c r="T27" s="95">
        <f>D4</f>
        <v>24.08</v>
      </c>
      <c r="U27" s="93" t="s">
        <v>20</v>
      </c>
      <c r="V27" s="96">
        <f>D2</f>
        <v>29.86</v>
      </c>
      <c r="Z27" s="90" t="s">
        <v>9</v>
      </c>
      <c r="AA27" s="97">
        <f>E13</f>
        <v>111</v>
      </c>
      <c r="AB27" s="91" t="s">
        <v>5</v>
      </c>
      <c r="AC27" s="94">
        <f>E17</f>
        <v>213</v>
      </c>
      <c r="AD27" s="92" t="s">
        <v>60</v>
      </c>
      <c r="AE27" s="95">
        <f>E4</f>
        <v>148</v>
      </c>
      <c r="AF27" s="93" t="s">
        <v>20</v>
      </c>
      <c r="AG27" s="96">
        <f>E2</f>
        <v>120</v>
      </c>
      <c r="AJ27" s="90" t="s">
        <v>9</v>
      </c>
      <c r="AK27" s="97">
        <f>F13</f>
        <v>12.43</v>
      </c>
      <c r="AL27" s="91" t="s">
        <v>5</v>
      </c>
      <c r="AM27" s="94">
        <f>F17</f>
        <v>0.98</v>
      </c>
      <c r="AN27" s="92" t="s">
        <v>60</v>
      </c>
      <c r="AO27" s="95">
        <f>F4</f>
        <v>6.62</v>
      </c>
      <c r="AP27" s="93" t="s">
        <v>20</v>
      </c>
      <c r="AQ27" s="96">
        <f>F2</f>
        <v>7.27</v>
      </c>
      <c r="AT27" s="90" t="s">
        <v>9</v>
      </c>
      <c r="AU27" s="97">
        <f>G13</f>
        <v>30.08</v>
      </c>
      <c r="AV27" s="91" t="s">
        <v>5</v>
      </c>
      <c r="AW27" s="94">
        <f>G17</f>
        <v>2.65</v>
      </c>
      <c r="AX27" s="92" t="s">
        <v>60</v>
      </c>
      <c r="AY27" s="95">
        <f>G4</f>
        <v>10.35</v>
      </c>
      <c r="AZ27" s="93" t="s">
        <v>20</v>
      </c>
      <c r="BA27" s="96">
        <f>G2</f>
        <v>23.53</v>
      </c>
      <c r="BE27" s="90" t="s">
        <v>9</v>
      </c>
      <c r="BF27" s="97">
        <f>H13</f>
        <v>2.8</v>
      </c>
      <c r="BG27" s="91" t="s">
        <v>5</v>
      </c>
      <c r="BH27" s="94">
        <f>H17</f>
        <v>12.9</v>
      </c>
      <c r="BI27" s="92" t="s">
        <v>60</v>
      </c>
      <c r="BJ27" s="95">
        <f>H4</f>
        <v>2.6</v>
      </c>
      <c r="BK27" s="93" t="s">
        <v>20</v>
      </c>
      <c r="BL27" s="96">
        <f>H2</f>
        <v>2.7</v>
      </c>
    </row>
    <row r="28" spans="1:64" x14ac:dyDescent="0.3">
      <c r="A28" s="88"/>
      <c r="B28" s="88"/>
      <c r="C28" s="88"/>
      <c r="D28" s="88"/>
      <c r="E28" s="92" t="s">
        <v>61</v>
      </c>
      <c r="F28" s="95">
        <v>3.47</v>
      </c>
      <c r="G28" s="93" t="s">
        <v>16</v>
      </c>
      <c r="H28" s="96">
        <v>3.21</v>
      </c>
      <c r="J28" s="114"/>
      <c r="K28" s="115"/>
      <c r="L28" s="13"/>
      <c r="O28" s="88"/>
      <c r="P28" s="88"/>
      <c r="Q28" s="88"/>
      <c r="R28" s="88"/>
      <c r="S28" s="92" t="s">
        <v>61</v>
      </c>
      <c r="T28" s="95">
        <f>D5</f>
        <v>22.69</v>
      </c>
      <c r="U28" s="93" t="s">
        <v>16</v>
      </c>
      <c r="V28" s="96">
        <f>D6</f>
        <v>43.69</v>
      </c>
      <c r="Z28" s="88"/>
      <c r="AA28" s="88"/>
      <c r="AB28" s="88"/>
      <c r="AC28" s="88"/>
      <c r="AD28" s="92" t="s">
        <v>61</v>
      </c>
      <c r="AE28" s="95">
        <f>E5</f>
        <v>197</v>
      </c>
      <c r="AF28" s="93" t="s">
        <v>16</v>
      </c>
      <c r="AG28" s="96">
        <f>E6</f>
        <v>124</v>
      </c>
      <c r="AJ28" s="88"/>
      <c r="AK28" s="88"/>
      <c r="AL28" s="88"/>
      <c r="AM28" s="88"/>
      <c r="AN28" s="92" t="s">
        <v>61</v>
      </c>
      <c r="AO28" s="95">
        <f>F5</f>
        <v>4.57</v>
      </c>
      <c r="AP28" s="93" t="s">
        <v>16</v>
      </c>
      <c r="AQ28" s="96">
        <f>F6</f>
        <v>3.61</v>
      </c>
      <c r="AT28" s="88"/>
      <c r="AU28" s="88"/>
      <c r="AV28" s="88"/>
      <c r="AW28" s="88"/>
      <c r="AX28" s="92" t="s">
        <v>61</v>
      </c>
      <c r="AY28" s="95">
        <f>G5</f>
        <v>13.62</v>
      </c>
      <c r="AZ28" s="93" t="s">
        <v>16</v>
      </c>
      <c r="BA28" s="96">
        <f>G6</f>
        <v>27.38</v>
      </c>
      <c r="BE28" s="88"/>
      <c r="BF28" s="88"/>
      <c r="BG28" s="88"/>
      <c r="BH28" s="88"/>
      <c r="BI28" s="92" t="s">
        <v>61</v>
      </c>
      <c r="BJ28" s="95">
        <f>H5</f>
        <v>1.6</v>
      </c>
      <c r="BK28" s="93" t="s">
        <v>16</v>
      </c>
      <c r="BL28" s="96">
        <f>H6</f>
        <v>2.1</v>
      </c>
    </row>
    <row r="29" spans="1:64" x14ac:dyDescent="0.3">
      <c r="A29" s="88"/>
      <c r="B29" s="88"/>
      <c r="C29" s="88"/>
      <c r="D29" s="88"/>
      <c r="E29" s="92" t="s">
        <v>62</v>
      </c>
      <c r="F29" s="95">
        <v>3.32</v>
      </c>
      <c r="G29" s="93" t="s">
        <v>15</v>
      </c>
      <c r="H29" s="96">
        <v>3.16</v>
      </c>
      <c r="J29" s="114"/>
      <c r="K29" s="115"/>
      <c r="L29" s="13"/>
      <c r="O29" s="88"/>
      <c r="P29" s="88"/>
      <c r="Q29" s="88"/>
      <c r="R29" s="88"/>
      <c r="S29" s="92" t="s">
        <v>62</v>
      </c>
      <c r="T29" s="95">
        <f>D8</f>
        <v>16.88</v>
      </c>
      <c r="U29" s="93" t="s">
        <v>15</v>
      </c>
      <c r="V29" s="96">
        <f>D7</f>
        <v>45.43</v>
      </c>
      <c r="Z29" s="88"/>
      <c r="AA29" s="88"/>
      <c r="AB29" s="88"/>
      <c r="AC29" s="88"/>
      <c r="AD29" s="92" t="s">
        <v>62</v>
      </c>
      <c r="AE29" s="95">
        <f>E8</f>
        <v>249</v>
      </c>
      <c r="AF29" s="93" t="s">
        <v>15</v>
      </c>
      <c r="AG29" s="96">
        <f>E7</f>
        <v>104</v>
      </c>
      <c r="AJ29" s="88"/>
      <c r="AK29" s="88"/>
      <c r="AL29" s="88"/>
      <c r="AM29" s="88"/>
      <c r="AN29" s="92" t="s">
        <v>62</v>
      </c>
      <c r="AO29" s="95">
        <f>F8</f>
        <v>7.01</v>
      </c>
      <c r="AP29" s="93" t="s">
        <v>15</v>
      </c>
      <c r="AQ29" s="96">
        <f>F7</f>
        <v>5.91</v>
      </c>
      <c r="AT29" s="88"/>
      <c r="AU29" s="88"/>
      <c r="AV29" s="88"/>
      <c r="AW29" s="88"/>
      <c r="AX29" s="92" t="s">
        <v>62</v>
      </c>
      <c r="AY29" s="95">
        <f>G8</f>
        <v>4.91</v>
      </c>
      <c r="AZ29" s="93" t="s">
        <v>15</v>
      </c>
      <c r="BA29" s="96">
        <f>G7</f>
        <v>14.77</v>
      </c>
      <c r="BE29" s="88"/>
      <c r="BF29" s="88"/>
      <c r="BG29" s="88"/>
      <c r="BH29" s="88"/>
      <c r="BI29" s="92" t="s">
        <v>62</v>
      </c>
      <c r="BJ29" s="95">
        <f>H8</f>
        <v>3.3</v>
      </c>
      <c r="BK29" s="93" t="s">
        <v>15</v>
      </c>
      <c r="BL29" s="96">
        <f>H7</f>
        <v>3.8</v>
      </c>
    </row>
    <row r="30" spans="1:64" x14ac:dyDescent="0.3">
      <c r="A30" s="88"/>
      <c r="B30" s="88"/>
      <c r="C30" s="88"/>
      <c r="D30" s="88"/>
      <c r="E30" s="92" t="s">
        <v>63</v>
      </c>
      <c r="F30" s="95">
        <v>3.21</v>
      </c>
      <c r="G30" s="93" t="s">
        <v>10</v>
      </c>
      <c r="H30" s="96">
        <v>3.99</v>
      </c>
      <c r="J30" s="114"/>
      <c r="K30" s="115"/>
      <c r="L30" s="13"/>
      <c r="O30" s="88"/>
      <c r="P30" s="88"/>
      <c r="Q30" s="88"/>
      <c r="R30" s="88"/>
      <c r="S30" s="92" t="s">
        <v>63</v>
      </c>
      <c r="T30" s="95">
        <f>D14</f>
        <v>32.17</v>
      </c>
      <c r="U30" s="93" t="s">
        <v>10</v>
      </c>
      <c r="V30" s="96">
        <f>D12</f>
        <v>17.53</v>
      </c>
      <c r="Z30" s="88"/>
      <c r="AA30" s="88"/>
      <c r="AB30" s="88"/>
      <c r="AC30" s="88"/>
      <c r="AD30" s="92" t="s">
        <v>63</v>
      </c>
      <c r="AE30" s="95">
        <f>E14</f>
        <v>269</v>
      </c>
      <c r="AF30" s="93" t="s">
        <v>10</v>
      </c>
      <c r="AG30" s="96">
        <f>E12</f>
        <v>85</v>
      </c>
      <c r="AJ30" s="88"/>
      <c r="AK30" s="88"/>
      <c r="AL30" s="88"/>
      <c r="AM30" s="88"/>
      <c r="AN30" s="92" t="s">
        <v>63</v>
      </c>
      <c r="AO30" s="95">
        <f>F14</f>
        <v>5.49</v>
      </c>
      <c r="AP30" s="93" t="s">
        <v>10</v>
      </c>
      <c r="AQ30" s="96">
        <f>F12</f>
        <v>3.14</v>
      </c>
      <c r="AT30" s="88"/>
      <c r="AU30" s="88"/>
      <c r="AV30" s="88"/>
      <c r="AW30" s="88"/>
      <c r="AX30" s="92" t="s">
        <v>63</v>
      </c>
      <c r="AY30" s="95">
        <f>G14</f>
        <v>13.49</v>
      </c>
      <c r="AZ30" s="93" t="s">
        <v>10</v>
      </c>
      <c r="BA30" s="96">
        <f>G12</f>
        <v>28.73</v>
      </c>
      <c r="BE30" s="88"/>
      <c r="BF30" s="88"/>
      <c r="BG30" s="88"/>
      <c r="BH30" s="88"/>
      <c r="BI30" s="92" t="s">
        <v>63</v>
      </c>
      <c r="BJ30" s="95">
        <f>H14</f>
        <v>3.2</v>
      </c>
      <c r="BK30" s="93" t="s">
        <v>10</v>
      </c>
      <c r="BL30" s="96">
        <f>H12</f>
        <v>2.8</v>
      </c>
    </row>
    <row r="31" spans="1:64" x14ac:dyDescent="0.3">
      <c r="A31" s="88"/>
      <c r="B31" s="88"/>
      <c r="C31" s="88"/>
      <c r="D31" s="88"/>
      <c r="E31" s="92" t="s">
        <v>64</v>
      </c>
      <c r="F31" s="95">
        <v>4.5599999999999996</v>
      </c>
      <c r="G31" s="93" t="s">
        <v>13</v>
      </c>
      <c r="H31" s="96">
        <v>3.87</v>
      </c>
      <c r="J31" s="114"/>
      <c r="K31" s="115"/>
      <c r="L31" s="13"/>
      <c r="O31" s="88"/>
      <c r="P31" s="88"/>
      <c r="Q31" s="88"/>
      <c r="R31" s="88"/>
      <c r="S31" s="92" t="s">
        <v>64</v>
      </c>
      <c r="T31" s="95">
        <f>D15</f>
        <v>33.909999999999997</v>
      </c>
      <c r="U31" s="93" t="s">
        <v>13</v>
      </c>
      <c r="V31" s="96">
        <f>D9</f>
        <v>22.68</v>
      </c>
      <c r="Z31" s="88"/>
      <c r="AA31" s="88"/>
      <c r="AB31" s="88"/>
      <c r="AC31" s="88"/>
      <c r="AD31" s="92" t="s">
        <v>64</v>
      </c>
      <c r="AE31" s="95">
        <f>E15</f>
        <v>267</v>
      </c>
      <c r="AF31" s="93" t="s">
        <v>13</v>
      </c>
      <c r="AG31" s="96">
        <f>E9</f>
        <v>98</v>
      </c>
      <c r="AJ31" s="88"/>
      <c r="AK31" s="88"/>
      <c r="AL31" s="88"/>
      <c r="AM31" s="88"/>
      <c r="AN31" s="92" t="s">
        <v>64</v>
      </c>
      <c r="AO31" s="95">
        <f>F15</f>
        <v>6.43</v>
      </c>
      <c r="AP31" s="93" t="s">
        <v>13</v>
      </c>
      <c r="AQ31" s="96">
        <f>F9</f>
        <v>2.87</v>
      </c>
      <c r="AT31" s="88"/>
      <c r="AU31" s="88"/>
      <c r="AV31" s="88"/>
      <c r="AW31" s="88"/>
      <c r="AX31" s="92" t="s">
        <v>64</v>
      </c>
      <c r="AY31" s="95">
        <f>G15</f>
        <v>12.49</v>
      </c>
      <c r="AZ31" s="93" t="s">
        <v>13</v>
      </c>
      <c r="BA31" s="96">
        <f>G9</f>
        <v>19.850000000000001</v>
      </c>
      <c r="BE31" s="88"/>
      <c r="BF31" s="88"/>
      <c r="BG31" s="88"/>
      <c r="BH31" s="88"/>
      <c r="BI31" s="92" t="s">
        <v>64</v>
      </c>
      <c r="BJ31" s="95">
        <f>H15</f>
        <v>3.4</v>
      </c>
      <c r="BK31" s="93" t="s">
        <v>13</v>
      </c>
      <c r="BL31" s="96">
        <f>H9</f>
        <v>1.7</v>
      </c>
    </row>
    <row r="32" spans="1:64" x14ac:dyDescent="0.3">
      <c r="A32" s="88"/>
      <c r="B32" s="88"/>
      <c r="C32" s="88"/>
      <c r="D32" s="88"/>
      <c r="E32" s="92" t="s">
        <v>65</v>
      </c>
      <c r="F32" s="95">
        <v>2.38</v>
      </c>
      <c r="G32" s="93" t="s">
        <v>1</v>
      </c>
      <c r="H32" s="96">
        <v>3.88</v>
      </c>
      <c r="J32" s="114"/>
      <c r="K32" s="115"/>
      <c r="L32" s="13"/>
      <c r="O32" s="88"/>
      <c r="P32" s="88"/>
      <c r="Q32" s="88"/>
      <c r="R32" s="88"/>
      <c r="S32" s="92" t="s">
        <v>65</v>
      </c>
      <c r="T32" s="95">
        <f>D19</f>
        <v>33.6</v>
      </c>
      <c r="U32" s="93" t="s">
        <v>1</v>
      </c>
      <c r="V32" s="96">
        <f>D21</f>
        <v>13.98</v>
      </c>
      <c r="Z32" s="88"/>
      <c r="AA32" s="88"/>
      <c r="AB32" s="88"/>
      <c r="AC32" s="88"/>
      <c r="AD32" s="92" t="s">
        <v>65</v>
      </c>
      <c r="AE32" s="95">
        <f>E19</f>
        <v>169</v>
      </c>
      <c r="AF32" s="93" t="s">
        <v>1</v>
      </c>
      <c r="AG32" s="96">
        <f>E21</f>
        <v>139</v>
      </c>
      <c r="AJ32" s="88"/>
      <c r="AK32" s="88"/>
      <c r="AL32" s="88"/>
      <c r="AM32" s="88"/>
      <c r="AN32" s="92" t="s">
        <v>65</v>
      </c>
      <c r="AO32" s="95">
        <f>F19</f>
        <v>6.54</v>
      </c>
      <c r="AP32" s="93" t="s">
        <v>1</v>
      </c>
      <c r="AQ32" s="96">
        <f>F21</f>
        <v>4.43</v>
      </c>
      <c r="AT32" s="88"/>
      <c r="AU32" s="88"/>
      <c r="AV32" s="88"/>
      <c r="AW32" s="88"/>
      <c r="AX32" s="92" t="s">
        <v>65</v>
      </c>
      <c r="AY32" s="95">
        <f>G19</f>
        <v>9.2200000000000006</v>
      </c>
      <c r="AZ32" s="93" t="s">
        <v>1</v>
      </c>
      <c r="BA32" s="96">
        <f>G21</f>
        <v>12.05</v>
      </c>
      <c r="BE32" s="88"/>
      <c r="BF32" s="88"/>
      <c r="BG32" s="88"/>
      <c r="BH32" s="88"/>
      <c r="BI32" s="92" t="s">
        <v>65</v>
      </c>
      <c r="BJ32" s="95">
        <f>H19</f>
        <v>3.8</v>
      </c>
      <c r="BK32" s="93" t="s">
        <v>1</v>
      </c>
      <c r="BL32" s="96">
        <f>H21</f>
        <v>1.7</v>
      </c>
    </row>
    <row r="33" spans="1:64" x14ac:dyDescent="0.3">
      <c r="A33" s="88"/>
      <c r="B33" s="88"/>
      <c r="C33" s="88"/>
      <c r="D33" s="88"/>
      <c r="E33" s="92" t="s">
        <v>66</v>
      </c>
      <c r="F33" s="95">
        <v>3.1</v>
      </c>
      <c r="G33" s="93" t="s">
        <v>0</v>
      </c>
      <c r="H33" s="96">
        <v>4.2699999999999996</v>
      </c>
      <c r="J33" s="123"/>
      <c r="K33" s="124"/>
      <c r="L33" s="13"/>
      <c r="O33" s="88"/>
      <c r="P33" s="88"/>
      <c r="Q33" s="88"/>
      <c r="R33" s="88"/>
      <c r="S33" s="92" t="s">
        <v>66</v>
      </c>
      <c r="T33" s="95">
        <f>D20</f>
        <v>23.87</v>
      </c>
      <c r="U33" s="93" t="s">
        <v>0</v>
      </c>
      <c r="V33" s="96">
        <f>D22</f>
        <v>16.71</v>
      </c>
      <c r="Z33" s="88"/>
      <c r="AA33" s="88"/>
      <c r="AB33" s="88"/>
      <c r="AC33" s="88"/>
      <c r="AD33" s="92" t="s">
        <v>66</v>
      </c>
      <c r="AE33" s="95">
        <f>E20</f>
        <v>193</v>
      </c>
      <c r="AF33" s="93" t="s">
        <v>0</v>
      </c>
      <c r="AG33" s="96">
        <f>E22</f>
        <v>93</v>
      </c>
      <c r="AJ33" s="88"/>
      <c r="AK33" s="88"/>
      <c r="AL33" s="88"/>
      <c r="AM33" s="88"/>
      <c r="AN33" s="92" t="s">
        <v>66</v>
      </c>
      <c r="AO33" s="95">
        <f>F20</f>
        <v>5.7</v>
      </c>
      <c r="AP33" s="93" t="s">
        <v>0</v>
      </c>
      <c r="AQ33" s="96">
        <f>F22</f>
        <v>2.97</v>
      </c>
      <c r="AT33" s="88"/>
      <c r="AU33" s="88"/>
      <c r="AV33" s="88"/>
      <c r="AW33" s="88"/>
      <c r="AX33" s="92" t="s">
        <v>66</v>
      </c>
      <c r="AY33" s="95">
        <f>G20</f>
        <v>9.5500000000000007</v>
      </c>
      <c r="AZ33" s="93" t="s">
        <v>0</v>
      </c>
      <c r="BA33" s="96">
        <f>G22</f>
        <v>17.2</v>
      </c>
      <c r="BE33" s="88"/>
      <c r="BF33" s="88"/>
      <c r="BG33" s="88"/>
      <c r="BH33" s="88"/>
      <c r="BI33" s="92" t="s">
        <v>66</v>
      </c>
      <c r="BJ33" s="95">
        <f>H20</f>
        <v>5</v>
      </c>
      <c r="BK33" s="93" t="s">
        <v>0</v>
      </c>
      <c r="BL33" s="96">
        <f>H22</f>
        <v>2.7</v>
      </c>
    </row>
    <row r="34" spans="1:64" x14ac:dyDescent="0.3">
      <c r="A34" s="88"/>
      <c r="B34" s="88"/>
      <c r="C34" s="88"/>
      <c r="D34" s="88"/>
      <c r="E34" s="88"/>
      <c r="F34" s="88"/>
      <c r="G34" s="93" t="s">
        <v>4</v>
      </c>
      <c r="H34" s="96">
        <v>3.6</v>
      </c>
      <c r="J34" s="114"/>
      <c r="K34" s="115"/>
      <c r="L34" s="13"/>
      <c r="O34" s="88"/>
      <c r="P34" s="88"/>
      <c r="Q34" s="88"/>
      <c r="R34" s="88"/>
      <c r="S34" s="88"/>
      <c r="T34" s="88"/>
      <c r="U34" s="93" t="s">
        <v>4</v>
      </c>
      <c r="V34" s="96">
        <f>D18</f>
        <v>31.86</v>
      </c>
      <c r="Z34" s="88"/>
      <c r="AA34" s="88"/>
      <c r="AB34" s="88"/>
      <c r="AC34" s="88"/>
      <c r="AD34" s="88"/>
      <c r="AE34" s="88"/>
      <c r="AF34" s="93" t="s">
        <v>4</v>
      </c>
      <c r="AG34" s="96">
        <f>E18</f>
        <v>99</v>
      </c>
      <c r="AJ34" s="88"/>
      <c r="AK34" s="88"/>
      <c r="AL34" s="88"/>
      <c r="AM34" s="88"/>
      <c r="AN34" s="88"/>
      <c r="AO34" s="88"/>
      <c r="AP34" s="93" t="s">
        <v>4</v>
      </c>
      <c r="AQ34" s="96">
        <f>F18</f>
        <v>3.17</v>
      </c>
      <c r="AT34" s="88"/>
      <c r="AU34" s="88"/>
      <c r="AV34" s="88"/>
      <c r="AW34" s="88"/>
      <c r="AX34" s="88"/>
      <c r="AY34" s="88"/>
      <c r="AZ34" s="93" t="s">
        <v>4</v>
      </c>
      <c r="BA34" s="96">
        <f>G18</f>
        <v>13.06</v>
      </c>
      <c r="BE34" s="88"/>
      <c r="BF34" s="88"/>
      <c r="BG34" s="88"/>
      <c r="BH34" s="88"/>
      <c r="BI34" s="88"/>
      <c r="BJ34" s="88"/>
      <c r="BK34" s="93" t="s">
        <v>4</v>
      </c>
      <c r="BL34" s="96">
        <f>H18</f>
        <v>3.5</v>
      </c>
    </row>
    <row r="35" spans="1:64" x14ac:dyDescent="0.3">
      <c r="A35" s="88"/>
      <c r="B35" s="88"/>
      <c r="C35" s="88"/>
      <c r="D35" s="88"/>
      <c r="E35" s="88"/>
      <c r="F35" s="88"/>
      <c r="G35" s="93" t="s">
        <v>12</v>
      </c>
      <c r="H35" s="96">
        <v>3.26</v>
      </c>
      <c r="J35" s="114"/>
      <c r="K35" s="115"/>
      <c r="L35" s="13"/>
      <c r="O35" s="88"/>
      <c r="P35" s="88"/>
      <c r="Q35" s="88"/>
      <c r="R35" s="88"/>
      <c r="S35" s="88"/>
      <c r="T35" s="88"/>
      <c r="U35" s="93" t="s">
        <v>12</v>
      </c>
      <c r="V35" s="96">
        <f>D10</f>
        <v>17.670000000000002</v>
      </c>
      <c r="Z35" s="88"/>
      <c r="AA35" s="88"/>
      <c r="AB35" s="88"/>
      <c r="AC35" s="88"/>
      <c r="AD35" s="88"/>
      <c r="AE35" s="88"/>
      <c r="AF35" s="93" t="s">
        <v>12</v>
      </c>
      <c r="AG35" s="96">
        <f>E10</f>
        <v>106</v>
      </c>
      <c r="AJ35" s="88"/>
      <c r="AK35" s="88"/>
      <c r="AL35" s="88"/>
      <c r="AM35" s="88"/>
      <c r="AN35" s="88"/>
      <c r="AO35" s="88"/>
      <c r="AP35" s="93" t="s">
        <v>12</v>
      </c>
      <c r="AQ35" s="96">
        <f>F10</f>
        <v>2.97</v>
      </c>
      <c r="AT35" s="88"/>
      <c r="AU35" s="88"/>
      <c r="AV35" s="88"/>
      <c r="AW35" s="88"/>
      <c r="AX35" s="88"/>
      <c r="AY35" s="88"/>
      <c r="AZ35" s="93" t="s">
        <v>12</v>
      </c>
      <c r="BA35" s="96">
        <f>G10</f>
        <v>16.03</v>
      </c>
      <c r="BE35" s="88"/>
      <c r="BF35" s="88"/>
      <c r="BG35" s="88"/>
      <c r="BH35" s="88"/>
      <c r="BI35" s="88"/>
      <c r="BJ35" s="88"/>
      <c r="BK35" s="93" t="s">
        <v>12</v>
      </c>
      <c r="BL35" s="96">
        <f>H10</f>
        <v>2.9</v>
      </c>
    </row>
    <row r="36" spans="1:64" x14ac:dyDescent="0.3">
      <c r="A36" s="88"/>
      <c r="B36" s="88"/>
      <c r="C36" s="88"/>
      <c r="D36" s="88"/>
      <c r="E36" s="88"/>
      <c r="F36" s="88"/>
      <c r="G36" s="93" t="s">
        <v>19</v>
      </c>
      <c r="H36" s="96">
        <v>3.08</v>
      </c>
      <c r="J36" s="114"/>
      <c r="K36" s="115"/>
      <c r="L36" s="13"/>
      <c r="O36" s="88"/>
      <c r="P36" s="88"/>
      <c r="Q36" s="88"/>
      <c r="R36" s="88"/>
      <c r="S36" s="88"/>
      <c r="T36" s="88"/>
      <c r="U36" s="93" t="s">
        <v>19</v>
      </c>
      <c r="V36" s="96">
        <f>D3</f>
        <v>15.23</v>
      </c>
      <c r="Z36" s="88"/>
      <c r="AA36" s="88"/>
      <c r="AB36" s="88"/>
      <c r="AC36" s="88"/>
      <c r="AD36" s="88"/>
      <c r="AE36" s="88"/>
      <c r="AF36" s="93" t="s">
        <v>19</v>
      </c>
      <c r="AG36" s="96">
        <f>E3</f>
        <v>116</v>
      </c>
      <c r="AJ36" s="88"/>
      <c r="AK36" s="88"/>
      <c r="AL36" s="88"/>
      <c r="AM36" s="88"/>
      <c r="AN36" s="88"/>
      <c r="AO36" s="88"/>
      <c r="AP36" s="93" t="s">
        <v>19</v>
      </c>
      <c r="AQ36" s="96">
        <f>F3</f>
        <v>5.62</v>
      </c>
      <c r="AT36" s="88"/>
      <c r="AU36" s="88"/>
      <c r="AV36" s="88"/>
      <c r="AW36" s="88"/>
      <c r="AX36" s="88"/>
      <c r="AY36" s="88"/>
      <c r="AZ36" s="93" t="s">
        <v>19</v>
      </c>
      <c r="BA36" s="96">
        <f>G3</f>
        <v>11.64</v>
      </c>
      <c r="BE36" s="88"/>
      <c r="BF36" s="88"/>
      <c r="BG36" s="88"/>
      <c r="BH36" s="88"/>
      <c r="BI36" s="88"/>
      <c r="BJ36" s="88"/>
      <c r="BK36" s="93" t="s">
        <v>19</v>
      </c>
      <c r="BL36" s="96">
        <f>H3</f>
        <v>3.8</v>
      </c>
    </row>
    <row r="37" spans="1:64" x14ac:dyDescent="0.3">
      <c r="A37" s="88"/>
      <c r="B37" s="88"/>
      <c r="C37" s="88"/>
      <c r="D37" s="88"/>
      <c r="E37" s="88"/>
      <c r="F37" s="88"/>
      <c r="G37" s="93" t="s">
        <v>11</v>
      </c>
      <c r="H37" s="96">
        <v>3.14</v>
      </c>
      <c r="J37" s="114"/>
      <c r="K37" s="115"/>
      <c r="L37" s="13"/>
      <c r="O37" s="88"/>
      <c r="P37" s="88"/>
      <c r="Q37" s="88"/>
      <c r="R37" s="88"/>
      <c r="S37" s="88"/>
      <c r="T37" s="88"/>
      <c r="U37" s="93" t="s">
        <v>11</v>
      </c>
      <c r="V37" s="96">
        <f>D11</f>
        <v>9.57</v>
      </c>
      <c r="Z37" s="88"/>
      <c r="AA37" s="88"/>
      <c r="AB37" s="88"/>
      <c r="AC37" s="88"/>
      <c r="AD37" s="88"/>
      <c r="AE37" s="88"/>
      <c r="AF37" s="93" t="s">
        <v>11</v>
      </c>
      <c r="AG37" s="96">
        <f>E11</f>
        <v>72</v>
      </c>
      <c r="AJ37" s="88"/>
      <c r="AK37" s="88"/>
      <c r="AL37" s="88"/>
      <c r="AM37" s="88"/>
      <c r="AN37" s="88"/>
      <c r="AO37" s="88"/>
      <c r="AP37" s="93" t="s">
        <v>11</v>
      </c>
      <c r="AQ37" s="96">
        <f>F11</f>
        <v>2.98</v>
      </c>
      <c r="AT37" s="88"/>
      <c r="AU37" s="88"/>
      <c r="AV37" s="88"/>
      <c r="AW37" s="88"/>
      <c r="AX37" s="88"/>
      <c r="AY37" s="88"/>
      <c r="AZ37" s="93" t="s">
        <v>11</v>
      </c>
      <c r="BA37" s="96">
        <f>G11</f>
        <v>5.18</v>
      </c>
      <c r="BE37" s="88"/>
      <c r="BF37" s="88"/>
      <c r="BG37" s="88"/>
      <c r="BH37" s="88"/>
      <c r="BI37" s="88"/>
      <c r="BJ37" s="88"/>
      <c r="BK37" s="93" t="s">
        <v>11</v>
      </c>
      <c r="BL37" s="96">
        <f>H11</f>
        <v>3</v>
      </c>
    </row>
    <row r="38" spans="1:64" x14ac:dyDescent="0.3">
      <c r="A38" s="88"/>
      <c r="B38" s="88"/>
      <c r="C38" s="88"/>
      <c r="D38" s="88"/>
      <c r="E38" s="88"/>
      <c r="F38" s="88"/>
      <c r="G38" s="93" t="s">
        <v>6</v>
      </c>
      <c r="H38" s="96">
        <v>2.98</v>
      </c>
      <c r="J38" s="114"/>
      <c r="K38" s="115"/>
      <c r="L38" s="13"/>
      <c r="O38" s="88"/>
      <c r="P38" s="88"/>
      <c r="Q38" s="88"/>
      <c r="R38" s="88"/>
      <c r="S38" s="88"/>
      <c r="T38" s="88"/>
      <c r="U38" s="93" t="s">
        <v>6</v>
      </c>
      <c r="V38" s="96">
        <f>D16</f>
        <v>16.45</v>
      </c>
      <c r="Z38" s="88"/>
      <c r="AA38" s="88"/>
      <c r="AB38" s="88"/>
      <c r="AC38" s="88"/>
      <c r="AD38" s="88"/>
      <c r="AE38" s="88"/>
      <c r="AF38" s="93" t="s">
        <v>6</v>
      </c>
      <c r="AG38" s="96">
        <f>E16</f>
        <v>99</v>
      </c>
      <c r="AJ38" s="88"/>
      <c r="AK38" s="88"/>
      <c r="AL38" s="88"/>
      <c r="AM38" s="88"/>
      <c r="AN38" s="88"/>
      <c r="AO38" s="88"/>
      <c r="AP38" s="93" t="s">
        <v>6</v>
      </c>
      <c r="AQ38" s="96">
        <f>F16</f>
        <v>4.51</v>
      </c>
      <c r="AT38" s="88"/>
      <c r="AU38" s="88"/>
      <c r="AV38" s="88"/>
      <c r="AW38" s="88"/>
      <c r="AX38" s="88"/>
      <c r="AY38" s="88"/>
      <c r="AZ38" s="93" t="s">
        <v>6</v>
      </c>
      <c r="BA38" s="96">
        <f>G16</f>
        <v>11.51</v>
      </c>
      <c r="BE38" s="88"/>
      <c r="BF38" s="88"/>
      <c r="BG38" s="88"/>
      <c r="BH38" s="88"/>
      <c r="BI38" s="88"/>
      <c r="BJ38" s="88"/>
      <c r="BK38" s="93" t="s">
        <v>6</v>
      </c>
      <c r="BL38" s="96">
        <f>H16</f>
        <v>4.3</v>
      </c>
    </row>
    <row r="39" spans="1:64" x14ac:dyDescent="0.3">
      <c r="G39" s="40"/>
      <c r="J39" s="114"/>
      <c r="K39" s="115"/>
      <c r="L39" s="13"/>
      <c r="U39" s="40"/>
      <c r="AF39" s="40"/>
      <c r="AP39" s="40"/>
      <c r="AZ39" s="40"/>
      <c r="BK39" s="40"/>
    </row>
    <row r="40" spans="1:64" x14ac:dyDescent="0.3">
      <c r="A40" t="s">
        <v>124</v>
      </c>
      <c r="B40" s="58">
        <f>AVERAGE(B27,D27,F27:F33,H27:H38)</f>
        <v>3.4495238095238099</v>
      </c>
      <c r="G40" s="40"/>
      <c r="J40" s="114"/>
      <c r="K40" s="115"/>
      <c r="L40" s="13"/>
      <c r="O40" t="s">
        <v>124</v>
      </c>
      <c r="P40" s="58">
        <f>AVERAGE(P27,R27,T27:T33,V27:V38)</f>
        <v>27.65666666666667</v>
      </c>
      <c r="U40" s="40"/>
      <c r="Z40" t="s">
        <v>124</v>
      </c>
      <c r="AA40" s="58">
        <f>AVERAGE(AA27,AC27,AE27:AE33,AG27:AG38)</f>
        <v>146.23809523809524</v>
      </c>
      <c r="AF40" s="40"/>
      <c r="AJ40" t="s">
        <v>124</v>
      </c>
      <c r="AK40" s="58">
        <f>AVERAGE(AK27,AM27,AO27:AO33,AQ27:AQ38)</f>
        <v>5.010476190476191</v>
      </c>
      <c r="AP40" s="40"/>
      <c r="AT40" t="s">
        <v>124</v>
      </c>
      <c r="AU40" s="58">
        <f>AVERAGE(AU27,AW27,AY27:AY33,BA27:BA38)</f>
        <v>14.632857142857139</v>
      </c>
      <c r="AZ40" s="40"/>
      <c r="BE40" t="s">
        <v>124</v>
      </c>
      <c r="BF40" s="58">
        <f>AVERAGE(BF27,BH27,BJ27:BJ33,BL27:BL38)</f>
        <v>3.5047619047619052</v>
      </c>
      <c r="BK40" s="40"/>
    </row>
    <row r="41" spans="1:64" x14ac:dyDescent="0.3">
      <c r="G41" s="40"/>
      <c r="J41" s="114"/>
      <c r="K41" s="115"/>
      <c r="L41" s="13"/>
      <c r="U41" s="40"/>
      <c r="AF41" s="40"/>
      <c r="AP41" s="40"/>
      <c r="AZ41" s="40"/>
      <c r="BK41" s="40"/>
    </row>
    <row r="42" spans="1:64" x14ac:dyDescent="0.3">
      <c r="A42" t="s">
        <v>125</v>
      </c>
      <c r="B42" s="39">
        <f>B27</f>
        <v>2.34</v>
      </c>
      <c r="D42" s="39">
        <f>D27</f>
        <v>2.4</v>
      </c>
      <c r="F42" s="39">
        <f>AVERAGE(F27:F33)</f>
        <v>3.44</v>
      </c>
      <c r="G42" s="40"/>
      <c r="H42" s="39">
        <f>AVERAGE(H27:H38)</f>
        <v>3.6349999999999998</v>
      </c>
      <c r="J42" s="114"/>
      <c r="K42" s="115"/>
      <c r="L42" s="13"/>
      <c r="O42" t="s">
        <v>125</v>
      </c>
      <c r="P42" s="39">
        <f>P27</f>
        <v>75.989999999999995</v>
      </c>
      <c r="R42" s="39">
        <f>R27</f>
        <v>36.94</v>
      </c>
      <c r="T42" s="39">
        <f>AVERAGE(T27:T33)</f>
        <v>26.74285714285714</v>
      </c>
      <c r="U42" s="40"/>
      <c r="V42" s="39">
        <f>AVERAGE(V27:V38)</f>
        <v>23.388333333333335</v>
      </c>
      <c r="Z42" t="s">
        <v>125</v>
      </c>
      <c r="AA42" s="39">
        <f>AA27</f>
        <v>111</v>
      </c>
      <c r="AC42" s="39">
        <f>AC27</f>
        <v>213</v>
      </c>
      <c r="AE42" s="39">
        <f>AVERAGE(AE27:AE33)</f>
        <v>213.14285714285714</v>
      </c>
      <c r="AF42" s="40"/>
      <c r="AG42" s="39">
        <f>AVERAGE(AG27:AG38)</f>
        <v>104.58333333333333</v>
      </c>
      <c r="AJ42" t="s">
        <v>125</v>
      </c>
      <c r="AK42" s="39">
        <f>AK27</f>
        <v>12.43</v>
      </c>
      <c r="AM42" s="39">
        <f>AM27</f>
        <v>0.98</v>
      </c>
      <c r="AO42" s="39">
        <f>AVERAGE(AO27:AO33)</f>
        <v>6.0514285714285725</v>
      </c>
      <c r="AP42" s="40"/>
      <c r="AQ42" s="39">
        <f>AVERAGE(AQ27:AQ38)</f>
        <v>4.1208333333333327</v>
      </c>
      <c r="AT42" t="s">
        <v>125</v>
      </c>
      <c r="AU42" s="39">
        <f>AU27</f>
        <v>30.08</v>
      </c>
      <c r="AW42" s="39">
        <f>AW27</f>
        <v>2.65</v>
      </c>
      <c r="AY42" s="39">
        <f>AVERAGE(AY27:AY33)</f>
        <v>10.518571428571429</v>
      </c>
      <c r="AZ42" s="40"/>
      <c r="BA42" s="39">
        <f>AVERAGE(BA27:BA38)</f>
        <v>16.744166666666668</v>
      </c>
      <c r="BE42" t="s">
        <v>125</v>
      </c>
      <c r="BF42" s="39">
        <f>BF27</f>
        <v>2.8</v>
      </c>
      <c r="BH42" s="39">
        <f>BH27</f>
        <v>12.9</v>
      </c>
      <c r="BJ42" s="39">
        <f>AVERAGE(BJ27:BJ33)</f>
        <v>3.2714285714285714</v>
      </c>
      <c r="BK42" s="40"/>
      <c r="BL42" s="39">
        <f>AVERAGE(BL27:BL38)</f>
        <v>2.9166666666666665</v>
      </c>
    </row>
    <row r="43" spans="1:64" x14ac:dyDescent="0.3">
      <c r="G43" s="40"/>
      <c r="J43" s="114"/>
      <c r="K43" s="115"/>
      <c r="L43" s="13"/>
      <c r="U43" s="40"/>
      <c r="AF43" s="40"/>
      <c r="AP43" s="40"/>
      <c r="AZ43" s="40"/>
      <c r="BK43" s="40"/>
    </row>
    <row r="44" spans="1:64" x14ac:dyDescent="0.3">
      <c r="G44" s="40"/>
      <c r="J44" s="114"/>
      <c r="K44" s="115"/>
      <c r="L44" s="13"/>
      <c r="U44" s="40"/>
      <c r="AF44" s="40"/>
      <c r="AP44" s="40"/>
      <c r="AZ44" s="40"/>
      <c r="BK44" s="40"/>
    </row>
    <row r="45" spans="1:64" x14ac:dyDescent="0.3">
      <c r="A45" t="s">
        <v>126</v>
      </c>
      <c r="G45" s="40"/>
      <c r="H45" s="87"/>
      <c r="I45" s="53"/>
      <c r="J45" s="40"/>
      <c r="K45" s="40"/>
      <c r="O45" t="s">
        <v>126</v>
      </c>
      <c r="U45" s="40"/>
      <c r="V45" s="87"/>
      <c r="Z45" t="s">
        <v>126</v>
      </c>
      <c r="AF45" s="40"/>
      <c r="AG45" s="87"/>
      <c r="AJ45" t="s">
        <v>126</v>
      </c>
      <c r="AP45" s="40"/>
      <c r="AQ45" s="87"/>
      <c r="AT45" t="s">
        <v>126</v>
      </c>
      <c r="AZ45" s="40"/>
      <c r="BA45" s="87"/>
      <c r="BE45" t="s">
        <v>126</v>
      </c>
      <c r="BK45" s="40"/>
      <c r="BL45" s="87"/>
    </row>
    <row r="46" spans="1:64" x14ac:dyDescent="0.3">
      <c r="A46" s="88" t="s">
        <v>116</v>
      </c>
      <c r="B46" s="88"/>
      <c r="C46" s="88" t="s">
        <v>117</v>
      </c>
      <c r="D46" s="88"/>
      <c r="E46" s="88" t="s">
        <v>118</v>
      </c>
      <c r="F46" s="88"/>
      <c r="G46" s="89" t="s">
        <v>119</v>
      </c>
      <c r="H46" s="89"/>
      <c r="I46" s="53"/>
      <c r="J46" s="40"/>
      <c r="K46" s="40"/>
      <c r="O46" s="88" t="s">
        <v>116</v>
      </c>
      <c r="P46" s="88"/>
      <c r="Q46" s="88" t="s">
        <v>117</v>
      </c>
      <c r="R46" s="88"/>
      <c r="S46" s="88" t="s">
        <v>118</v>
      </c>
      <c r="T46" s="88"/>
      <c r="U46" s="89" t="s">
        <v>119</v>
      </c>
      <c r="V46" s="89"/>
      <c r="Z46" s="88" t="s">
        <v>116</v>
      </c>
      <c r="AA46" s="88"/>
      <c r="AB46" s="88" t="s">
        <v>117</v>
      </c>
      <c r="AC46" s="88"/>
      <c r="AD46" s="88" t="s">
        <v>118</v>
      </c>
      <c r="AE46" s="88"/>
      <c r="AF46" s="89" t="s">
        <v>119</v>
      </c>
      <c r="AG46" s="89"/>
      <c r="AJ46" s="88" t="s">
        <v>116</v>
      </c>
      <c r="AK46" s="88"/>
      <c r="AL46" s="88" t="s">
        <v>117</v>
      </c>
      <c r="AM46" s="88"/>
      <c r="AN46" s="88" t="s">
        <v>118</v>
      </c>
      <c r="AO46" s="88"/>
      <c r="AP46" s="89" t="s">
        <v>119</v>
      </c>
      <c r="AQ46" s="89"/>
      <c r="AT46" s="88" t="s">
        <v>116</v>
      </c>
      <c r="AU46" s="88"/>
      <c r="AV46" s="88" t="s">
        <v>117</v>
      </c>
      <c r="AW46" s="88"/>
      <c r="AX46" s="88" t="s">
        <v>118</v>
      </c>
      <c r="AY46" s="88"/>
      <c r="AZ46" s="89" t="s">
        <v>119</v>
      </c>
      <c r="BA46" s="89"/>
      <c r="BE46" s="88" t="s">
        <v>116</v>
      </c>
      <c r="BF46" s="88"/>
      <c r="BG46" s="88" t="s">
        <v>117</v>
      </c>
      <c r="BH46" s="88"/>
      <c r="BI46" s="88" t="s">
        <v>118</v>
      </c>
      <c r="BJ46" s="88"/>
      <c r="BK46" s="89" t="s">
        <v>119</v>
      </c>
      <c r="BL46" s="89"/>
    </row>
    <row r="47" spans="1:64" x14ac:dyDescent="0.3">
      <c r="A47" s="90" t="s">
        <v>9</v>
      </c>
      <c r="B47" s="97">
        <f>(B27-$B$40)^2</f>
        <v>1.2310430839002278</v>
      </c>
      <c r="C47" s="91" t="s">
        <v>5</v>
      </c>
      <c r="D47" s="94">
        <f>(D27-$B$40)^2</f>
        <v>1.1015002267573706</v>
      </c>
      <c r="E47" s="92" t="s">
        <v>60</v>
      </c>
      <c r="F47" s="95">
        <f>(F27-$B$40)^2</f>
        <v>0.348662131519274</v>
      </c>
      <c r="G47" s="93" t="s">
        <v>20</v>
      </c>
      <c r="H47" s="96">
        <f>(H27-$B$40)^2</f>
        <v>2.9945478458049863</v>
      </c>
      <c r="I47" s="53"/>
      <c r="J47" s="40"/>
      <c r="K47" s="40"/>
      <c r="O47" s="90" t="s">
        <v>9</v>
      </c>
      <c r="P47" s="97">
        <f>(P27-$P$40)^2</f>
        <v>2336.1111111111109</v>
      </c>
      <c r="Q47" s="91" t="s">
        <v>5</v>
      </c>
      <c r="R47" s="94">
        <f>(R27-$P$40)^2</f>
        <v>86.180277777777675</v>
      </c>
      <c r="S47" s="92" t="s">
        <v>60</v>
      </c>
      <c r="T47" s="95">
        <f>(T27-$P$40)^2</f>
        <v>12.792544444444479</v>
      </c>
      <c r="U47" s="93" t="s">
        <v>20</v>
      </c>
      <c r="V47" s="96">
        <f>(V27-$P$40)^2</f>
        <v>4.854677777777761</v>
      </c>
      <c r="Z47" s="90" t="s">
        <v>9</v>
      </c>
      <c r="AA47" s="97">
        <f>(AA27-$AA$40)^2</f>
        <v>1241.7233560090706</v>
      </c>
      <c r="AB47" s="91" t="s">
        <v>5</v>
      </c>
      <c r="AC47" s="94">
        <f>(AC27-$AA$40)^2</f>
        <v>4457.1519274376415</v>
      </c>
      <c r="AD47" s="92" t="s">
        <v>60</v>
      </c>
      <c r="AE47" s="95">
        <f>(AE27-$AA$40)^2</f>
        <v>3.1043083900226662</v>
      </c>
      <c r="AF47" s="93" t="s">
        <v>20</v>
      </c>
      <c r="AG47" s="96">
        <f>(AG27-$AA$40)^2</f>
        <v>688.43764172335614</v>
      </c>
      <c r="AJ47" s="90" t="s">
        <v>9</v>
      </c>
      <c r="AK47" s="97">
        <f>(AK27-$AK$40)^2</f>
        <v>55.049333560090695</v>
      </c>
      <c r="AL47" s="91" t="s">
        <v>5</v>
      </c>
      <c r="AM47" s="94">
        <f>(AM27-$AK$40)^2</f>
        <v>16.244738321995474</v>
      </c>
      <c r="AN47" s="92" t="s">
        <v>60</v>
      </c>
      <c r="AO47" s="95">
        <f>(AO27-$AK$40)^2</f>
        <v>2.5905668934240351</v>
      </c>
      <c r="AP47" s="93" t="s">
        <v>20</v>
      </c>
      <c r="AQ47" s="96">
        <f>(AQ27-$AK$40)^2</f>
        <v>5.1054478458049841</v>
      </c>
      <c r="AT47" s="90" t="s">
        <v>9</v>
      </c>
      <c r="AU47" s="97">
        <f>(AU27-$AU$40)^2</f>
        <v>238.61422244897966</v>
      </c>
      <c r="AV47" s="91" t="s">
        <v>5</v>
      </c>
      <c r="AW47" s="94">
        <f>(AW27-$AU$40)^2</f>
        <v>143.58886530612236</v>
      </c>
      <c r="AX47" s="92" t="s">
        <v>60</v>
      </c>
      <c r="AY47" s="95">
        <f>(AY27-$AU$40)^2</f>
        <v>18.34286530612242</v>
      </c>
      <c r="AZ47" s="93" t="s">
        <v>20</v>
      </c>
      <c r="BA47" s="96">
        <f>(BA27-$AU$40)^2</f>
        <v>79.159151020408245</v>
      </c>
      <c r="BE47" s="90" t="s">
        <v>9</v>
      </c>
      <c r="BF47" s="97">
        <f>(BF27-BF40)^2</f>
        <v>0.496689342403629</v>
      </c>
      <c r="BG47" s="91" t="s">
        <v>5</v>
      </c>
      <c r="BH47" s="94">
        <f>(BH27-BF40)^2</f>
        <v>88.27049886621316</v>
      </c>
      <c r="BI47" s="92" t="s">
        <v>60</v>
      </c>
      <c r="BJ47" s="95">
        <f>(BJ27-$BF$40)^2</f>
        <v>0.81859410430839064</v>
      </c>
      <c r="BK47" s="93" t="s">
        <v>20</v>
      </c>
      <c r="BL47" s="96">
        <f>(BL27-$BF$40)^2</f>
        <v>0.64764172335600945</v>
      </c>
    </row>
    <row r="48" spans="1:64" x14ac:dyDescent="0.3">
      <c r="A48" s="88"/>
      <c r="B48" s="88"/>
      <c r="C48" s="88"/>
      <c r="D48" s="88"/>
      <c r="E48" s="92" t="s">
        <v>61</v>
      </c>
      <c r="F48" s="95">
        <f>(F28-$B$40)^2</f>
        <v>4.1927437641722695E-4</v>
      </c>
      <c r="G48" s="93" t="s">
        <v>16</v>
      </c>
      <c r="H48" s="96">
        <f>(H28-$B$40)^2</f>
        <v>5.7371655328798371E-2</v>
      </c>
      <c r="I48" s="53"/>
      <c r="J48" s="40"/>
      <c r="K48" s="40"/>
      <c r="O48" s="88"/>
      <c r="P48" s="88"/>
      <c r="Q48" s="88"/>
      <c r="R48" s="88"/>
      <c r="S48" s="92" t="s">
        <v>61</v>
      </c>
      <c r="T48" s="95">
        <f t="shared" ref="T48:T53" si="0">(T28-$P$40)^2</f>
        <v>24.667777777777797</v>
      </c>
      <c r="U48" s="93" t="s">
        <v>16</v>
      </c>
      <c r="V48" s="96">
        <f t="shared" ref="V48:V58" si="1">(V28-$P$40)^2</f>
        <v>257.06777777777762</v>
      </c>
      <c r="Z48" s="88"/>
      <c r="AA48" s="88"/>
      <c r="AB48" s="88"/>
      <c r="AC48" s="88"/>
      <c r="AD48" s="92" t="s">
        <v>61</v>
      </c>
      <c r="AE48" s="95">
        <f>(AE28-$AA$40)^2</f>
        <v>2576.7709750566892</v>
      </c>
      <c r="AF48" s="93" t="s">
        <v>16</v>
      </c>
      <c r="AG48" s="96">
        <f t="shared" ref="AG48:AG58" si="2">(AG28-$AA$40)^2</f>
        <v>494.53287981859421</v>
      </c>
      <c r="AJ48" s="88"/>
      <c r="AK48" s="88"/>
      <c r="AL48" s="88"/>
      <c r="AM48" s="88"/>
      <c r="AN48" s="92" t="s">
        <v>61</v>
      </c>
      <c r="AO48" s="95">
        <f>(AO28-$AK$40)^2</f>
        <v>0.19401927437641742</v>
      </c>
      <c r="AP48" s="93" t="s">
        <v>16</v>
      </c>
      <c r="AQ48" s="96">
        <f t="shared" ref="AQ48:AQ58" si="3">(AQ28-$AK$40)^2</f>
        <v>1.9613335600907047</v>
      </c>
      <c r="AT48" s="88"/>
      <c r="AU48" s="88"/>
      <c r="AV48" s="88"/>
      <c r="AW48" s="88"/>
      <c r="AX48" s="92" t="s">
        <v>61</v>
      </c>
      <c r="AY48" s="95">
        <f t="shared" ref="AY48:AY53" si="4">(AY28-$AU$40)^2</f>
        <v>1.0258795918367285</v>
      </c>
      <c r="AZ48" s="93" t="s">
        <v>16</v>
      </c>
      <c r="BA48" s="96">
        <f t="shared" ref="BA48:BA58" si="5">(BA28-$AU$40)^2</f>
        <v>162.48965102040825</v>
      </c>
      <c r="BE48" s="88"/>
      <c r="BF48" s="88"/>
      <c r="BG48" s="88"/>
      <c r="BH48" s="88"/>
      <c r="BI48" s="92" t="s">
        <v>61</v>
      </c>
      <c r="BJ48" s="95">
        <f t="shared" ref="BJ48:BJ53" si="6">(BJ28-$BF$40)^2</f>
        <v>3.6281179138322006</v>
      </c>
      <c r="BK48" s="93" t="s">
        <v>16</v>
      </c>
      <c r="BL48" s="96">
        <f t="shared" ref="BL48:BL58" si="7">(BL28-$BF$40)^2</f>
        <v>1.9733560090702957</v>
      </c>
    </row>
    <row r="49" spans="1:64" x14ac:dyDescent="0.3">
      <c r="A49" s="88"/>
      <c r="B49" s="88"/>
      <c r="C49" s="88"/>
      <c r="D49" s="88"/>
      <c r="E49" s="92" t="s">
        <v>62</v>
      </c>
      <c r="F49" s="95">
        <f t="shared" ref="F49:F53" si="8">(F29-$B$40)^2</f>
        <v>1.6776417233560225E-2</v>
      </c>
      <c r="G49" s="93" t="s">
        <v>15</v>
      </c>
      <c r="H49" s="96">
        <f t="shared" ref="H49:H58" si="9">(H29-$B$40)^2</f>
        <v>8.3824036281179265E-2</v>
      </c>
      <c r="I49" s="53"/>
      <c r="J49" s="40"/>
      <c r="K49" s="40"/>
      <c r="O49" s="88"/>
      <c r="P49" s="88"/>
      <c r="Q49" s="88"/>
      <c r="R49" s="88"/>
      <c r="S49" s="92" t="s">
        <v>62</v>
      </c>
      <c r="T49" s="95">
        <f t="shared" si="0"/>
        <v>116.13654444444454</v>
      </c>
      <c r="U49" s="93" t="s">
        <v>15</v>
      </c>
      <c r="V49" s="96">
        <f t="shared" si="1"/>
        <v>315.89137777777768</v>
      </c>
      <c r="Z49" s="88"/>
      <c r="AA49" s="88"/>
      <c r="AB49" s="88"/>
      <c r="AC49" s="88"/>
      <c r="AD49" s="92" t="s">
        <v>62</v>
      </c>
      <c r="AE49" s="95">
        <f t="shared" ref="AE49:AE53" si="10">(AE29-$AA$40)^2</f>
        <v>10560.009070294784</v>
      </c>
      <c r="AF49" s="93" t="s">
        <v>15</v>
      </c>
      <c r="AG49" s="96">
        <f>(AG29-$AA$40)^2</f>
        <v>1784.0566893424038</v>
      </c>
      <c r="AJ49" s="88"/>
      <c r="AK49" s="88"/>
      <c r="AL49" s="88"/>
      <c r="AM49" s="88"/>
      <c r="AN49" s="92" t="s">
        <v>62</v>
      </c>
      <c r="AO49" s="95">
        <f t="shared" ref="AO49:AO53" si="11">(AO29-$AK$40)^2</f>
        <v>3.998095464852605</v>
      </c>
      <c r="AP49" s="93" t="s">
        <v>15</v>
      </c>
      <c r="AQ49" s="96">
        <f>(AQ29-$AK$40)^2</f>
        <v>0.80914308390022616</v>
      </c>
      <c r="AT49" s="88"/>
      <c r="AU49" s="88"/>
      <c r="AV49" s="88"/>
      <c r="AW49" s="88"/>
      <c r="AX49" s="92" t="s">
        <v>62</v>
      </c>
      <c r="AY49" s="95">
        <f t="shared" si="4"/>
        <v>94.533951020408082</v>
      </c>
      <c r="AZ49" s="93" t="s">
        <v>15</v>
      </c>
      <c r="BA49" s="96">
        <f t="shared" si="5"/>
        <v>1.880816326530706E-2</v>
      </c>
      <c r="BE49" s="88"/>
      <c r="BF49" s="88"/>
      <c r="BG49" s="88"/>
      <c r="BH49" s="88"/>
      <c r="BI49" s="92" t="s">
        <v>62</v>
      </c>
      <c r="BJ49" s="95">
        <f>(BJ29-$BF$40)^2</f>
        <v>4.1927437641723603E-2</v>
      </c>
      <c r="BK49" s="93" t="s">
        <v>15</v>
      </c>
      <c r="BL49" s="96">
        <f t="shared" si="7"/>
        <v>8.7165532879818236E-2</v>
      </c>
    </row>
    <row r="50" spans="1:64" x14ac:dyDescent="0.3">
      <c r="A50" s="88"/>
      <c r="B50" s="88"/>
      <c r="C50" s="88"/>
      <c r="D50" s="88"/>
      <c r="E50" s="92" t="s">
        <v>63</v>
      </c>
      <c r="F50" s="95">
        <f t="shared" si="8"/>
        <v>5.7371655328798371E-2</v>
      </c>
      <c r="G50" s="93" t="s">
        <v>10</v>
      </c>
      <c r="H50" s="96">
        <f t="shared" si="9"/>
        <v>0.29211451247165515</v>
      </c>
      <c r="I50" s="42"/>
      <c r="J50" s="40"/>
      <c r="K50" s="40"/>
      <c r="O50" s="88"/>
      <c r="P50" s="88"/>
      <c r="Q50" s="88"/>
      <c r="R50" s="88"/>
      <c r="S50" s="92" t="s">
        <v>63</v>
      </c>
      <c r="T50" s="95">
        <f t="shared" si="0"/>
        <v>20.370177777777766</v>
      </c>
      <c r="U50" s="93" t="s">
        <v>10</v>
      </c>
      <c r="V50" s="96">
        <f t="shared" si="1"/>
        <v>102.54937777777782</v>
      </c>
      <c r="Z50" s="88"/>
      <c r="AA50" s="88"/>
      <c r="AB50" s="88"/>
      <c r="AC50" s="88"/>
      <c r="AD50" s="92" t="s">
        <v>63</v>
      </c>
      <c r="AE50" s="95">
        <f>(AE30-$AA$40)^2</f>
        <v>15070.485260770974</v>
      </c>
      <c r="AF50" s="93" t="s">
        <v>10</v>
      </c>
      <c r="AG50" s="96">
        <f t="shared" si="2"/>
        <v>3750.1043083900231</v>
      </c>
      <c r="AJ50" s="88"/>
      <c r="AK50" s="88"/>
      <c r="AL50" s="88"/>
      <c r="AM50" s="88"/>
      <c r="AN50" s="92" t="s">
        <v>63</v>
      </c>
      <c r="AO50" s="95">
        <f t="shared" si="11"/>
        <v>0.2299430839002265</v>
      </c>
      <c r="AP50" s="93" t="s">
        <v>10</v>
      </c>
      <c r="AQ50" s="96">
        <f t="shared" si="3"/>
        <v>3.4986811791383232</v>
      </c>
      <c r="AT50" s="88"/>
      <c r="AU50" s="88"/>
      <c r="AV50" s="88"/>
      <c r="AW50" s="88"/>
      <c r="AX50" s="92" t="s">
        <v>63</v>
      </c>
      <c r="AY50" s="95">
        <f t="shared" si="4"/>
        <v>1.3061224489795826</v>
      </c>
      <c r="AZ50" s="93" t="s">
        <v>10</v>
      </c>
      <c r="BA50" s="96">
        <f t="shared" si="5"/>
        <v>198.72943673469399</v>
      </c>
      <c r="BE50" s="88"/>
      <c r="BF50" s="88"/>
      <c r="BG50" s="88"/>
      <c r="BH50" s="88"/>
      <c r="BI50" s="92" t="s">
        <v>63</v>
      </c>
      <c r="BJ50" s="95">
        <f t="shared" si="6"/>
        <v>9.2879818594104463E-2</v>
      </c>
      <c r="BK50" s="93" t="s">
        <v>10</v>
      </c>
      <c r="BL50" s="96">
        <f t="shared" si="7"/>
        <v>0.496689342403629</v>
      </c>
    </row>
    <row r="51" spans="1:64" x14ac:dyDescent="0.3">
      <c r="A51" s="88"/>
      <c r="B51" s="88"/>
      <c r="C51" s="88"/>
      <c r="D51" s="88"/>
      <c r="E51" s="92" t="s">
        <v>64</v>
      </c>
      <c r="F51" s="95">
        <f t="shared" si="8"/>
        <v>1.2331573696145108</v>
      </c>
      <c r="G51" s="93" t="s">
        <v>13</v>
      </c>
      <c r="H51" s="96">
        <f t="shared" si="9"/>
        <v>0.17680022675736939</v>
      </c>
      <c r="I51" s="42"/>
      <c r="J51" s="40"/>
      <c r="K51" s="40"/>
      <c r="O51" s="88"/>
      <c r="P51" s="88"/>
      <c r="Q51" s="88"/>
      <c r="R51" s="88"/>
      <c r="S51" s="92" t="s">
        <v>64</v>
      </c>
      <c r="T51" s="95">
        <f t="shared" si="0"/>
        <v>39.104177777777693</v>
      </c>
      <c r="U51" s="93" t="s">
        <v>13</v>
      </c>
      <c r="V51" s="96">
        <f t="shared" si="1"/>
        <v>24.767211111111145</v>
      </c>
      <c r="Z51" s="88"/>
      <c r="AA51" s="88"/>
      <c r="AB51" s="88"/>
      <c r="AC51" s="88"/>
      <c r="AD51" s="92" t="s">
        <v>64</v>
      </c>
      <c r="AE51" s="95">
        <f t="shared" si="10"/>
        <v>14583.437641723356</v>
      </c>
      <c r="AF51" s="93" t="s">
        <v>13</v>
      </c>
      <c r="AG51" s="96">
        <f t="shared" si="2"/>
        <v>2326.913832199547</v>
      </c>
      <c r="AJ51" s="88"/>
      <c r="AK51" s="88"/>
      <c r="AL51" s="88"/>
      <c r="AM51" s="88"/>
      <c r="AN51" s="92" t="s">
        <v>64</v>
      </c>
      <c r="AO51" s="95">
        <f t="shared" si="11"/>
        <v>2.0150478458049865</v>
      </c>
      <c r="AP51" s="93" t="s">
        <v>13</v>
      </c>
      <c r="AQ51" s="96">
        <f t="shared" si="3"/>
        <v>4.5816383219954666</v>
      </c>
      <c r="AT51" s="88"/>
      <c r="AU51" s="88"/>
      <c r="AV51" s="88"/>
      <c r="AW51" s="88"/>
      <c r="AX51" s="92" t="s">
        <v>64</v>
      </c>
      <c r="AY51" s="95">
        <f t="shared" si="4"/>
        <v>4.5918367346938602</v>
      </c>
      <c r="AZ51" s="93" t="s">
        <v>13</v>
      </c>
      <c r="BA51" s="96">
        <f t="shared" si="5"/>
        <v>27.218579591836789</v>
      </c>
      <c r="BE51" s="88"/>
      <c r="BF51" s="88"/>
      <c r="BG51" s="88"/>
      <c r="BH51" s="88"/>
      <c r="BI51" s="92" t="s">
        <v>64</v>
      </c>
      <c r="BJ51" s="95">
        <f t="shared" si="6"/>
        <v>1.0975056689342512E-2</v>
      </c>
      <c r="BK51" s="93" t="s">
        <v>13</v>
      </c>
      <c r="BL51" s="96">
        <f t="shared" si="7"/>
        <v>3.2571655328798204</v>
      </c>
    </row>
    <row r="52" spans="1:64" x14ac:dyDescent="0.3">
      <c r="A52" s="88"/>
      <c r="B52" s="88"/>
      <c r="C52" s="88"/>
      <c r="D52" s="88"/>
      <c r="E52" s="92" t="s">
        <v>65</v>
      </c>
      <c r="F52" s="95">
        <f t="shared" si="8"/>
        <v>1.143881179138323</v>
      </c>
      <c r="G52" s="93" t="s">
        <v>1</v>
      </c>
      <c r="H52" s="96">
        <f t="shared" si="9"/>
        <v>0.18530975056689303</v>
      </c>
      <c r="I52" s="53"/>
      <c r="J52" s="40"/>
      <c r="K52" s="40"/>
      <c r="O52" s="88"/>
      <c r="P52" s="88"/>
      <c r="Q52" s="88"/>
      <c r="R52" s="88"/>
      <c r="S52" s="92" t="s">
        <v>65</v>
      </c>
      <c r="T52" s="95">
        <f t="shared" si="0"/>
        <v>35.323211111111092</v>
      </c>
      <c r="U52" s="93" t="s">
        <v>1</v>
      </c>
      <c r="V52" s="96">
        <f>(V32-$P$40)^2</f>
        <v>187.05121111111117</v>
      </c>
      <c r="Z52" s="88"/>
      <c r="AA52" s="88"/>
      <c r="AB52" s="88"/>
      <c r="AC52" s="88"/>
      <c r="AD52" s="92" t="s">
        <v>65</v>
      </c>
      <c r="AE52" s="95">
        <f t="shared" si="10"/>
        <v>518.10430839002254</v>
      </c>
      <c r="AF52" s="93" t="s">
        <v>1</v>
      </c>
      <c r="AG52" s="96">
        <f t="shared" si="2"/>
        <v>52.390022675737001</v>
      </c>
      <c r="AJ52" s="88"/>
      <c r="AK52" s="88"/>
      <c r="AL52" s="88"/>
      <c r="AM52" s="88"/>
      <c r="AN52" s="92" t="s">
        <v>65</v>
      </c>
      <c r="AO52" s="95">
        <f>(AO32-$AK$40)^2</f>
        <v>2.3394430839002252</v>
      </c>
      <c r="AP52" s="93" t="s">
        <v>1</v>
      </c>
      <c r="AQ52" s="96">
        <f t="shared" si="3"/>
        <v>0.33695260770975149</v>
      </c>
      <c r="AT52" s="88"/>
      <c r="AU52" s="88"/>
      <c r="AV52" s="88"/>
      <c r="AW52" s="88"/>
      <c r="AX52" s="92" t="s">
        <v>65</v>
      </c>
      <c r="AY52" s="95">
        <f t="shared" si="4"/>
        <v>29.299022448979542</v>
      </c>
      <c r="AZ52" s="93" t="s">
        <v>1</v>
      </c>
      <c r="BA52" s="96">
        <f t="shared" si="5"/>
        <v>6.6711510204081401</v>
      </c>
      <c r="BE52" s="88"/>
      <c r="BF52" s="88"/>
      <c r="BG52" s="88"/>
      <c r="BH52" s="88"/>
      <c r="BI52" s="92" t="s">
        <v>65</v>
      </c>
      <c r="BJ52" s="95">
        <f t="shared" si="6"/>
        <v>8.7165532879818236E-2</v>
      </c>
      <c r="BK52" s="93" t="s">
        <v>1</v>
      </c>
      <c r="BL52" s="96">
        <f t="shared" si="7"/>
        <v>3.2571655328798204</v>
      </c>
    </row>
    <row r="53" spans="1:64" x14ac:dyDescent="0.3">
      <c r="A53" s="88"/>
      <c r="B53" s="88"/>
      <c r="C53" s="88"/>
      <c r="D53" s="88"/>
      <c r="E53" s="92" t="s">
        <v>66</v>
      </c>
      <c r="F53" s="95">
        <f t="shared" si="8"/>
        <v>0.12216689342403647</v>
      </c>
      <c r="G53" s="93" t="s">
        <v>0</v>
      </c>
      <c r="H53" s="96">
        <f t="shared" si="9"/>
        <v>0.67318117913832076</v>
      </c>
      <c r="I53" s="42"/>
      <c r="J53" s="40"/>
      <c r="K53" s="40"/>
      <c r="O53" s="88"/>
      <c r="P53" s="88"/>
      <c r="Q53" s="88"/>
      <c r="R53" s="88"/>
      <c r="S53" s="92" t="s">
        <v>66</v>
      </c>
      <c r="T53" s="95">
        <f t="shared" si="0"/>
        <v>14.338844444444462</v>
      </c>
      <c r="U53" s="93" t="s">
        <v>0</v>
      </c>
      <c r="V53" s="96">
        <f t="shared" si="1"/>
        <v>119.82951111111116</v>
      </c>
      <c r="Z53" s="88"/>
      <c r="AA53" s="88"/>
      <c r="AB53" s="88"/>
      <c r="AC53" s="88"/>
      <c r="AD53" s="92" t="s">
        <v>66</v>
      </c>
      <c r="AE53" s="95">
        <f t="shared" si="10"/>
        <v>2186.6757369614511</v>
      </c>
      <c r="AF53" s="93" t="s">
        <v>0</v>
      </c>
      <c r="AG53" s="96">
        <f t="shared" si="2"/>
        <v>2834.2947845804993</v>
      </c>
      <c r="AJ53" s="88"/>
      <c r="AK53" s="88"/>
      <c r="AL53" s="88"/>
      <c r="AM53" s="88"/>
      <c r="AN53" s="92" t="s">
        <v>66</v>
      </c>
      <c r="AO53" s="95">
        <f t="shared" si="11"/>
        <v>0.47544308390022633</v>
      </c>
      <c r="AP53" s="93" t="s">
        <v>0</v>
      </c>
      <c r="AQ53" s="96">
        <f t="shared" si="3"/>
        <v>4.1635430839002279</v>
      </c>
      <c r="AT53" s="88"/>
      <c r="AU53" s="88"/>
      <c r="AV53" s="88"/>
      <c r="AW53" s="88"/>
      <c r="AX53" s="92" t="s">
        <v>66</v>
      </c>
      <c r="AY53" s="95">
        <f t="shared" si="4"/>
        <v>25.835436734693833</v>
      </c>
      <c r="AZ53" s="93" t="s">
        <v>0</v>
      </c>
      <c r="BA53" s="96">
        <f t="shared" si="5"/>
        <v>6.590222448979608</v>
      </c>
      <c r="BE53" s="88"/>
      <c r="BF53" s="88"/>
      <c r="BG53" s="88"/>
      <c r="BH53" s="88"/>
      <c r="BI53" s="92" t="s">
        <v>66</v>
      </c>
      <c r="BJ53" s="95">
        <f t="shared" si="6"/>
        <v>2.2357369614512459</v>
      </c>
      <c r="BK53" s="93" t="s">
        <v>0</v>
      </c>
      <c r="BL53" s="96">
        <f t="shared" si="7"/>
        <v>0.64764172335600945</v>
      </c>
    </row>
    <row r="54" spans="1:64" x14ac:dyDescent="0.3">
      <c r="A54" s="88"/>
      <c r="B54" s="88"/>
      <c r="C54" s="88"/>
      <c r="D54" s="88"/>
      <c r="E54" s="88"/>
      <c r="F54" s="88"/>
      <c r="G54" s="93" t="s">
        <v>4</v>
      </c>
      <c r="H54" s="96">
        <f t="shared" si="9"/>
        <v>2.2643083900226676E-2</v>
      </c>
      <c r="I54" s="40"/>
      <c r="J54" s="40"/>
      <c r="K54" s="40"/>
      <c r="O54" s="88"/>
      <c r="P54" s="88"/>
      <c r="Q54" s="88"/>
      <c r="R54" s="88"/>
      <c r="S54" s="88"/>
      <c r="T54" s="88"/>
      <c r="U54" s="93" t="s">
        <v>4</v>
      </c>
      <c r="V54" s="96">
        <f t="shared" si="1"/>
        <v>17.668011111111081</v>
      </c>
      <c r="Z54" s="88"/>
      <c r="AA54" s="88"/>
      <c r="AB54" s="88"/>
      <c r="AC54" s="88"/>
      <c r="AD54" s="88"/>
      <c r="AE54" s="88"/>
      <c r="AF54" s="93" t="s">
        <v>4</v>
      </c>
      <c r="AG54" s="96">
        <f t="shared" si="2"/>
        <v>2231.4376417233561</v>
      </c>
      <c r="AJ54" s="88"/>
      <c r="AK54" s="88"/>
      <c r="AL54" s="88"/>
      <c r="AM54" s="88"/>
      <c r="AN54" s="88"/>
      <c r="AO54" s="88"/>
      <c r="AP54" s="93" t="s">
        <v>4</v>
      </c>
      <c r="AQ54" s="96">
        <f t="shared" si="3"/>
        <v>3.3873526077097527</v>
      </c>
      <c r="AT54" s="88"/>
      <c r="AU54" s="88"/>
      <c r="AV54" s="88"/>
      <c r="AW54" s="88"/>
      <c r="AX54" s="88"/>
      <c r="AY54" s="88"/>
      <c r="AZ54" s="93" t="s">
        <v>4</v>
      </c>
      <c r="BA54" s="96">
        <f>(BA34-$AU$40)^2</f>
        <v>2.4738795918367211</v>
      </c>
      <c r="BE54" s="88"/>
      <c r="BF54" s="88"/>
      <c r="BG54" s="88"/>
      <c r="BH54" s="88"/>
      <c r="BI54" s="88"/>
      <c r="BJ54" s="88"/>
      <c r="BK54" s="93" t="s">
        <v>4</v>
      </c>
      <c r="BL54" s="96">
        <f t="shared" si="7"/>
        <v>2.2675736961455317E-5</v>
      </c>
    </row>
    <row r="55" spans="1:64" x14ac:dyDescent="0.3">
      <c r="A55" s="88"/>
      <c r="B55" s="88"/>
      <c r="C55" s="88"/>
      <c r="D55" s="88"/>
      <c r="E55" s="88"/>
      <c r="F55" s="88"/>
      <c r="G55" s="93" t="s">
        <v>12</v>
      </c>
      <c r="H55" s="96">
        <f t="shared" si="9"/>
        <v>3.5919274376417447E-2</v>
      </c>
      <c r="I55" s="40"/>
      <c r="J55" s="40"/>
      <c r="K55" s="40"/>
      <c r="O55" s="88"/>
      <c r="P55" s="88"/>
      <c r="Q55" s="88"/>
      <c r="R55" s="88"/>
      <c r="S55" s="88"/>
      <c r="T55" s="88"/>
      <c r="U55" s="93" t="s">
        <v>12</v>
      </c>
      <c r="V55" s="96">
        <f t="shared" si="1"/>
        <v>99.733511111111142</v>
      </c>
      <c r="Z55" s="88"/>
      <c r="AA55" s="88"/>
      <c r="AB55" s="88"/>
      <c r="AC55" s="88"/>
      <c r="AD55" s="88"/>
      <c r="AE55" s="88"/>
      <c r="AF55" s="93" t="s">
        <v>12</v>
      </c>
      <c r="AG55" s="96">
        <f t="shared" si="2"/>
        <v>1619.1043083900229</v>
      </c>
      <c r="AJ55" s="88"/>
      <c r="AK55" s="88"/>
      <c r="AL55" s="88"/>
      <c r="AM55" s="88"/>
      <c r="AN55" s="88"/>
      <c r="AO55" s="88"/>
      <c r="AP55" s="93" t="s">
        <v>12</v>
      </c>
      <c r="AQ55" s="96">
        <f t="shared" si="3"/>
        <v>4.1635430839002279</v>
      </c>
      <c r="AT55" s="88"/>
      <c r="AU55" s="88"/>
      <c r="AV55" s="88"/>
      <c r="AW55" s="88"/>
      <c r="AX55" s="88"/>
      <c r="AY55" s="88"/>
      <c r="AZ55" s="93" t="s">
        <v>12</v>
      </c>
      <c r="BA55" s="96">
        <f t="shared" si="5"/>
        <v>1.9520081632653201</v>
      </c>
      <c r="BE55" s="88"/>
      <c r="BF55" s="88"/>
      <c r="BG55" s="88"/>
      <c r="BH55" s="88"/>
      <c r="BI55" s="88"/>
      <c r="BJ55" s="88"/>
      <c r="BK55" s="93" t="s">
        <v>12</v>
      </c>
      <c r="BL55" s="96">
        <f t="shared" si="7"/>
        <v>0.36573696145124779</v>
      </c>
    </row>
    <row r="56" spans="1:64" x14ac:dyDescent="0.3">
      <c r="A56" s="88"/>
      <c r="B56" s="88"/>
      <c r="C56" s="88"/>
      <c r="D56" s="88"/>
      <c r="E56" s="88"/>
      <c r="F56" s="88"/>
      <c r="G56" s="93" t="s">
        <v>19</v>
      </c>
      <c r="H56" s="96">
        <f t="shared" si="9"/>
        <v>0.13654784580498888</v>
      </c>
      <c r="I56" s="42"/>
      <c r="J56" s="40"/>
      <c r="K56" s="40"/>
      <c r="O56" s="88"/>
      <c r="P56" s="88"/>
      <c r="Q56" s="88"/>
      <c r="R56" s="88"/>
      <c r="S56" s="88"/>
      <c r="T56" s="88"/>
      <c r="U56" s="93" t="s">
        <v>19</v>
      </c>
      <c r="V56" s="96">
        <f t="shared" si="1"/>
        <v>154.42204444444451</v>
      </c>
      <c r="Z56" s="88"/>
      <c r="AA56" s="88"/>
      <c r="AB56" s="88"/>
      <c r="AC56" s="88"/>
      <c r="AD56" s="88"/>
      <c r="AE56" s="88"/>
      <c r="AF56" s="93" t="s">
        <v>19</v>
      </c>
      <c r="AG56" s="96">
        <f t="shared" si="2"/>
        <v>914.34240362811806</v>
      </c>
      <c r="AJ56" s="88"/>
      <c r="AK56" s="88"/>
      <c r="AL56" s="88"/>
      <c r="AM56" s="88"/>
      <c r="AN56" s="88"/>
      <c r="AO56" s="88"/>
      <c r="AP56" s="93" t="s">
        <v>19</v>
      </c>
      <c r="AQ56" s="96">
        <f t="shared" si="3"/>
        <v>0.37151927437641674</v>
      </c>
      <c r="AT56" s="88"/>
      <c r="AU56" s="88"/>
      <c r="AV56" s="88"/>
      <c r="AW56" s="88"/>
      <c r="AX56" s="88"/>
      <c r="AY56" s="88"/>
      <c r="AZ56" s="93" t="s">
        <v>19</v>
      </c>
      <c r="BA56" s="96">
        <f t="shared" si="5"/>
        <v>8.9571938775509938</v>
      </c>
      <c r="BE56" s="88"/>
      <c r="BF56" s="88"/>
      <c r="BG56" s="88"/>
      <c r="BH56" s="88"/>
      <c r="BI56" s="88"/>
      <c r="BJ56" s="88"/>
      <c r="BK56" s="93" t="s">
        <v>19</v>
      </c>
      <c r="BL56" s="96">
        <f t="shared" si="7"/>
        <v>8.7165532879818236E-2</v>
      </c>
    </row>
    <row r="57" spans="1:64" x14ac:dyDescent="0.3">
      <c r="A57" s="88"/>
      <c r="B57" s="88"/>
      <c r="C57" s="88"/>
      <c r="D57" s="88"/>
      <c r="E57" s="88"/>
      <c r="F57" s="88"/>
      <c r="G57" s="93" t="s">
        <v>11</v>
      </c>
      <c r="H57" s="96">
        <f t="shared" si="9"/>
        <v>9.5804988662131663E-2</v>
      </c>
      <c r="I57" s="40"/>
      <c r="J57" s="40"/>
      <c r="K57" s="40"/>
      <c r="O57" s="88"/>
      <c r="P57" s="88"/>
      <c r="Q57" s="88"/>
      <c r="R57" s="88"/>
      <c r="S57" s="88"/>
      <c r="T57" s="88"/>
      <c r="U57" s="93" t="s">
        <v>11</v>
      </c>
      <c r="V57" s="96">
        <f t="shared" si="1"/>
        <v>327.12751111111123</v>
      </c>
      <c r="Z57" s="88"/>
      <c r="AA57" s="88"/>
      <c r="AB57" s="88"/>
      <c r="AC57" s="88"/>
      <c r="AD57" s="88"/>
      <c r="AE57" s="88"/>
      <c r="AF57" s="93" t="s">
        <v>11</v>
      </c>
      <c r="AG57" s="96">
        <f t="shared" si="2"/>
        <v>5511.2947845804993</v>
      </c>
      <c r="AJ57" s="88"/>
      <c r="AK57" s="88"/>
      <c r="AL57" s="88"/>
      <c r="AM57" s="88"/>
      <c r="AN57" s="88"/>
      <c r="AO57" s="88"/>
      <c r="AP57" s="93" t="s">
        <v>11</v>
      </c>
      <c r="AQ57" s="96">
        <f t="shared" si="3"/>
        <v>4.1228335600907053</v>
      </c>
      <c r="AT57" s="88"/>
      <c r="AU57" s="88"/>
      <c r="AV57" s="88"/>
      <c r="AW57" s="88"/>
      <c r="AX57" s="88"/>
      <c r="AY57" s="88"/>
      <c r="AZ57" s="93" t="s">
        <v>11</v>
      </c>
      <c r="BA57" s="96">
        <f t="shared" si="5"/>
        <v>89.356508163265232</v>
      </c>
      <c r="BE57" s="88"/>
      <c r="BF57" s="88"/>
      <c r="BG57" s="88"/>
      <c r="BH57" s="88"/>
      <c r="BI57" s="88"/>
      <c r="BJ57" s="88"/>
      <c r="BK57" s="93" t="s">
        <v>11</v>
      </c>
      <c r="BL57" s="96">
        <f t="shared" si="7"/>
        <v>0.25478458049886665</v>
      </c>
    </row>
    <row r="58" spans="1:64" x14ac:dyDescent="0.3">
      <c r="A58" s="88"/>
      <c r="B58" s="88"/>
      <c r="C58" s="88"/>
      <c r="D58" s="88"/>
      <c r="E58" s="88"/>
      <c r="F58" s="88"/>
      <c r="G58" s="93" t="s">
        <v>6</v>
      </c>
      <c r="H58" s="96">
        <f t="shared" si="9"/>
        <v>0.22045260770975092</v>
      </c>
      <c r="I58" s="42"/>
      <c r="J58" s="40"/>
      <c r="K58" s="40"/>
      <c r="O58" s="88"/>
      <c r="P58" s="88"/>
      <c r="Q58" s="88"/>
      <c r="R58" s="88"/>
      <c r="S58" s="88"/>
      <c r="T58" s="88"/>
      <c r="U58" s="93" t="s">
        <v>6</v>
      </c>
      <c r="V58" s="96">
        <f t="shared" si="1"/>
        <v>125.58937777777787</v>
      </c>
      <c r="Z58" s="88"/>
      <c r="AA58" s="88"/>
      <c r="AB58" s="88"/>
      <c r="AC58" s="88"/>
      <c r="AD58" s="88"/>
      <c r="AE58" s="88"/>
      <c r="AF58" s="93" t="s">
        <v>6</v>
      </c>
      <c r="AG58" s="96">
        <f t="shared" si="2"/>
        <v>2231.4376417233561</v>
      </c>
      <c r="AJ58" s="88"/>
      <c r="AK58" s="88"/>
      <c r="AL58" s="88"/>
      <c r="AM58" s="88"/>
      <c r="AN58" s="88"/>
      <c r="AO58" s="88"/>
      <c r="AP58" s="93" t="s">
        <v>6</v>
      </c>
      <c r="AQ58" s="96">
        <f t="shared" si="3"/>
        <v>0.25047641723356079</v>
      </c>
      <c r="AT58" s="88"/>
      <c r="AU58" s="88"/>
      <c r="AV58" s="88"/>
      <c r="AW58" s="88"/>
      <c r="AX58" s="88"/>
      <c r="AY58" s="88"/>
      <c r="AZ58" s="93" t="s">
        <v>6</v>
      </c>
      <c r="BA58" s="96">
        <f t="shared" si="5"/>
        <v>9.7522367346938541</v>
      </c>
      <c r="BE58" s="88"/>
      <c r="BF58" s="88"/>
      <c r="BG58" s="88"/>
      <c r="BH58" s="88"/>
      <c r="BI58" s="88"/>
      <c r="BJ58" s="88"/>
      <c r="BK58" s="93" t="s">
        <v>6</v>
      </c>
      <c r="BL58" s="96">
        <f t="shared" si="7"/>
        <v>0.63240362811791284</v>
      </c>
    </row>
    <row r="59" spans="1:64" x14ac:dyDescent="0.3">
      <c r="G59" s="98" t="s">
        <v>127</v>
      </c>
      <c r="H59" s="36">
        <f>SUM(B47,D47,F47:F53,H47:H58)</f>
        <v>10.229495238095236</v>
      </c>
      <c r="I59" s="40"/>
      <c r="J59" s="40"/>
      <c r="K59" s="40"/>
      <c r="U59" s="98" t="s">
        <v>127</v>
      </c>
      <c r="V59" s="36">
        <f>SUM(P47,R47,T47:T53,V47:V58)</f>
        <v>4421.576266666666</v>
      </c>
      <c r="AF59" s="98" t="s">
        <v>127</v>
      </c>
      <c r="AG59" s="36">
        <f>SUM(AA47,AC47,AE47:AE53,AG47:AG58)</f>
        <v>75635.809523809556</v>
      </c>
      <c r="AP59" s="98" t="s">
        <v>127</v>
      </c>
      <c r="AQ59" s="36">
        <f>SUM(AK47,AM47,AO47:AO53,AQ47:AQ58)</f>
        <v>115.88909523809525</v>
      </c>
      <c r="AZ59" s="98" t="s">
        <v>127</v>
      </c>
      <c r="BA59" s="36">
        <f>SUM(AU47,AW47,AY47:AY53,BA47:BA58)</f>
        <v>1150.5070285714287</v>
      </c>
      <c r="BK59" s="98" t="s">
        <v>127</v>
      </c>
      <c r="BL59" s="36">
        <f>SUM(BF47,BH47,BJ47:BJ53,BL47:BL58)</f>
        <v>107.38952380952382</v>
      </c>
    </row>
    <row r="66" spans="1:64" x14ac:dyDescent="0.3">
      <c r="A66" t="s">
        <v>128</v>
      </c>
      <c r="G66" s="40"/>
      <c r="H66" s="87"/>
      <c r="O66" t="s">
        <v>128</v>
      </c>
      <c r="U66" s="40"/>
      <c r="V66" s="87"/>
      <c r="Z66" t="s">
        <v>128</v>
      </c>
      <c r="AF66" s="40"/>
      <c r="AG66" s="87"/>
      <c r="AJ66" t="s">
        <v>128</v>
      </c>
      <c r="AP66" s="40"/>
      <c r="AQ66" s="87"/>
      <c r="AT66" t="s">
        <v>128</v>
      </c>
      <c r="AZ66" s="40"/>
      <c r="BA66" s="87"/>
      <c r="BE66" t="s">
        <v>128</v>
      </c>
      <c r="BK66" s="40"/>
      <c r="BL66" s="87"/>
    </row>
    <row r="67" spans="1:64" x14ac:dyDescent="0.3">
      <c r="A67" s="88" t="s">
        <v>116</v>
      </c>
      <c r="B67" s="88"/>
      <c r="C67" s="88" t="s">
        <v>117</v>
      </c>
      <c r="D67" s="88"/>
      <c r="E67" s="88" t="s">
        <v>118</v>
      </c>
      <c r="F67" s="88"/>
      <c r="G67" s="89" t="s">
        <v>119</v>
      </c>
      <c r="H67" s="89"/>
      <c r="O67" s="88" t="s">
        <v>116</v>
      </c>
      <c r="P67" s="88"/>
      <c r="Q67" s="88" t="s">
        <v>117</v>
      </c>
      <c r="R67" s="88"/>
      <c r="S67" s="88" t="s">
        <v>118</v>
      </c>
      <c r="T67" s="88"/>
      <c r="U67" s="89" t="s">
        <v>119</v>
      </c>
      <c r="V67" s="89"/>
      <c r="Z67" s="88" t="s">
        <v>116</v>
      </c>
      <c r="AA67" s="88"/>
      <c r="AB67" s="88" t="s">
        <v>117</v>
      </c>
      <c r="AC67" s="88"/>
      <c r="AD67" s="88" t="s">
        <v>118</v>
      </c>
      <c r="AE67" s="88"/>
      <c r="AF67" s="89" t="s">
        <v>119</v>
      </c>
      <c r="AG67" s="89"/>
      <c r="AJ67" s="88" t="s">
        <v>116</v>
      </c>
      <c r="AK67" s="88"/>
      <c r="AL67" s="88" t="s">
        <v>117</v>
      </c>
      <c r="AM67" s="88"/>
      <c r="AN67" s="88" t="s">
        <v>118</v>
      </c>
      <c r="AO67" s="88"/>
      <c r="AP67" s="89" t="s">
        <v>119</v>
      </c>
      <c r="AQ67" s="89"/>
      <c r="AT67" s="88" t="s">
        <v>116</v>
      </c>
      <c r="AU67" s="88"/>
      <c r="AV67" s="88" t="s">
        <v>117</v>
      </c>
      <c r="AW67" s="88"/>
      <c r="AX67" s="88" t="s">
        <v>118</v>
      </c>
      <c r="AY67" s="88"/>
      <c r="AZ67" s="89" t="s">
        <v>119</v>
      </c>
      <c r="BA67" s="89"/>
      <c r="BE67" s="88" t="s">
        <v>116</v>
      </c>
      <c r="BF67" s="88"/>
      <c r="BG67" s="88" t="s">
        <v>117</v>
      </c>
      <c r="BH67" s="88"/>
      <c r="BI67" s="88" t="s">
        <v>118</v>
      </c>
      <c r="BJ67" s="88"/>
      <c r="BK67" s="89" t="s">
        <v>119</v>
      </c>
      <c r="BL67" s="89"/>
    </row>
    <row r="68" spans="1:64" x14ac:dyDescent="0.3">
      <c r="A68" s="90" t="s">
        <v>9</v>
      </c>
      <c r="B68" s="97">
        <f>(B27-$B$42)^2</f>
        <v>0</v>
      </c>
      <c r="C68" s="91" t="s">
        <v>5</v>
      </c>
      <c r="D68" s="94">
        <f>(D27-D42)^2</f>
        <v>0</v>
      </c>
      <c r="E68" s="92" t="s">
        <v>60</v>
      </c>
      <c r="F68" s="95">
        <f>(F27-F$42)^2</f>
        <v>0.3600000000000001</v>
      </c>
      <c r="G68" s="93" t="s">
        <v>20</v>
      </c>
      <c r="H68" s="96">
        <f>(H27-H$42)^2</f>
        <v>2.387025</v>
      </c>
      <c r="O68" s="90" t="s">
        <v>9</v>
      </c>
      <c r="P68" s="97">
        <f>(P27-$P$42)^2</f>
        <v>0</v>
      </c>
      <c r="Q68" s="91" t="s">
        <v>5</v>
      </c>
      <c r="R68" s="94">
        <f>(R27-R42)^2</f>
        <v>0</v>
      </c>
      <c r="S68" s="92" t="s">
        <v>60</v>
      </c>
      <c r="T68" s="95">
        <f>(T27-T$42)^2</f>
        <v>7.0908081632653008</v>
      </c>
      <c r="U68" s="93" t="s">
        <v>20</v>
      </c>
      <c r="V68" s="96">
        <f>(V27-V$42)^2</f>
        <v>41.882469444444411</v>
      </c>
      <c r="Z68" s="90" t="s">
        <v>9</v>
      </c>
      <c r="AA68" s="97">
        <f>(AA27-AA42)^2</f>
        <v>0</v>
      </c>
      <c r="AB68" s="91" t="s">
        <v>5</v>
      </c>
      <c r="AC68" s="94">
        <f>(AC27-AC42)^2</f>
        <v>0</v>
      </c>
      <c r="AD68" s="92" t="s">
        <v>60</v>
      </c>
      <c r="AE68" s="95">
        <f>(AE27-AE$42)^2</f>
        <v>4243.5918367346931</v>
      </c>
      <c r="AF68" s="93" t="s">
        <v>20</v>
      </c>
      <c r="AG68" s="96">
        <f>(AG27-AG$42)^2</f>
        <v>237.67361111111126</v>
      </c>
      <c r="AJ68" s="90" t="s">
        <v>9</v>
      </c>
      <c r="AK68" s="97">
        <f>(AK27-AK42)^2</f>
        <v>0</v>
      </c>
      <c r="AL68" s="91" t="s">
        <v>5</v>
      </c>
      <c r="AM68" s="94">
        <f>(AM27-AM42)^2</f>
        <v>0</v>
      </c>
      <c r="AN68" s="92" t="s">
        <v>60</v>
      </c>
      <c r="AO68" s="95">
        <f>(AO27-AO$42)^2</f>
        <v>0.32327346938775403</v>
      </c>
      <c r="AP68" s="93" t="s">
        <v>20</v>
      </c>
      <c r="AQ68" s="96">
        <f>(AQ27-AQ$42)^2</f>
        <v>9.9172506944444461</v>
      </c>
      <c r="AT68" s="90" t="s">
        <v>9</v>
      </c>
      <c r="AU68" s="97">
        <f>(AU27-AU42)^2</f>
        <v>0</v>
      </c>
      <c r="AV68" s="91" t="s">
        <v>5</v>
      </c>
      <c r="AW68" s="94">
        <f>(AW27-AW42)^2</f>
        <v>0</v>
      </c>
      <c r="AX68" s="92" t="s">
        <v>60</v>
      </c>
      <c r="AY68" s="95">
        <f>(AY27-AY$42)^2</f>
        <v>2.8416326530612403E-2</v>
      </c>
      <c r="AZ68" s="93" t="s">
        <v>20</v>
      </c>
      <c r="BA68" s="96">
        <f>(BA27-BA$42)^2</f>
        <v>46.047534027777772</v>
      </c>
      <c r="BE68" s="90" t="s">
        <v>9</v>
      </c>
      <c r="BF68" s="97">
        <f>(BF27-$BF$40)^2</f>
        <v>0.496689342403629</v>
      </c>
      <c r="BG68" s="91" t="s">
        <v>5</v>
      </c>
      <c r="BH68" s="94">
        <f>(BH27-BH42)^2</f>
        <v>0</v>
      </c>
      <c r="BI68" s="92" t="s">
        <v>60</v>
      </c>
      <c r="BJ68" s="95">
        <f t="shared" ref="BJ68:BJ74" si="12">(BJ27-BJ$42)^2</f>
        <v>0.45081632653061204</v>
      </c>
      <c r="BK68" s="93" t="s">
        <v>20</v>
      </c>
      <c r="BL68" s="96">
        <f t="shared" ref="BL68:BL79" si="13">(BL27-BL$42)^2</f>
        <v>4.6944444444444303E-2</v>
      </c>
    </row>
    <row r="69" spans="1:64" x14ac:dyDescent="0.3">
      <c r="A69" s="88"/>
      <c r="B69" s="88"/>
      <c r="C69" s="88"/>
      <c r="D69" s="88"/>
      <c r="E69" s="92" t="s">
        <v>61</v>
      </c>
      <c r="F69" s="95">
        <f>(F28-F$42)^2</f>
        <v>9.0000000000001494E-4</v>
      </c>
      <c r="G69" s="93" t="s">
        <v>16</v>
      </c>
      <c r="H69" s="96">
        <f>(H28-H$42)^2</f>
        <v>0.18062499999999984</v>
      </c>
      <c r="O69" s="88"/>
      <c r="P69" s="88"/>
      <c r="Q69" s="88"/>
      <c r="R69" s="88"/>
      <c r="S69" s="92" t="s">
        <v>61</v>
      </c>
      <c r="T69" s="95">
        <f t="shared" ref="T69:T74" si="14">(T28-T$42)^2</f>
        <v>16.425651020408132</v>
      </c>
      <c r="U69" s="93" t="s">
        <v>16</v>
      </c>
      <c r="V69" s="96">
        <f>(V28-V$42)^2</f>
        <v>412.15766944444425</v>
      </c>
      <c r="Z69" s="88"/>
      <c r="AA69" s="88"/>
      <c r="AB69" s="88"/>
      <c r="AC69" s="88"/>
      <c r="AD69" s="92" t="s">
        <v>61</v>
      </c>
      <c r="AE69" s="95">
        <f>(AE28-AE$42)^2</f>
        <v>260.59183673469374</v>
      </c>
      <c r="AF69" s="93" t="s">
        <v>16</v>
      </c>
      <c r="AG69" s="96">
        <f t="shared" ref="AG69:AG79" si="15">(AG28-AG$42)^2</f>
        <v>377.00694444444463</v>
      </c>
      <c r="AJ69" s="88"/>
      <c r="AK69" s="88"/>
      <c r="AL69" s="88"/>
      <c r="AM69" s="88"/>
      <c r="AN69" s="92" t="s">
        <v>61</v>
      </c>
      <c r="AO69" s="95">
        <f>(AO28-AO$42)^2</f>
        <v>2.1946306122449002</v>
      </c>
      <c r="AP69" s="93" t="s">
        <v>16</v>
      </c>
      <c r="AQ69" s="96">
        <f t="shared" ref="AQ69:AQ79" si="16">(AQ28-AQ$42)^2</f>
        <v>0.26095069444444391</v>
      </c>
      <c r="AT69" s="88"/>
      <c r="AU69" s="88"/>
      <c r="AV69" s="88"/>
      <c r="AW69" s="88"/>
      <c r="AX69" s="92" t="s">
        <v>61</v>
      </c>
      <c r="AY69" s="95">
        <f t="shared" ref="AY69:AY74" si="17">(AY28-AY$42)^2</f>
        <v>9.6188591836734645</v>
      </c>
      <c r="AZ69" s="93" t="s">
        <v>16</v>
      </c>
      <c r="BA69" s="96">
        <f t="shared" ref="BA69:BA79" si="18">(BA28-BA$42)^2</f>
        <v>113.12095069444439</v>
      </c>
      <c r="BE69" s="88"/>
      <c r="BF69" s="88"/>
      <c r="BG69" s="88"/>
      <c r="BH69" s="88"/>
      <c r="BI69" s="92" t="s">
        <v>61</v>
      </c>
      <c r="BJ69" s="95">
        <f t="shared" si="12"/>
        <v>2.7936734693877545</v>
      </c>
      <c r="BK69" s="93" t="s">
        <v>16</v>
      </c>
      <c r="BL69" s="96">
        <f t="shared" si="13"/>
        <v>0.66694444444444401</v>
      </c>
    </row>
    <row r="70" spans="1:64" x14ac:dyDescent="0.3">
      <c r="A70" s="88"/>
      <c r="B70" s="88"/>
      <c r="C70" s="88"/>
      <c r="D70" s="88"/>
      <c r="E70" s="92" t="s">
        <v>62</v>
      </c>
      <c r="F70" s="95">
        <f t="shared" ref="F70:F74" si="19">(F29-F$42)^2</f>
        <v>1.4400000000000026E-2</v>
      </c>
      <c r="G70" s="93" t="s">
        <v>15</v>
      </c>
      <c r="H70" s="96">
        <f>(H29-H$42)^2</f>
        <v>0.22562499999999966</v>
      </c>
      <c r="O70" s="88"/>
      <c r="P70" s="88"/>
      <c r="Q70" s="88"/>
      <c r="R70" s="88"/>
      <c r="S70" s="92" t="s">
        <v>62</v>
      </c>
      <c r="T70" s="95">
        <f t="shared" si="14"/>
        <v>97.275951020408129</v>
      </c>
      <c r="U70" s="93" t="s">
        <v>15</v>
      </c>
      <c r="V70" s="96">
        <f t="shared" ref="V70:V79" si="20">(V29-V$42)^2</f>
        <v>485.83506944444434</v>
      </c>
      <c r="Z70" s="88"/>
      <c r="AA70" s="88"/>
      <c r="AB70" s="88"/>
      <c r="AC70" s="88"/>
      <c r="AD70" s="92" t="s">
        <v>62</v>
      </c>
      <c r="AE70" s="95">
        <f t="shared" ref="AE70:AE74" si="21">(AE29-AE$42)^2</f>
        <v>1285.7346938775513</v>
      </c>
      <c r="AF70" s="93" t="s">
        <v>15</v>
      </c>
      <c r="AG70" s="96">
        <f>(AG29-AG$42)^2</f>
        <v>0.34027777777777224</v>
      </c>
      <c r="AJ70" s="88"/>
      <c r="AK70" s="88"/>
      <c r="AL70" s="88"/>
      <c r="AM70" s="88"/>
      <c r="AN70" s="92" t="s">
        <v>62</v>
      </c>
      <c r="AO70" s="95">
        <f t="shared" ref="AO70:AO74" si="22">(AO29-AO$42)^2</f>
        <v>0.91885918367346697</v>
      </c>
      <c r="AP70" s="93" t="s">
        <v>15</v>
      </c>
      <c r="AQ70" s="96">
        <f t="shared" si="16"/>
        <v>3.2011173611111139</v>
      </c>
      <c r="AT70" s="88"/>
      <c r="AU70" s="88"/>
      <c r="AV70" s="88"/>
      <c r="AW70" s="88"/>
      <c r="AX70" s="92" t="s">
        <v>62</v>
      </c>
      <c r="AY70" s="95">
        <f t="shared" si="17"/>
        <v>31.456073469387754</v>
      </c>
      <c r="AZ70" s="93" t="s">
        <v>15</v>
      </c>
      <c r="BA70" s="96">
        <f t="shared" si="18"/>
        <v>3.8973340277777866</v>
      </c>
      <c r="BE70" s="88"/>
      <c r="BF70" s="88"/>
      <c r="BG70" s="88"/>
      <c r="BH70" s="88"/>
      <c r="BI70" s="92" t="s">
        <v>62</v>
      </c>
      <c r="BJ70" s="95">
        <f t="shared" si="12"/>
        <v>8.1632653061223907E-4</v>
      </c>
      <c r="BK70" s="93" t="s">
        <v>15</v>
      </c>
      <c r="BL70" s="96">
        <f t="shared" si="13"/>
        <v>0.78027777777777774</v>
      </c>
    </row>
    <row r="71" spans="1:64" x14ac:dyDescent="0.3">
      <c r="A71" s="88"/>
      <c r="B71" s="88"/>
      <c r="C71" s="88"/>
      <c r="D71" s="88"/>
      <c r="E71" s="92" t="s">
        <v>63</v>
      </c>
      <c r="F71" s="95">
        <f t="shared" si="19"/>
        <v>5.2899999999999989E-2</v>
      </c>
      <c r="G71" s="93" t="s">
        <v>10</v>
      </c>
      <c r="H71" s="96">
        <f t="shared" ref="H71:H79" si="23">(H30-H$42)^2</f>
        <v>0.1260250000000003</v>
      </c>
      <c r="O71" s="88"/>
      <c r="P71" s="88"/>
      <c r="Q71" s="88"/>
      <c r="R71" s="88"/>
      <c r="S71" s="92" t="s">
        <v>63</v>
      </c>
      <c r="T71" s="95">
        <f t="shared" si="14"/>
        <v>29.453879591836781</v>
      </c>
      <c r="U71" s="93" t="s">
        <v>10</v>
      </c>
      <c r="V71" s="96">
        <f t="shared" si="20"/>
        <v>34.320069444444457</v>
      </c>
      <c r="Z71" s="88"/>
      <c r="AA71" s="88"/>
      <c r="AB71" s="88"/>
      <c r="AC71" s="88"/>
      <c r="AD71" s="92" t="s">
        <v>63</v>
      </c>
      <c r="AE71" s="95">
        <f t="shared" si="21"/>
        <v>3120.020408163266</v>
      </c>
      <c r="AF71" s="93" t="s">
        <v>10</v>
      </c>
      <c r="AG71" s="96">
        <f t="shared" si="15"/>
        <v>383.50694444444429</v>
      </c>
      <c r="AJ71" s="88"/>
      <c r="AK71" s="88"/>
      <c r="AL71" s="88"/>
      <c r="AM71" s="88"/>
      <c r="AN71" s="92" t="s">
        <v>63</v>
      </c>
      <c r="AO71" s="95">
        <f t="shared" si="22"/>
        <v>0.31520204081632747</v>
      </c>
      <c r="AP71" s="93" t="s">
        <v>10</v>
      </c>
      <c r="AQ71" s="96">
        <f t="shared" si="16"/>
        <v>0.96203402777777625</v>
      </c>
      <c r="AT71" s="88"/>
      <c r="AU71" s="88"/>
      <c r="AV71" s="88"/>
      <c r="AW71" s="88"/>
      <c r="AX71" s="92" t="s">
        <v>63</v>
      </c>
      <c r="AY71" s="95">
        <f t="shared" si="17"/>
        <v>8.8293877551020419</v>
      </c>
      <c r="AZ71" s="93" t="s">
        <v>10</v>
      </c>
      <c r="BA71" s="96">
        <f t="shared" si="18"/>
        <v>143.6602006944444</v>
      </c>
      <c r="BE71" s="88"/>
      <c r="BF71" s="88"/>
      <c r="BG71" s="88"/>
      <c r="BH71" s="88"/>
      <c r="BI71" s="92" t="s">
        <v>63</v>
      </c>
      <c r="BJ71" s="95">
        <f t="shared" si="12"/>
        <v>5.1020408163264946E-3</v>
      </c>
      <c r="BK71" s="93" t="s">
        <v>10</v>
      </c>
      <c r="BL71" s="96">
        <f t="shared" si="13"/>
        <v>1.3611111111111117E-2</v>
      </c>
    </row>
    <row r="72" spans="1:64" x14ac:dyDescent="0.3">
      <c r="A72" s="88"/>
      <c r="B72" s="88"/>
      <c r="C72" s="88"/>
      <c r="D72" s="88"/>
      <c r="E72" s="92" t="s">
        <v>64</v>
      </c>
      <c r="F72" s="95">
        <f t="shared" si="19"/>
        <v>1.2543999999999993</v>
      </c>
      <c r="G72" s="93" t="s">
        <v>13</v>
      </c>
      <c r="H72" s="96">
        <f t="shared" si="23"/>
        <v>5.5225000000000149E-2</v>
      </c>
      <c r="O72" s="88"/>
      <c r="P72" s="88"/>
      <c r="Q72" s="88"/>
      <c r="R72" s="88"/>
      <c r="S72" s="92" t="s">
        <v>64</v>
      </c>
      <c r="T72" s="95">
        <f t="shared" si="14"/>
        <v>51.367936734693863</v>
      </c>
      <c r="U72" s="93" t="s">
        <v>13</v>
      </c>
      <c r="V72" s="96">
        <f t="shared" si="20"/>
        <v>0.50173611111111449</v>
      </c>
      <c r="Z72" s="88"/>
      <c r="AA72" s="88"/>
      <c r="AB72" s="88"/>
      <c r="AC72" s="88"/>
      <c r="AD72" s="92" t="s">
        <v>64</v>
      </c>
      <c r="AE72" s="95">
        <f t="shared" si="21"/>
        <v>2900.5918367346944</v>
      </c>
      <c r="AF72" s="93" t="s">
        <v>13</v>
      </c>
      <c r="AG72" s="96">
        <f>(AG31-AG$42)^2</f>
        <v>43.340277777777715</v>
      </c>
      <c r="AJ72" s="88"/>
      <c r="AK72" s="88"/>
      <c r="AL72" s="88"/>
      <c r="AM72" s="88"/>
      <c r="AN72" s="92" t="s">
        <v>64</v>
      </c>
      <c r="AO72" s="95">
        <f t="shared" si="22"/>
        <v>0.14331632653061122</v>
      </c>
      <c r="AP72" s="93" t="s">
        <v>13</v>
      </c>
      <c r="AQ72" s="96">
        <f t="shared" si="16"/>
        <v>1.5645840277777758</v>
      </c>
      <c r="AT72" s="88"/>
      <c r="AU72" s="88"/>
      <c r="AV72" s="88"/>
      <c r="AW72" s="88"/>
      <c r="AX72" s="92" t="s">
        <v>64</v>
      </c>
      <c r="AY72" s="95">
        <f t="shared" si="17"/>
        <v>3.8865306122448984</v>
      </c>
      <c r="AZ72" s="93" t="s">
        <v>13</v>
      </c>
      <c r="BA72" s="96">
        <f t="shared" si="18"/>
        <v>9.6462006944444418</v>
      </c>
      <c r="BE72" s="88"/>
      <c r="BF72" s="88"/>
      <c r="BG72" s="88"/>
      <c r="BH72" s="88"/>
      <c r="BI72" s="92" t="s">
        <v>64</v>
      </c>
      <c r="BJ72" s="95">
        <f t="shared" si="12"/>
        <v>1.6530612244897956E-2</v>
      </c>
      <c r="BK72" s="93" t="s">
        <v>13</v>
      </c>
      <c r="BL72" s="96">
        <f t="shared" si="13"/>
        <v>1.4802777777777776</v>
      </c>
    </row>
    <row r="73" spans="1:64" x14ac:dyDescent="0.3">
      <c r="A73" s="88"/>
      <c r="B73" s="88"/>
      <c r="C73" s="88"/>
      <c r="D73" s="88"/>
      <c r="E73" s="92" t="s">
        <v>65</v>
      </c>
      <c r="F73" s="95">
        <f t="shared" si="19"/>
        <v>1.1236000000000002</v>
      </c>
      <c r="G73" s="93" t="s">
        <v>1</v>
      </c>
      <c r="H73" s="96">
        <f t="shared" si="23"/>
        <v>6.0025000000000051E-2</v>
      </c>
      <c r="O73" s="88"/>
      <c r="P73" s="88"/>
      <c r="Q73" s="88"/>
      <c r="R73" s="88"/>
      <c r="S73" s="92" t="s">
        <v>65</v>
      </c>
      <c r="T73" s="95">
        <f t="shared" si="14"/>
        <v>47.020408163265358</v>
      </c>
      <c r="U73" s="93" t="s">
        <v>1</v>
      </c>
      <c r="V73" s="96">
        <f t="shared" si="20"/>
        <v>88.516736111111143</v>
      </c>
      <c r="Z73" s="88"/>
      <c r="AA73" s="88"/>
      <c r="AB73" s="88"/>
      <c r="AC73" s="88"/>
      <c r="AD73" s="92" t="s">
        <v>65</v>
      </c>
      <c r="AE73" s="95">
        <f t="shared" si="21"/>
        <v>1948.5918367346935</v>
      </c>
      <c r="AF73" s="93" t="s">
        <v>1</v>
      </c>
      <c r="AG73" s="96">
        <f t="shared" si="15"/>
        <v>1184.5069444444448</v>
      </c>
      <c r="AJ73" s="88"/>
      <c r="AK73" s="88"/>
      <c r="AL73" s="88"/>
      <c r="AM73" s="88"/>
      <c r="AN73" s="92" t="s">
        <v>65</v>
      </c>
      <c r="AO73" s="95">
        <f t="shared" si="22"/>
        <v>0.23870204081632554</v>
      </c>
      <c r="AP73" s="93" t="s">
        <v>1</v>
      </c>
      <c r="AQ73" s="96">
        <f t="shared" si="16"/>
        <v>9.5584027777778011E-2</v>
      </c>
      <c r="AT73" s="88"/>
      <c r="AU73" s="88"/>
      <c r="AV73" s="88"/>
      <c r="AW73" s="88"/>
      <c r="AX73" s="92" t="s">
        <v>65</v>
      </c>
      <c r="AY73" s="95">
        <f t="shared" si="17"/>
        <v>1.6862877551020394</v>
      </c>
      <c r="AZ73" s="93" t="s">
        <v>1</v>
      </c>
      <c r="BA73" s="96">
        <f t="shared" si="18"/>
        <v>22.035200694444455</v>
      </c>
      <c r="BE73" s="88"/>
      <c r="BF73" s="88"/>
      <c r="BG73" s="88"/>
      <c r="BH73" s="88"/>
      <c r="BI73" s="92" t="s">
        <v>65</v>
      </c>
      <c r="BJ73" s="95">
        <f t="shared" si="12"/>
        <v>0.27938775510204072</v>
      </c>
      <c r="BK73" s="93" t="s">
        <v>1</v>
      </c>
      <c r="BL73" s="96">
        <f t="shared" si="13"/>
        <v>1.4802777777777776</v>
      </c>
    </row>
    <row r="74" spans="1:64" x14ac:dyDescent="0.3">
      <c r="A74" s="88"/>
      <c r="B74" s="88"/>
      <c r="C74" s="88"/>
      <c r="D74" s="88"/>
      <c r="E74" s="92" t="s">
        <v>66</v>
      </c>
      <c r="F74" s="95">
        <f t="shared" si="19"/>
        <v>0.1155999999999999</v>
      </c>
      <c r="G74" s="93" t="s">
        <v>0</v>
      </c>
      <c r="H74" s="96">
        <f t="shared" si="23"/>
        <v>0.40322499999999972</v>
      </c>
      <c r="O74" s="88"/>
      <c r="P74" s="88"/>
      <c r="Q74" s="88"/>
      <c r="R74" s="88"/>
      <c r="S74" s="92" t="s">
        <v>66</v>
      </c>
      <c r="T74" s="95">
        <f t="shared" si="14"/>
        <v>8.2533081632652845</v>
      </c>
      <c r="U74" s="93" t="s">
        <v>0</v>
      </c>
      <c r="V74" s="96">
        <f t="shared" si="20"/>
        <v>44.600136111111127</v>
      </c>
      <c r="Z74" s="88"/>
      <c r="AA74" s="88"/>
      <c r="AB74" s="88"/>
      <c r="AC74" s="88"/>
      <c r="AD74" s="92" t="s">
        <v>66</v>
      </c>
      <c r="AE74" s="95">
        <f t="shared" si="21"/>
        <v>405.73469387755085</v>
      </c>
      <c r="AF74" s="93" t="s">
        <v>0</v>
      </c>
      <c r="AG74" s="96">
        <f t="shared" si="15"/>
        <v>134.173611111111</v>
      </c>
      <c r="AJ74" s="88"/>
      <c r="AK74" s="88"/>
      <c r="AL74" s="88"/>
      <c r="AM74" s="88"/>
      <c r="AN74" s="92" t="s">
        <v>66</v>
      </c>
      <c r="AO74" s="95">
        <f t="shared" si="22"/>
        <v>0.12350204081632715</v>
      </c>
      <c r="AP74" s="93" t="s">
        <v>0</v>
      </c>
      <c r="AQ74" s="96">
        <f t="shared" si="16"/>
        <v>1.3244173611111092</v>
      </c>
      <c r="AT74" s="88"/>
      <c r="AU74" s="88"/>
      <c r="AV74" s="88"/>
      <c r="AW74" s="88"/>
      <c r="AX74" s="92" t="s">
        <v>66</v>
      </c>
      <c r="AY74" s="95">
        <f t="shared" si="17"/>
        <v>0.9381306122448968</v>
      </c>
      <c r="AZ74" s="93" t="s">
        <v>0</v>
      </c>
      <c r="BA74" s="96">
        <f>(BA33-BA$42)^2</f>
        <v>0.20778402777777552</v>
      </c>
      <c r="BE74" s="88"/>
      <c r="BF74" s="88"/>
      <c r="BG74" s="88"/>
      <c r="BH74" s="88"/>
      <c r="BI74" s="92" t="s">
        <v>66</v>
      </c>
      <c r="BJ74" s="95">
        <f t="shared" si="12"/>
        <v>2.9879591836734698</v>
      </c>
      <c r="BK74" s="93" t="s">
        <v>0</v>
      </c>
      <c r="BL74" s="96">
        <f t="shared" si="13"/>
        <v>4.6944444444444303E-2</v>
      </c>
    </row>
    <row r="75" spans="1:64" x14ac:dyDescent="0.3">
      <c r="A75" s="88"/>
      <c r="B75" s="88"/>
      <c r="C75" s="88"/>
      <c r="D75" s="88"/>
      <c r="E75" s="88"/>
      <c r="F75" s="88"/>
      <c r="G75" s="93" t="s">
        <v>4</v>
      </c>
      <c r="H75" s="96">
        <f t="shared" si="23"/>
        <v>1.2249999999999789E-3</v>
      </c>
      <c r="O75" s="88"/>
      <c r="P75" s="88"/>
      <c r="Q75" s="88"/>
      <c r="R75" s="88"/>
      <c r="S75" s="88"/>
      <c r="T75" s="88"/>
      <c r="U75" s="93" t="s">
        <v>4</v>
      </c>
      <c r="V75" s="96">
        <f t="shared" si="20"/>
        <v>71.769136111111067</v>
      </c>
      <c r="Z75" s="88"/>
      <c r="AA75" s="88"/>
      <c r="AB75" s="88"/>
      <c r="AC75" s="88"/>
      <c r="AD75" s="88"/>
      <c r="AE75" s="88"/>
      <c r="AF75" s="93" t="s">
        <v>4</v>
      </c>
      <c r="AG75" s="96">
        <f t="shared" si="15"/>
        <v>31.173611111111057</v>
      </c>
      <c r="AJ75" s="88"/>
      <c r="AK75" s="88"/>
      <c r="AL75" s="88"/>
      <c r="AM75" s="88"/>
      <c r="AN75" s="88"/>
      <c r="AO75" s="88"/>
      <c r="AP75" s="93" t="s">
        <v>4</v>
      </c>
      <c r="AQ75" s="96">
        <f>(AQ34-AQ$42)^2</f>
        <v>0.90408402777777663</v>
      </c>
      <c r="AT75" s="88"/>
      <c r="AU75" s="88"/>
      <c r="AV75" s="88"/>
      <c r="AW75" s="88"/>
      <c r="AX75" s="88"/>
      <c r="AY75" s="88"/>
      <c r="AZ75" s="93" t="s">
        <v>4</v>
      </c>
      <c r="BA75" s="96">
        <f t="shared" si="18"/>
        <v>13.573084027777787</v>
      </c>
      <c r="BE75" s="88"/>
      <c r="BF75" s="88"/>
      <c r="BG75" s="88"/>
      <c r="BH75" s="88"/>
      <c r="BI75" s="88"/>
      <c r="BJ75" s="88"/>
      <c r="BK75" s="93" t="s">
        <v>4</v>
      </c>
      <c r="BL75" s="96">
        <f t="shared" si="13"/>
        <v>0.34027777777777796</v>
      </c>
    </row>
    <row r="76" spans="1:64" x14ac:dyDescent="0.3">
      <c r="A76" s="88"/>
      <c r="B76" s="88"/>
      <c r="C76" s="88"/>
      <c r="D76" s="88"/>
      <c r="E76" s="88"/>
      <c r="F76" s="88"/>
      <c r="G76" s="93" t="s">
        <v>12</v>
      </c>
      <c r="H76" s="96">
        <f t="shared" si="23"/>
        <v>0.140625</v>
      </c>
      <c r="O76" s="88"/>
      <c r="P76" s="88"/>
      <c r="Q76" s="88"/>
      <c r="R76" s="88"/>
      <c r="S76" s="88"/>
      <c r="T76" s="88"/>
      <c r="U76" s="93" t="s">
        <v>12</v>
      </c>
      <c r="V76" s="96">
        <f>(V35-V$42)^2</f>
        <v>32.699336111111116</v>
      </c>
      <c r="Z76" s="88"/>
      <c r="AA76" s="88"/>
      <c r="AB76" s="88"/>
      <c r="AC76" s="88"/>
      <c r="AD76" s="88"/>
      <c r="AE76" s="88"/>
      <c r="AF76" s="93" t="s">
        <v>12</v>
      </c>
      <c r="AG76" s="96">
        <f>(AG35-AG$42)^2</f>
        <v>2.006944444444458</v>
      </c>
      <c r="AJ76" s="88"/>
      <c r="AK76" s="88"/>
      <c r="AL76" s="88"/>
      <c r="AM76" s="88"/>
      <c r="AN76" s="88"/>
      <c r="AO76" s="88"/>
      <c r="AP76" s="93" t="s">
        <v>12</v>
      </c>
      <c r="AQ76" s="96">
        <f t="shared" si="16"/>
        <v>1.3244173611111092</v>
      </c>
      <c r="AT76" s="88"/>
      <c r="AU76" s="88"/>
      <c r="AV76" s="88"/>
      <c r="AW76" s="88"/>
      <c r="AX76" s="88"/>
      <c r="AY76" s="88"/>
      <c r="AZ76" s="93" t="s">
        <v>12</v>
      </c>
      <c r="BA76" s="96">
        <f t="shared" si="18"/>
        <v>0.51003402777777862</v>
      </c>
      <c r="BE76" s="88"/>
      <c r="BF76" s="88"/>
      <c r="BG76" s="88"/>
      <c r="BH76" s="88"/>
      <c r="BI76" s="88"/>
      <c r="BJ76" s="88"/>
      <c r="BK76" s="93" t="s">
        <v>12</v>
      </c>
      <c r="BL76" s="96">
        <f t="shared" si="13"/>
        <v>2.7777777777777583E-4</v>
      </c>
    </row>
    <row r="77" spans="1:64" x14ac:dyDescent="0.3">
      <c r="A77" s="88"/>
      <c r="B77" s="88"/>
      <c r="C77" s="88"/>
      <c r="D77" s="88"/>
      <c r="E77" s="88"/>
      <c r="F77" s="88"/>
      <c r="G77" s="93" t="s">
        <v>19</v>
      </c>
      <c r="H77" s="96">
        <f>(H36-H$42)^2</f>
        <v>0.30802499999999966</v>
      </c>
      <c r="O77" s="88"/>
      <c r="P77" s="88"/>
      <c r="Q77" s="88"/>
      <c r="R77" s="88"/>
      <c r="S77" s="88"/>
      <c r="T77" s="88"/>
      <c r="U77" s="93" t="s">
        <v>19</v>
      </c>
      <c r="V77" s="96">
        <f t="shared" si="20"/>
        <v>66.5584027777778</v>
      </c>
      <c r="Z77" s="88"/>
      <c r="AA77" s="88"/>
      <c r="AB77" s="88"/>
      <c r="AC77" s="88"/>
      <c r="AD77" s="88"/>
      <c r="AE77" s="88"/>
      <c r="AF77" s="93" t="s">
        <v>19</v>
      </c>
      <c r="AG77" s="96">
        <f t="shared" si="15"/>
        <v>130.34027777777789</v>
      </c>
      <c r="AJ77" s="88"/>
      <c r="AK77" s="88"/>
      <c r="AL77" s="88"/>
      <c r="AM77" s="88"/>
      <c r="AN77" s="88"/>
      <c r="AO77" s="88"/>
      <c r="AP77" s="93" t="s">
        <v>19</v>
      </c>
      <c r="AQ77" s="96">
        <f t="shared" si="16"/>
        <v>2.2475006944444469</v>
      </c>
      <c r="AT77" s="88"/>
      <c r="AU77" s="88"/>
      <c r="AV77" s="88"/>
      <c r="AW77" s="88"/>
      <c r="AX77" s="88"/>
      <c r="AY77" s="88"/>
      <c r="AZ77" s="93" t="s">
        <v>19</v>
      </c>
      <c r="BA77" s="96">
        <f t="shared" si="18"/>
        <v>26.052517361111125</v>
      </c>
      <c r="BE77" s="88"/>
      <c r="BF77" s="88"/>
      <c r="BG77" s="88"/>
      <c r="BH77" s="88"/>
      <c r="BI77" s="88"/>
      <c r="BJ77" s="88"/>
      <c r="BK77" s="93" t="s">
        <v>19</v>
      </c>
      <c r="BL77" s="96">
        <f t="shared" si="13"/>
        <v>0.78027777777777774</v>
      </c>
    </row>
    <row r="78" spans="1:64" x14ac:dyDescent="0.3">
      <c r="A78" s="88"/>
      <c r="B78" s="88"/>
      <c r="C78" s="88"/>
      <c r="D78" s="88"/>
      <c r="E78" s="88"/>
      <c r="F78" s="88"/>
      <c r="G78" s="93" t="s">
        <v>11</v>
      </c>
      <c r="H78" s="96">
        <f t="shared" si="23"/>
        <v>0.24502499999999966</v>
      </c>
      <c r="O78" s="88"/>
      <c r="P78" s="88"/>
      <c r="Q78" s="88"/>
      <c r="R78" s="88"/>
      <c r="S78" s="88"/>
      <c r="T78" s="88"/>
      <c r="U78" s="93" t="s">
        <v>11</v>
      </c>
      <c r="V78" s="96">
        <f t="shared" si="20"/>
        <v>190.94633611111115</v>
      </c>
      <c r="Z78" s="88"/>
      <c r="AA78" s="88"/>
      <c r="AB78" s="88"/>
      <c r="AC78" s="88"/>
      <c r="AD78" s="88"/>
      <c r="AE78" s="88"/>
      <c r="AF78" s="93" t="s">
        <v>11</v>
      </c>
      <c r="AG78" s="96">
        <f t="shared" si="15"/>
        <v>1061.6736111111109</v>
      </c>
      <c r="AJ78" s="88"/>
      <c r="AK78" s="88"/>
      <c r="AL78" s="88"/>
      <c r="AM78" s="88"/>
      <c r="AN78" s="88"/>
      <c r="AO78" s="88"/>
      <c r="AP78" s="93" t="s">
        <v>11</v>
      </c>
      <c r="AQ78" s="96">
        <f t="shared" si="16"/>
        <v>1.3015006944444429</v>
      </c>
      <c r="AT78" s="88"/>
      <c r="AU78" s="88"/>
      <c r="AV78" s="88"/>
      <c r="AW78" s="88"/>
      <c r="AX78" s="88"/>
      <c r="AY78" s="88"/>
      <c r="AZ78" s="93" t="s">
        <v>11</v>
      </c>
      <c r="BA78" s="96">
        <f t="shared" si="18"/>
        <v>133.72995069444448</v>
      </c>
      <c r="BE78" s="88"/>
      <c r="BF78" s="88"/>
      <c r="BG78" s="88"/>
      <c r="BH78" s="88"/>
      <c r="BI78" s="88"/>
      <c r="BJ78" s="88"/>
      <c r="BK78" s="93" t="s">
        <v>11</v>
      </c>
      <c r="BL78" s="96">
        <f t="shared" si="13"/>
        <v>6.9444444444444692E-3</v>
      </c>
    </row>
    <row r="79" spans="1:64" x14ac:dyDescent="0.3">
      <c r="A79" s="88"/>
      <c r="B79" s="88"/>
      <c r="C79" s="88"/>
      <c r="D79" s="88"/>
      <c r="E79" s="88"/>
      <c r="F79" s="88"/>
      <c r="G79" s="93" t="s">
        <v>6</v>
      </c>
      <c r="H79" s="96">
        <f t="shared" si="23"/>
        <v>0.42902499999999977</v>
      </c>
      <c r="O79" s="88"/>
      <c r="P79" s="88"/>
      <c r="Q79" s="88"/>
      <c r="R79" s="88"/>
      <c r="S79" s="88"/>
      <c r="T79" s="88"/>
      <c r="U79" s="93" t="s">
        <v>6</v>
      </c>
      <c r="V79" s="96">
        <f t="shared" si="20"/>
        <v>48.140469444444484</v>
      </c>
      <c r="Z79" s="88"/>
      <c r="AA79" s="88"/>
      <c r="AB79" s="88"/>
      <c r="AC79" s="88"/>
      <c r="AD79" s="88"/>
      <c r="AE79" s="88"/>
      <c r="AF79" s="93" t="s">
        <v>6</v>
      </c>
      <c r="AG79" s="96">
        <f t="shared" si="15"/>
        <v>31.173611111111057</v>
      </c>
      <c r="AJ79" s="88"/>
      <c r="AK79" s="88"/>
      <c r="AL79" s="88"/>
      <c r="AM79" s="88"/>
      <c r="AN79" s="88"/>
      <c r="AO79" s="88"/>
      <c r="AP79" s="93" t="s">
        <v>6</v>
      </c>
      <c r="AQ79" s="96">
        <f t="shared" si="16"/>
        <v>0.15145069444444478</v>
      </c>
      <c r="AT79" s="88"/>
      <c r="AU79" s="88"/>
      <c r="AV79" s="88"/>
      <c r="AW79" s="88"/>
      <c r="AX79" s="88"/>
      <c r="AY79" s="88"/>
      <c r="AZ79" s="93" t="s">
        <v>6</v>
      </c>
      <c r="BA79" s="96">
        <f t="shared" si="18"/>
        <v>27.396500694444466</v>
      </c>
      <c r="BE79" s="88"/>
      <c r="BF79" s="88"/>
      <c r="BG79" s="88"/>
      <c r="BH79" s="88"/>
      <c r="BI79" s="88"/>
      <c r="BJ79" s="88"/>
      <c r="BK79" s="93" t="s">
        <v>6</v>
      </c>
      <c r="BL79" s="96">
        <f t="shared" si="13"/>
        <v>1.9136111111111109</v>
      </c>
    </row>
    <row r="80" spans="1:64" x14ac:dyDescent="0.3">
      <c r="G80" s="98" t="s">
        <v>129</v>
      </c>
      <c r="H80" s="36">
        <f>SUM(B68,D68,F68:F74,H68:H79)</f>
        <v>7.4834999999999994</v>
      </c>
      <c r="U80" s="98" t="s">
        <v>129</v>
      </c>
      <c r="V80" s="36">
        <f>SUM(P68,R68,T68:T74,V68:V79)</f>
        <v>1774.8155095238092</v>
      </c>
      <c r="AF80" s="98" t="s">
        <v>129</v>
      </c>
      <c r="AG80" s="36">
        <f>SUM(AA68,AC68,AE68:AE74,AG68:AG79)</f>
        <v>17781.773809523802</v>
      </c>
      <c r="AP80" s="98" t="s">
        <v>129</v>
      </c>
      <c r="AQ80" s="36">
        <f>SUM(AK68,AM68,AO68:AO74,AQ68:AQ79)</f>
        <v>27.51237738095238</v>
      </c>
      <c r="AZ80" s="98" t="s">
        <v>129</v>
      </c>
      <c r="BA80" s="36">
        <f>SUM(AU68,AW68,AY68:AY74,BA68:BA79)</f>
        <v>596.3209773809524</v>
      </c>
      <c r="BK80" s="98" t="s">
        <v>129</v>
      </c>
      <c r="BL80" s="36">
        <f>SUM(BF68,BH68,BJ68:BJ74,BL68:BL79)</f>
        <v>14.587641723356008</v>
      </c>
    </row>
    <row r="83" spans="1:62" x14ac:dyDescent="0.3">
      <c r="A83" s="99" t="s">
        <v>130</v>
      </c>
      <c r="B83" s="99" t="s">
        <v>131</v>
      </c>
      <c r="C83" s="36">
        <f>H59-H80</f>
        <v>2.7459952380952366</v>
      </c>
      <c r="O83" s="99" t="s">
        <v>130</v>
      </c>
      <c r="P83" s="99" t="s">
        <v>131</v>
      </c>
      <c r="Q83" s="36">
        <f>V59-V80</f>
        <v>2646.7607571428571</v>
      </c>
      <c r="Z83" s="99" t="s">
        <v>130</v>
      </c>
      <c r="AA83" s="99" t="s">
        <v>131</v>
      </c>
      <c r="AB83" s="36">
        <f>AG59-AG80</f>
        <v>57854.035714285754</v>
      </c>
      <c r="AJ83" s="99" t="s">
        <v>130</v>
      </c>
      <c r="AK83" s="99" t="s">
        <v>131</v>
      </c>
      <c r="AL83" s="36">
        <f>AQ59-AQ80</f>
        <v>88.376717857142864</v>
      </c>
      <c r="AT83" s="99" t="s">
        <v>130</v>
      </c>
      <c r="AU83" s="99" t="s">
        <v>131</v>
      </c>
      <c r="AV83" s="36">
        <f>BA59-BA80</f>
        <v>554.18605119047629</v>
      </c>
      <c r="BE83" s="99" t="s">
        <v>130</v>
      </c>
      <c r="BF83" s="99" t="s">
        <v>131</v>
      </c>
      <c r="BG83" s="36">
        <f>BL59-BL80</f>
        <v>92.801882086167808</v>
      </c>
    </row>
    <row r="86" spans="1:62" ht="69.599999999999994" x14ac:dyDescent="0.3">
      <c r="A86" s="100" t="s">
        <v>132</v>
      </c>
      <c r="B86" s="100" t="s">
        <v>133</v>
      </c>
      <c r="C86" s="100" t="s">
        <v>134</v>
      </c>
      <c r="D86" s="100" t="s">
        <v>135</v>
      </c>
      <c r="E86" s="100" t="s">
        <v>136</v>
      </c>
      <c r="F86" s="103" t="s">
        <v>140</v>
      </c>
      <c r="O86" s="100" t="s">
        <v>132</v>
      </c>
      <c r="P86" s="100" t="s">
        <v>133</v>
      </c>
      <c r="Q86" s="100" t="s">
        <v>134</v>
      </c>
      <c r="R86" s="100" t="s">
        <v>135</v>
      </c>
      <c r="S86" s="100" t="s">
        <v>136</v>
      </c>
      <c r="T86" s="103" t="s">
        <v>140</v>
      </c>
      <c r="Z86" s="100" t="s">
        <v>132</v>
      </c>
      <c r="AA86" s="100" t="s">
        <v>133</v>
      </c>
      <c r="AB86" s="100" t="s">
        <v>134</v>
      </c>
      <c r="AC86" s="100" t="s">
        <v>135</v>
      </c>
      <c r="AD86" s="100" t="s">
        <v>136</v>
      </c>
      <c r="AE86" s="103" t="s">
        <v>140</v>
      </c>
      <c r="AJ86" s="100" t="s">
        <v>132</v>
      </c>
      <c r="AK86" s="100" t="s">
        <v>133</v>
      </c>
      <c r="AL86" s="100" t="s">
        <v>134</v>
      </c>
      <c r="AM86" s="100" t="s">
        <v>135</v>
      </c>
      <c r="AN86" s="100" t="s">
        <v>136</v>
      </c>
      <c r="AO86" s="103" t="s">
        <v>140</v>
      </c>
      <c r="AT86" s="100" t="s">
        <v>132</v>
      </c>
      <c r="AU86" s="100" t="s">
        <v>133</v>
      </c>
      <c r="AV86" s="100" t="s">
        <v>134</v>
      </c>
      <c r="AW86" s="100" t="s">
        <v>135</v>
      </c>
      <c r="AX86" s="100" t="s">
        <v>136</v>
      </c>
      <c r="AY86" s="103" t="s">
        <v>140</v>
      </c>
      <c r="BE86" s="100" t="s">
        <v>132</v>
      </c>
      <c r="BF86" s="100" t="s">
        <v>133</v>
      </c>
      <c r="BG86" s="100" t="s">
        <v>134</v>
      </c>
      <c r="BH86" s="100" t="s">
        <v>135</v>
      </c>
      <c r="BI86" s="100" t="s">
        <v>136</v>
      </c>
      <c r="BJ86" s="103" t="s">
        <v>140</v>
      </c>
    </row>
    <row r="87" spans="1:62" x14ac:dyDescent="0.3">
      <c r="A87" s="100" t="s">
        <v>137</v>
      </c>
      <c r="B87" s="101">
        <f>C83</f>
        <v>2.7459952380952366</v>
      </c>
      <c r="C87" s="100">
        <v>3</v>
      </c>
      <c r="D87" s="102">
        <f>B87/C87</f>
        <v>0.9153317460317455</v>
      </c>
      <c r="E87" s="101">
        <f>D87/D88</f>
        <v>2.0793264759189785</v>
      </c>
      <c r="F87" s="52">
        <f>FINV(0.05,C87,C88)</f>
        <v>3.1967768409433446</v>
      </c>
      <c r="G87" t="s">
        <v>154</v>
      </c>
      <c r="H87" t="s">
        <v>155</v>
      </c>
      <c r="O87" s="100" t="s">
        <v>137</v>
      </c>
      <c r="P87" s="101">
        <f>Q83</f>
        <v>2646.7607571428571</v>
      </c>
      <c r="Q87" s="100">
        <v>3</v>
      </c>
      <c r="R87" s="102">
        <f>P87/Q87</f>
        <v>882.25358571428569</v>
      </c>
      <c r="S87" s="101">
        <f>R87/R88</f>
        <v>8.4506309961010935</v>
      </c>
      <c r="T87" s="52">
        <f>FINV(0.05,Q87,Q88)</f>
        <v>3.1967768409433446</v>
      </c>
      <c r="Z87" s="100" t="s">
        <v>137</v>
      </c>
      <c r="AA87" s="101">
        <f>AB83</f>
        <v>57854.035714285754</v>
      </c>
      <c r="AB87" s="100">
        <v>3</v>
      </c>
      <c r="AC87" s="102">
        <f>AA87/AB87</f>
        <v>19284.678571428583</v>
      </c>
      <c r="AD87" s="101">
        <f>AC87/AC88</f>
        <v>18.436829712607029</v>
      </c>
      <c r="AE87" s="52">
        <f>FINV(0.05,AB87,AB88)</f>
        <v>3.1967768409433446</v>
      </c>
      <c r="AJ87" s="100" t="s">
        <v>137</v>
      </c>
      <c r="AK87" s="101">
        <f>AL83</f>
        <v>88.376717857142864</v>
      </c>
      <c r="AL87" s="100">
        <v>3</v>
      </c>
      <c r="AM87" s="102">
        <f>AK87/AL87</f>
        <v>29.458905952380956</v>
      </c>
      <c r="AN87" s="101">
        <f>AM87/AM88</f>
        <v>18.202767222042965</v>
      </c>
      <c r="AO87" s="52">
        <f>FINV(0.05,AL87,AL88)</f>
        <v>3.1967768409433446</v>
      </c>
      <c r="AT87" s="100" t="s">
        <v>137</v>
      </c>
      <c r="AU87" s="101">
        <f>AV83</f>
        <v>554.18605119047629</v>
      </c>
      <c r="AV87" s="100">
        <v>3</v>
      </c>
      <c r="AW87" s="102">
        <f>AU87/AV87</f>
        <v>184.72868373015876</v>
      </c>
      <c r="AX87" s="101">
        <f>AW87/AW88</f>
        <v>5.2662705866986474</v>
      </c>
      <c r="AY87" s="52">
        <f>FINV(0.05,AV87,AV88)</f>
        <v>3.1967768409433446</v>
      </c>
      <c r="BE87" s="100" t="s">
        <v>137</v>
      </c>
      <c r="BF87" s="101">
        <f>BG83</f>
        <v>92.801882086167808</v>
      </c>
      <c r="BG87" s="100">
        <v>3</v>
      </c>
      <c r="BH87" s="102">
        <f>BF87/BG87</f>
        <v>30.933960695389271</v>
      </c>
      <c r="BI87" s="101">
        <f>BH87/BH88</f>
        <v>36.049509701053665</v>
      </c>
      <c r="BJ87" s="52">
        <f>FINV(0.05,BG87,BG88)</f>
        <v>3.1967768409433446</v>
      </c>
    </row>
    <row r="88" spans="1:62" x14ac:dyDescent="0.3">
      <c r="A88" s="100" t="s">
        <v>138</v>
      </c>
      <c r="B88" s="101">
        <f>H80</f>
        <v>7.4834999999999994</v>
      </c>
      <c r="C88" s="100">
        <v>17</v>
      </c>
      <c r="D88" s="102">
        <f t="shared" ref="D88:D89" si="24">B88/C88</f>
        <v>0.44020588235294111</v>
      </c>
      <c r="E88" s="100"/>
      <c r="O88" s="100" t="s">
        <v>138</v>
      </c>
      <c r="P88" s="101">
        <f>V80</f>
        <v>1774.8155095238092</v>
      </c>
      <c r="Q88" s="100">
        <v>17</v>
      </c>
      <c r="R88" s="102">
        <f t="shared" ref="R88:R89" si="25">P88/Q88</f>
        <v>104.40091232492995</v>
      </c>
      <c r="S88" s="100"/>
      <c r="Z88" s="100" t="s">
        <v>138</v>
      </c>
      <c r="AA88" s="101">
        <f>AG80</f>
        <v>17781.773809523802</v>
      </c>
      <c r="AB88" s="100">
        <v>17</v>
      </c>
      <c r="AC88" s="102">
        <f>AA88/AB88</f>
        <v>1045.9866946778707</v>
      </c>
      <c r="AD88" s="100"/>
      <c r="AJ88" s="100" t="s">
        <v>138</v>
      </c>
      <c r="AK88" s="101">
        <f>AQ80</f>
        <v>27.51237738095238</v>
      </c>
      <c r="AL88" s="100">
        <v>17</v>
      </c>
      <c r="AM88" s="102">
        <f t="shared" ref="AM88:AM89" si="26">AK88/AL88</f>
        <v>1.6183751400560222</v>
      </c>
      <c r="AN88" s="100"/>
      <c r="AT88" s="100" t="s">
        <v>138</v>
      </c>
      <c r="AU88" s="101">
        <f>BA80</f>
        <v>596.3209773809524</v>
      </c>
      <c r="AV88" s="100">
        <v>17</v>
      </c>
      <c r="AW88" s="102">
        <f t="shared" ref="AW88:AW89" si="27">AU88/AV88</f>
        <v>35.07770455182073</v>
      </c>
      <c r="AX88" s="100"/>
      <c r="BE88" s="100" t="s">
        <v>138</v>
      </c>
      <c r="BF88" s="101">
        <f>BL80</f>
        <v>14.587641723356008</v>
      </c>
      <c r="BG88" s="100">
        <v>17</v>
      </c>
      <c r="BH88" s="102">
        <f t="shared" ref="BH88:BH89" si="28">BF88/BG88</f>
        <v>0.85809657196211808</v>
      </c>
      <c r="BI88" s="100"/>
    </row>
    <row r="89" spans="1:62" x14ac:dyDescent="0.3">
      <c r="A89" s="100" t="s">
        <v>139</v>
      </c>
      <c r="B89" s="101">
        <f>H59</f>
        <v>10.229495238095236</v>
      </c>
      <c r="C89" s="100">
        <v>20</v>
      </c>
      <c r="D89" s="102">
        <f t="shared" si="24"/>
        <v>0.51147476190476182</v>
      </c>
      <c r="E89" s="100"/>
      <c r="O89" s="100" t="s">
        <v>139</v>
      </c>
      <c r="P89" s="101">
        <f>V59</f>
        <v>4421.576266666666</v>
      </c>
      <c r="Q89" s="100">
        <v>20</v>
      </c>
      <c r="R89" s="102">
        <f t="shared" si="25"/>
        <v>221.0788133333333</v>
      </c>
      <c r="S89" s="100"/>
      <c r="Z89" s="100" t="s">
        <v>139</v>
      </c>
      <c r="AA89" s="101">
        <f>AG59</f>
        <v>75635.809523809556</v>
      </c>
      <c r="AB89" s="100">
        <v>20</v>
      </c>
      <c r="AC89" s="102">
        <f t="shared" ref="AC89" si="29">AA89/AB89</f>
        <v>3781.7904761904779</v>
      </c>
      <c r="AD89" s="100"/>
      <c r="AJ89" s="100" t="s">
        <v>139</v>
      </c>
      <c r="AK89" s="101">
        <f>AQ59</f>
        <v>115.88909523809525</v>
      </c>
      <c r="AL89" s="100">
        <v>20</v>
      </c>
      <c r="AM89" s="102">
        <f t="shared" si="26"/>
        <v>5.7944547619047624</v>
      </c>
      <c r="AN89" s="100"/>
      <c r="AT89" s="100" t="s">
        <v>139</v>
      </c>
      <c r="AU89" s="101">
        <f>BA59</f>
        <v>1150.5070285714287</v>
      </c>
      <c r="AV89" s="100">
        <v>20</v>
      </c>
      <c r="AW89" s="102">
        <f t="shared" si="27"/>
        <v>57.525351428571433</v>
      </c>
      <c r="AX89" s="100"/>
      <c r="BE89" s="100" t="s">
        <v>139</v>
      </c>
      <c r="BF89" s="101">
        <f>BL59</f>
        <v>107.38952380952382</v>
      </c>
      <c r="BG89" s="100">
        <v>20</v>
      </c>
      <c r="BH89" s="102">
        <f t="shared" si="28"/>
        <v>5.369476190476191</v>
      </c>
      <c r="BI89" s="100"/>
    </row>
    <row r="91" spans="1:62" x14ac:dyDescent="0.3">
      <c r="O91" t="s">
        <v>141</v>
      </c>
      <c r="P91" t="s">
        <v>157</v>
      </c>
      <c r="AJ91" t="s">
        <v>154</v>
      </c>
      <c r="AK91" t="s">
        <v>155</v>
      </c>
      <c r="AT91" t="s">
        <v>141</v>
      </c>
      <c r="AU91" t="s">
        <v>158</v>
      </c>
    </row>
    <row r="92" spans="1:62" x14ac:dyDescent="0.3">
      <c r="Z92" t="s">
        <v>141</v>
      </c>
      <c r="AA92" t="s">
        <v>157</v>
      </c>
      <c r="BE92" t="s">
        <v>141</v>
      </c>
      <c r="BF92" t="s">
        <v>159</v>
      </c>
    </row>
    <row r="96" spans="1:62" ht="41.75" x14ac:dyDescent="0.3">
      <c r="O96" s="104" t="s">
        <v>142</v>
      </c>
      <c r="R96" t="s">
        <v>152</v>
      </c>
      <c r="Z96" s="104" t="s">
        <v>142</v>
      </c>
      <c r="AC96" t="s">
        <v>152</v>
      </c>
      <c r="AJ96" s="104" t="s">
        <v>142</v>
      </c>
      <c r="AM96" t="s">
        <v>152</v>
      </c>
      <c r="AT96" s="104" t="s">
        <v>142</v>
      </c>
      <c r="AW96" t="s">
        <v>152</v>
      </c>
      <c r="BE96" s="104" t="s">
        <v>142</v>
      </c>
      <c r="BH96" t="s">
        <v>152</v>
      </c>
    </row>
    <row r="97" spans="16:62" x14ac:dyDescent="0.3">
      <c r="P97" s="105" t="s">
        <v>143</v>
      </c>
      <c r="Q97" s="106">
        <f>ABS(P42-R42)</f>
        <v>39.049999999999997</v>
      </c>
      <c r="R97" s="42">
        <f>$Q$104*SQRT($R$88/1)</f>
        <v>41.085277062127773</v>
      </c>
      <c r="AA97" s="105" t="s">
        <v>143</v>
      </c>
      <c r="AB97" s="106">
        <f>ABS(AA42-AC42)</f>
        <v>102</v>
      </c>
      <c r="AC97" s="42">
        <f>$Q$104*SQRT($AC$88/1)</f>
        <v>130.04604630546891</v>
      </c>
      <c r="AK97" s="105" t="s">
        <v>143</v>
      </c>
      <c r="AL97" s="111">
        <f>ABS(AK42-AM42)</f>
        <v>11.45</v>
      </c>
      <c r="AM97" s="61">
        <f>$Q$104*SQRT($AM$88/1)</f>
        <v>5.1153301914795808</v>
      </c>
      <c r="AU97" s="105" t="s">
        <v>143</v>
      </c>
      <c r="AV97" s="111">
        <f>ABS(AU42-AW42)</f>
        <v>27.43</v>
      </c>
      <c r="AW97" s="113">
        <f>$Q$104*SQRT($AW$88/1)</f>
        <v>23.814949012365005</v>
      </c>
      <c r="BF97" s="105" t="s">
        <v>143</v>
      </c>
      <c r="BG97" s="111">
        <f>ABS(BF42-BH42)</f>
        <v>10.100000000000001</v>
      </c>
      <c r="BH97" s="111">
        <f>$Q$104*SQRT($BH$88/1)</f>
        <v>3.7247931212446899</v>
      </c>
    </row>
    <row r="98" spans="16:62" x14ac:dyDescent="0.3">
      <c r="P98" s="88" t="s">
        <v>144</v>
      </c>
      <c r="Q98" s="111">
        <f>ABS(P42-T42)</f>
        <v>49.247142857142855</v>
      </c>
      <c r="R98" s="61">
        <f>$Q$104*SQRT($R$88/1)</f>
        <v>41.085277062127773</v>
      </c>
      <c r="AA98" s="88" t="s">
        <v>144</v>
      </c>
      <c r="AB98" s="106">
        <f>ABS(AA42-AE42)</f>
        <v>102.14285714285714</v>
      </c>
      <c r="AC98" s="42">
        <f t="shared" ref="AC98:AC101" si="30">$Q$104*SQRT($AC$88/1)</f>
        <v>130.04604630546891</v>
      </c>
      <c r="AK98" s="88" t="s">
        <v>144</v>
      </c>
      <c r="AL98" s="111">
        <f>ABS(AK42-AO42)</f>
        <v>6.3785714285714272</v>
      </c>
      <c r="AM98" s="61">
        <f t="shared" ref="AM98:AM101" si="31">$Q$104*SQRT($AM$88/1)</f>
        <v>5.1153301914795808</v>
      </c>
      <c r="AU98" s="88" t="s">
        <v>144</v>
      </c>
      <c r="AV98" s="112">
        <f>ABS(AU42-AY42)</f>
        <v>19.561428571428571</v>
      </c>
      <c r="AW98" s="42">
        <f t="shared" ref="AW98:AW101" si="32">$Q$104*SQRT($AW$88/1)</f>
        <v>23.814949012365005</v>
      </c>
      <c r="BF98" s="88" t="s">
        <v>144</v>
      </c>
      <c r="BG98" s="106">
        <f>ABS(BF42-BJ42)</f>
        <v>0.47142857142857153</v>
      </c>
      <c r="BH98" s="42">
        <f t="shared" ref="BH98:BH101" si="33">$Q$104*SQRT($BH$88/1)</f>
        <v>3.7247931212446899</v>
      </c>
    </row>
    <row r="99" spans="16:62" x14ac:dyDescent="0.3">
      <c r="P99" s="88" t="s">
        <v>145</v>
      </c>
      <c r="Q99" s="111">
        <f>ABS(P42-V42)</f>
        <v>52.601666666666659</v>
      </c>
      <c r="R99" s="61">
        <f>$Q$104*SQRT($R$88/1)</f>
        <v>41.085277062127773</v>
      </c>
      <c r="AA99" s="88" t="s">
        <v>145</v>
      </c>
      <c r="AB99" s="106">
        <f>ABS(AA42-AG42)</f>
        <v>6.4166666666666714</v>
      </c>
      <c r="AC99" s="42">
        <f t="shared" si="30"/>
        <v>130.04604630546891</v>
      </c>
      <c r="AK99" s="88" t="s">
        <v>145</v>
      </c>
      <c r="AL99" s="111">
        <f>ABS(AK42-AQ42)</f>
        <v>8.3091666666666661</v>
      </c>
      <c r="AM99" s="61">
        <f t="shared" si="31"/>
        <v>5.1153301914795808</v>
      </c>
      <c r="AU99" s="88" t="s">
        <v>145</v>
      </c>
      <c r="AV99" s="106">
        <f>ABS(AU42-BA42)</f>
        <v>13.33583333333333</v>
      </c>
      <c r="AW99" s="42">
        <f t="shared" si="32"/>
        <v>23.814949012365005</v>
      </c>
      <c r="BF99" s="88" t="s">
        <v>145</v>
      </c>
      <c r="BG99" s="106">
        <f>ABS(BF42-BL42)</f>
        <v>0.1166666666666667</v>
      </c>
      <c r="BH99" s="42">
        <f t="shared" si="33"/>
        <v>3.7247931212446899</v>
      </c>
    </row>
    <row r="100" spans="16:62" x14ac:dyDescent="0.3">
      <c r="P100" s="88" t="s">
        <v>146</v>
      </c>
      <c r="Q100" s="106">
        <f>ABS(R42-T42)</f>
        <v>10.197142857142858</v>
      </c>
      <c r="R100" s="42">
        <f>$Q$104*SQRT($R$88/1)</f>
        <v>41.085277062127773</v>
      </c>
      <c r="AA100" s="88" t="s">
        <v>146</v>
      </c>
      <c r="AB100" s="106">
        <f>ABS(AC42-AE42)</f>
        <v>0.1428571428571388</v>
      </c>
      <c r="AC100" s="42">
        <f t="shared" si="30"/>
        <v>130.04604630546891</v>
      </c>
      <c r="AK100" s="88" t="s">
        <v>146</v>
      </c>
      <c r="AL100" s="106">
        <f>ABS(AM42-AO42)</f>
        <v>5.071428571428573</v>
      </c>
      <c r="AM100" s="42">
        <f t="shared" si="31"/>
        <v>5.1153301914795808</v>
      </c>
      <c r="AU100" s="88" t="s">
        <v>146</v>
      </c>
      <c r="AV100" s="106">
        <f>ABS(AW42-AY42)</f>
        <v>7.8685714285714283</v>
      </c>
      <c r="AW100" s="42">
        <f t="shared" si="32"/>
        <v>23.814949012365005</v>
      </c>
      <c r="BF100" s="88" t="s">
        <v>146</v>
      </c>
      <c r="BG100" s="111">
        <f>ABS(BH42-BJ42)</f>
        <v>9.6285714285714299</v>
      </c>
      <c r="BH100" s="111">
        <f t="shared" si="33"/>
        <v>3.7247931212446899</v>
      </c>
      <c r="BI100" s="40"/>
      <c r="BJ100" s="40"/>
    </row>
    <row r="101" spans="16:62" x14ac:dyDescent="0.3">
      <c r="P101" s="88" t="s">
        <v>147</v>
      </c>
      <c r="Q101" s="106">
        <f>ABS(R42-V42)</f>
        <v>13.551666666666662</v>
      </c>
      <c r="R101" s="42">
        <f t="shared" ref="R101" si="34">$Q$104*SQRT($R$88/1)</f>
        <v>41.085277062127773</v>
      </c>
      <c r="AA101" s="88" t="s">
        <v>147</v>
      </c>
      <c r="AB101" s="106">
        <f>ABS(AC42-AG42)</f>
        <v>108.41666666666667</v>
      </c>
      <c r="AC101" s="42">
        <f t="shared" si="30"/>
        <v>130.04604630546891</v>
      </c>
      <c r="AK101" s="88" t="s">
        <v>147</v>
      </c>
      <c r="AL101" s="106">
        <f>ABS(AM42-AQ42)</f>
        <v>3.1408333333333327</v>
      </c>
      <c r="AM101" s="42">
        <f t="shared" si="31"/>
        <v>5.1153301914795808</v>
      </c>
      <c r="AU101" s="88" t="s">
        <v>147</v>
      </c>
      <c r="AV101" s="106">
        <f>ABS(AW42-BA42)</f>
        <v>14.094166666666668</v>
      </c>
      <c r="AW101" s="42">
        <f t="shared" si="32"/>
        <v>23.814949012365005</v>
      </c>
      <c r="BF101" s="88" t="s">
        <v>147</v>
      </c>
      <c r="BG101" s="111">
        <f>ABS(BH42-BL42)</f>
        <v>9.9833333333333343</v>
      </c>
      <c r="BH101" s="111">
        <f t="shared" si="33"/>
        <v>3.7247931212446899</v>
      </c>
      <c r="BI101" s="106"/>
      <c r="BJ101" s="106"/>
    </row>
    <row r="102" spans="16:62" x14ac:dyDescent="0.3">
      <c r="P102" s="88" t="s">
        <v>148</v>
      </c>
      <c r="Q102" s="106">
        <f>ABS(T42-V42)</f>
        <v>3.3545238095238048</v>
      </c>
      <c r="R102" s="42">
        <f>$Q$104*SQRT($R$88/7)</f>
        <v>15.528775093225216</v>
      </c>
      <c r="AA102" s="88" t="s">
        <v>148</v>
      </c>
      <c r="AB102" s="111">
        <f>ABS(AE42-AG42)</f>
        <v>108.55952380952381</v>
      </c>
      <c r="AC102" s="61">
        <f>$Q$104*SQRT($AC$88/7)</f>
        <v>49.152785358780122</v>
      </c>
      <c r="AK102" s="88" t="s">
        <v>148</v>
      </c>
      <c r="AL102" s="106">
        <f>ABS(AO42-AQ42)</f>
        <v>1.9305952380952398</v>
      </c>
      <c r="AM102" s="42">
        <f>$Q$104*SQRT($AM$88/7)</f>
        <v>1.9334130800907694</v>
      </c>
      <c r="AU102" s="88" t="s">
        <v>148</v>
      </c>
      <c r="AV102" s="106">
        <f>ABS(AY42-BA42)</f>
        <v>6.2255952380952397</v>
      </c>
      <c r="AW102" s="42">
        <f>$Q$104*SQRT($AW$88/7)</f>
        <v>9.0012046532001566</v>
      </c>
      <c r="BF102" s="88" t="s">
        <v>148</v>
      </c>
      <c r="BG102" s="106">
        <f>ABS(BJ42-BL42)</f>
        <v>0.35476190476190483</v>
      </c>
      <c r="BH102" s="42">
        <f>$Q$104*SQRT($BH$88/7)</f>
        <v>1.4078394691396439</v>
      </c>
    </row>
    <row r="103" spans="16:62" x14ac:dyDescent="0.3">
      <c r="P103" s="88"/>
      <c r="Q103" s="88"/>
      <c r="AA103" s="88"/>
      <c r="AB103" s="88"/>
      <c r="AK103" s="88"/>
      <c r="AL103" s="88"/>
      <c r="AU103" s="88"/>
      <c r="AV103" s="88"/>
      <c r="BF103" s="88"/>
      <c r="BG103" s="88"/>
    </row>
    <row r="104" spans="16:62" x14ac:dyDescent="0.3">
      <c r="P104" s="88" t="s">
        <v>149</v>
      </c>
      <c r="Q104" s="88">
        <v>4.0209999999999999</v>
      </c>
      <c r="R104" t="s">
        <v>151</v>
      </c>
      <c r="S104">
        <v>4</v>
      </c>
      <c r="T104">
        <f>21-4</f>
        <v>17</v>
      </c>
      <c r="AA104" s="88" t="s">
        <v>149</v>
      </c>
      <c r="AB104" s="88">
        <v>4.0209999999999999</v>
      </c>
      <c r="AC104" t="s">
        <v>151</v>
      </c>
      <c r="AK104" s="88" t="s">
        <v>149</v>
      </c>
      <c r="AL104" s="88">
        <v>4.0209999999999999</v>
      </c>
      <c r="AM104" t="s">
        <v>151</v>
      </c>
      <c r="AN104">
        <v>4</v>
      </c>
      <c r="AO104">
        <f>21-4</f>
        <v>17</v>
      </c>
      <c r="AU104" s="88" t="s">
        <v>149</v>
      </c>
      <c r="AV104" s="88">
        <v>4.0209999999999999</v>
      </c>
      <c r="AW104" t="s">
        <v>151</v>
      </c>
      <c r="AX104">
        <v>4</v>
      </c>
      <c r="AY104">
        <f>21-4</f>
        <v>17</v>
      </c>
      <c r="BF104" s="88" t="s">
        <v>149</v>
      </c>
      <c r="BG104" s="88">
        <v>4.0209999999999999</v>
      </c>
      <c r="BH104" t="s">
        <v>151</v>
      </c>
      <c r="BI104">
        <v>4</v>
      </c>
      <c r="BJ104">
        <f>21-4</f>
        <v>17</v>
      </c>
    </row>
    <row r="105" spans="16:62" x14ac:dyDescent="0.3">
      <c r="P105" s="88"/>
      <c r="Q105" s="88"/>
      <c r="AA105" s="88"/>
      <c r="AB105" s="88"/>
      <c r="AD105">
        <v>4</v>
      </c>
      <c r="AE105">
        <f>21-4</f>
        <v>17</v>
      </c>
      <c r="AK105" s="88"/>
      <c r="AL105" s="88"/>
      <c r="AU105" s="88"/>
      <c r="AV105" s="88"/>
      <c r="BF105" s="88"/>
      <c r="BG105" s="88"/>
    </row>
    <row r="106" spans="16:62" x14ac:dyDescent="0.3">
      <c r="P106" s="88" t="s">
        <v>150</v>
      </c>
      <c r="Q106" s="88"/>
      <c r="AA106" s="88" t="s">
        <v>150</v>
      </c>
      <c r="AB106" s="88"/>
      <c r="AK106" s="88" t="s">
        <v>150</v>
      </c>
      <c r="AL106" s="88"/>
      <c r="AU106" s="88" t="s">
        <v>150</v>
      </c>
      <c r="AV106" s="88"/>
      <c r="BF106" s="88" t="s">
        <v>150</v>
      </c>
      <c r="BG106" s="88"/>
    </row>
  </sheetData>
  <mergeCells count="42">
    <mergeCell ref="A21:B21"/>
    <mergeCell ref="A22:B22"/>
    <mergeCell ref="A2:B2"/>
    <mergeCell ref="A3:B3"/>
    <mergeCell ref="A4:B4"/>
    <mergeCell ref="A5:B5"/>
    <mergeCell ref="A6:B6"/>
    <mergeCell ref="A7:B7"/>
    <mergeCell ref="A8:B8"/>
    <mergeCell ref="A15:B15"/>
    <mergeCell ref="A16:B16"/>
    <mergeCell ref="A17:B17"/>
    <mergeCell ref="A18:B18"/>
    <mergeCell ref="A19:B19"/>
    <mergeCell ref="A20:B20"/>
    <mergeCell ref="A9:B9"/>
    <mergeCell ref="A10:B10"/>
    <mergeCell ref="A11:B11"/>
    <mergeCell ref="A12:B12"/>
    <mergeCell ref="A13:B13"/>
    <mergeCell ref="A14:B14"/>
    <mergeCell ref="J42:K42"/>
    <mergeCell ref="J43:K43"/>
    <mergeCell ref="J44:K44"/>
    <mergeCell ref="J36:K36"/>
    <mergeCell ref="J37:K37"/>
    <mergeCell ref="J38:K38"/>
    <mergeCell ref="J39:K39"/>
    <mergeCell ref="J40:K40"/>
    <mergeCell ref="J41:K41"/>
    <mergeCell ref="J35:K35"/>
    <mergeCell ref="J24:K24"/>
    <mergeCell ref="J25:K25"/>
    <mergeCell ref="J26:K26"/>
    <mergeCell ref="J27:K27"/>
    <mergeCell ref="J28:K28"/>
    <mergeCell ref="J29:K29"/>
    <mergeCell ref="J30:K30"/>
    <mergeCell ref="J31:K31"/>
    <mergeCell ref="J32:K32"/>
    <mergeCell ref="J33:K33"/>
    <mergeCell ref="J34:K34"/>
  </mergeCells>
  <hyperlinks>
    <hyperlink ref="A11" r:id="rId1" display="http://stats.oecd.org/OECDStat_Metadata/ShowMetadata.ashx?Dataset=HEALTH_REAC&amp;Coords=[COU].[ISR]&amp;ShowOnWeb=true&amp;Lang=en" xr:uid="{6210E3B8-0489-425C-AF9A-B1E214B28750}"/>
  </hyperlinks>
  <pageMargins left="0.7" right="0.7" top="0.75" bottom="0.75" header="0.3" footer="0.3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722283-E92E-4C77-BA50-8568B2DC4BCB}">
  <dimension ref="B2:I50"/>
  <sheetViews>
    <sheetView tabSelected="1" topLeftCell="A13" zoomScale="69" zoomScaleNormal="55" workbookViewId="0">
      <selection activeCell="N25" sqref="N25"/>
    </sheetView>
  </sheetViews>
  <sheetFormatPr defaultRowHeight="14.55" x14ac:dyDescent="0.3"/>
  <cols>
    <col min="2" max="2" width="28.6640625" customWidth="1"/>
    <col min="3" max="3" width="19.6640625" customWidth="1"/>
    <col min="4" max="4" width="27.5546875" customWidth="1"/>
    <col min="5" max="5" width="31.109375" customWidth="1"/>
    <col min="6" max="6" width="29" customWidth="1"/>
    <col min="7" max="7" width="31.6640625" customWidth="1"/>
    <col min="8" max="8" width="21.88671875" customWidth="1"/>
    <col min="9" max="9" width="18.88671875" customWidth="1"/>
  </cols>
  <sheetData>
    <row r="2" spans="2:9" x14ac:dyDescent="0.3">
      <c r="B2" s="1"/>
      <c r="C2" s="1"/>
      <c r="D2" s="1"/>
      <c r="E2" s="1"/>
      <c r="F2" s="1"/>
      <c r="G2" s="1"/>
      <c r="H2" s="1"/>
    </row>
    <row r="3" spans="2:9" ht="35.700000000000003" x14ac:dyDescent="0.3">
      <c r="B3" s="1"/>
      <c r="C3" s="7" t="s">
        <v>26</v>
      </c>
      <c r="D3" s="7" t="s">
        <v>25</v>
      </c>
      <c r="E3" s="7" t="s">
        <v>24</v>
      </c>
      <c r="F3" s="7" t="s">
        <v>23</v>
      </c>
      <c r="G3" s="7" t="s">
        <v>22</v>
      </c>
      <c r="H3" s="144" t="s">
        <v>21</v>
      </c>
      <c r="I3" s="63" t="s">
        <v>115</v>
      </c>
    </row>
    <row r="4" spans="2:9" x14ac:dyDescent="0.3">
      <c r="B4" s="77" t="s">
        <v>9</v>
      </c>
      <c r="C4" s="78">
        <v>2.34</v>
      </c>
      <c r="D4" s="78">
        <v>75.989999999999995</v>
      </c>
      <c r="E4" s="78">
        <v>111</v>
      </c>
      <c r="F4" s="79">
        <v>12.43</v>
      </c>
      <c r="G4" s="79">
        <v>30.08</v>
      </c>
      <c r="H4" s="79">
        <v>2.8</v>
      </c>
      <c r="I4" s="80">
        <v>1</v>
      </c>
    </row>
    <row r="5" spans="2:9" x14ac:dyDescent="0.3">
      <c r="B5" s="74" t="s">
        <v>5</v>
      </c>
      <c r="C5" s="75">
        <v>2.4</v>
      </c>
      <c r="D5" s="75">
        <v>36.94</v>
      </c>
      <c r="E5" s="75">
        <v>213</v>
      </c>
      <c r="F5" s="76">
        <v>0.98</v>
      </c>
      <c r="G5" s="76">
        <v>2.65</v>
      </c>
      <c r="H5" s="76">
        <v>12.9</v>
      </c>
      <c r="I5" s="66">
        <v>2</v>
      </c>
    </row>
    <row r="6" spans="2:9" x14ac:dyDescent="0.3">
      <c r="B6" s="73" t="s">
        <v>18</v>
      </c>
      <c r="C6" s="4">
        <v>4.04</v>
      </c>
      <c r="D6" s="4">
        <v>24.08</v>
      </c>
      <c r="E6" s="4">
        <v>148</v>
      </c>
      <c r="F6" s="3">
        <v>6.62</v>
      </c>
      <c r="G6" s="3">
        <v>10.35</v>
      </c>
      <c r="H6" s="3">
        <v>2.6</v>
      </c>
      <c r="I6" s="64">
        <v>3</v>
      </c>
    </row>
    <row r="7" spans="2:9" x14ac:dyDescent="0.3">
      <c r="B7" s="73" t="s">
        <v>17</v>
      </c>
      <c r="C7" s="4">
        <v>3.47</v>
      </c>
      <c r="D7" s="4">
        <v>22.69</v>
      </c>
      <c r="E7" s="4">
        <v>197</v>
      </c>
      <c r="F7" s="3">
        <v>4.57</v>
      </c>
      <c r="G7" s="3">
        <v>13.62</v>
      </c>
      <c r="H7" s="3">
        <v>1.6</v>
      </c>
      <c r="I7" s="64">
        <v>3</v>
      </c>
    </row>
    <row r="8" spans="2:9" x14ac:dyDescent="0.3">
      <c r="B8" s="73" t="s">
        <v>14</v>
      </c>
      <c r="C8" s="4">
        <v>3.32</v>
      </c>
      <c r="D8" s="4">
        <v>16.88</v>
      </c>
      <c r="E8" s="4">
        <v>249</v>
      </c>
      <c r="F8" s="3">
        <v>7.01</v>
      </c>
      <c r="G8" s="3">
        <v>4.91</v>
      </c>
      <c r="H8" s="3">
        <v>3.3</v>
      </c>
      <c r="I8" s="65">
        <v>3</v>
      </c>
    </row>
    <row r="9" spans="2:9" x14ac:dyDescent="0.3">
      <c r="B9" s="73" t="s">
        <v>8</v>
      </c>
      <c r="C9" s="4">
        <v>3.21</v>
      </c>
      <c r="D9" s="4">
        <v>32.17</v>
      </c>
      <c r="E9" s="4">
        <v>269</v>
      </c>
      <c r="F9" s="3">
        <v>5.49</v>
      </c>
      <c r="G9" s="3">
        <v>13.49</v>
      </c>
      <c r="H9" s="3">
        <v>3.2</v>
      </c>
      <c r="I9" s="65">
        <v>3</v>
      </c>
    </row>
    <row r="10" spans="2:9" x14ac:dyDescent="0.3">
      <c r="B10" s="73" t="s">
        <v>7</v>
      </c>
      <c r="C10" s="4">
        <v>4.5599999999999996</v>
      </c>
      <c r="D10" s="4">
        <v>33.909999999999997</v>
      </c>
      <c r="E10" s="4">
        <v>267</v>
      </c>
      <c r="F10" s="3">
        <v>6.43</v>
      </c>
      <c r="G10" s="3">
        <v>12.49</v>
      </c>
      <c r="H10" s="3">
        <v>3.4</v>
      </c>
      <c r="I10" s="64">
        <v>3</v>
      </c>
    </row>
    <row r="11" spans="2:9" x14ac:dyDescent="0.3">
      <c r="B11" s="73" t="s">
        <v>3</v>
      </c>
      <c r="C11" s="4">
        <v>2.38</v>
      </c>
      <c r="D11" s="4">
        <v>33.6</v>
      </c>
      <c r="E11" s="4">
        <v>169</v>
      </c>
      <c r="F11" s="3">
        <v>6.54</v>
      </c>
      <c r="G11" s="3">
        <v>9.2200000000000006</v>
      </c>
      <c r="H11" s="3">
        <v>3.8</v>
      </c>
      <c r="I11" s="65">
        <v>3</v>
      </c>
    </row>
    <row r="12" spans="2:9" x14ac:dyDescent="0.3">
      <c r="B12" s="73" t="s">
        <v>2</v>
      </c>
      <c r="C12" s="4">
        <v>3.1</v>
      </c>
      <c r="D12" s="4">
        <v>23.87</v>
      </c>
      <c r="E12" s="8">
        <v>193</v>
      </c>
      <c r="F12" s="3">
        <v>5.7</v>
      </c>
      <c r="G12" s="3">
        <v>9.5500000000000007</v>
      </c>
      <c r="H12" s="3">
        <v>5</v>
      </c>
      <c r="I12" s="65">
        <v>3</v>
      </c>
    </row>
    <row r="13" spans="2:9" x14ac:dyDescent="0.3">
      <c r="B13" s="28" t="s">
        <v>20</v>
      </c>
      <c r="C13" s="69">
        <v>5.18</v>
      </c>
      <c r="D13" s="69">
        <v>29.86</v>
      </c>
      <c r="E13" s="69">
        <v>120</v>
      </c>
      <c r="F13" s="70">
        <v>7.27</v>
      </c>
      <c r="G13" s="70">
        <v>23.53</v>
      </c>
      <c r="H13" s="70">
        <v>2.7</v>
      </c>
      <c r="I13" s="67">
        <v>4</v>
      </c>
    </row>
    <row r="14" spans="2:9" x14ac:dyDescent="0.3">
      <c r="B14" s="28" t="s">
        <v>19</v>
      </c>
      <c r="C14" s="69">
        <v>3.08</v>
      </c>
      <c r="D14" s="69">
        <v>15.23</v>
      </c>
      <c r="E14" s="69">
        <v>116</v>
      </c>
      <c r="F14" s="70">
        <v>5.62</v>
      </c>
      <c r="G14" s="70">
        <v>11.64</v>
      </c>
      <c r="H14" s="70">
        <v>3.8</v>
      </c>
      <c r="I14" s="67">
        <v>4</v>
      </c>
    </row>
    <row r="15" spans="2:9" x14ac:dyDescent="0.3">
      <c r="B15" s="28" t="s">
        <v>16</v>
      </c>
      <c r="C15" s="69">
        <v>3.21</v>
      </c>
      <c r="D15" s="69">
        <v>43.69</v>
      </c>
      <c r="E15" s="69">
        <v>124</v>
      </c>
      <c r="F15" s="70">
        <v>3.61</v>
      </c>
      <c r="G15" s="70">
        <v>27.38</v>
      </c>
      <c r="H15" s="70">
        <v>2.1</v>
      </c>
      <c r="I15" s="68">
        <v>4</v>
      </c>
    </row>
    <row r="16" spans="2:9" x14ac:dyDescent="0.3">
      <c r="B16" s="28" t="s">
        <v>15</v>
      </c>
      <c r="C16" s="69">
        <v>3.16</v>
      </c>
      <c r="D16" s="69">
        <v>45.43</v>
      </c>
      <c r="E16" s="69">
        <v>104</v>
      </c>
      <c r="F16" s="70">
        <v>5.91</v>
      </c>
      <c r="G16" s="70">
        <v>14.77</v>
      </c>
      <c r="H16" s="70">
        <v>3.8</v>
      </c>
      <c r="I16" s="68">
        <v>4</v>
      </c>
    </row>
    <row r="17" spans="2:9" x14ac:dyDescent="0.3">
      <c r="B17" s="28" t="s">
        <v>13</v>
      </c>
      <c r="C17" s="69">
        <v>3.87</v>
      </c>
      <c r="D17" s="69">
        <v>22.68</v>
      </c>
      <c r="E17" s="69">
        <v>98</v>
      </c>
      <c r="F17" s="70">
        <v>2.87</v>
      </c>
      <c r="G17" s="70">
        <v>19.850000000000001</v>
      </c>
      <c r="H17" s="70">
        <v>1.7</v>
      </c>
      <c r="I17" s="68">
        <v>4</v>
      </c>
    </row>
    <row r="18" spans="2:9" x14ac:dyDescent="0.3">
      <c r="B18" s="28" t="s">
        <v>12</v>
      </c>
      <c r="C18" s="69">
        <v>3.26</v>
      </c>
      <c r="D18" s="69">
        <v>17.670000000000002</v>
      </c>
      <c r="E18" s="71">
        <v>106</v>
      </c>
      <c r="F18" s="70">
        <v>2.97</v>
      </c>
      <c r="G18" s="70">
        <v>16.03</v>
      </c>
      <c r="H18" s="70">
        <v>2.9</v>
      </c>
      <c r="I18" s="68">
        <v>4</v>
      </c>
    </row>
    <row r="19" spans="2:9" x14ac:dyDescent="0.3">
      <c r="B19" s="29" t="s">
        <v>11</v>
      </c>
      <c r="C19" s="69">
        <v>3.14</v>
      </c>
      <c r="D19" s="69">
        <v>9.57</v>
      </c>
      <c r="E19" s="69">
        <v>72</v>
      </c>
      <c r="F19" s="70">
        <v>2.98</v>
      </c>
      <c r="G19" s="70">
        <v>5.18</v>
      </c>
      <c r="H19" s="70">
        <v>3</v>
      </c>
      <c r="I19" s="68">
        <v>4</v>
      </c>
    </row>
    <row r="20" spans="2:9" x14ac:dyDescent="0.3">
      <c r="B20" s="28" t="s">
        <v>10</v>
      </c>
      <c r="C20" s="69">
        <v>3.99</v>
      </c>
      <c r="D20" s="69">
        <v>17.53</v>
      </c>
      <c r="E20" s="69">
        <v>85</v>
      </c>
      <c r="F20" s="70">
        <v>3.14</v>
      </c>
      <c r="G20" s="70">
        <v>28.73</v>
      </c>
      <c r="H20" s="70">
        <v>2.8</v>
      </c>
      <c r="I20" s="68">
        <v>4</v>
      </c>
    </row>
    <row r="21" spans="2:9" x14ac:dyDescent="0.3">
      <c r="B21" s="28" t="s">
        <v>6</v>
      </c>
      <c r="C21" s="69">
        <v>2.98</v>
      </c>
      <c r="D21" s="69">
        <v>16.45</v>
      </c>
      <c r="E21" s="69">
        <v>99</v>
      </c>
      <c r="F21" s="70">
        <v>4.51</v>
      </c>
      <c r="G21" s="70">
        <v>11.51</v>
      </c>
      <c r="H21" s="70">
        <v>4.3</v>
      </c>
      <c r="I21" s="67">
        <v>4</v>
      </c>
    </row>
    <row r="22" spans="2:9" x14ac:dyDescent="0.3">
      <c r="B22" s="28" t="s">
        <v>4</v>
      </c>
      <c r="C22" s="69">
        <v>3.6</v>
      </c>
      <c r="D22" s="69">
        <v>31.86</v>
      </c>
      <c r="E22" s="72">
        <v>99</v>
      </c>
      <c r="F22" s="70">
        <v>3.17</v>
      </c>
      <c r="G22" s="70">
        <v>13.06</v>
      </c>
      <c r="H22" s="70">
        <v>3.5</v>
      </c>
      <c r="I22" s="67">
        <v>4</v>
      </c>
    </row>
    <row r="23" spans="2:9" x14ac:dyDescent="0.3">
      <c r="B23" s="28" t="s">
        <v>1</v>
      </c>
      <c r="C23" s="69">
        <v>3.88</v>
      </c>
      <c r="D23" s="69">
        <v>13.98</v>
      </c>
      <c r="E23" s="69">
        <v>139</v>
      </c>
      <c r="F23" s="70">
        <v>4.43</v>
      </c>
      <c r="G23" s="70">
        <v>12.05</v>
      </c>
      <c r="H23" s="70">
        <v>1.7</v>
      </c>
      <c r="I23" s="67">
        <v>4</v>
      </c>
    </row>
    <row r="24" spans="2:9" x14ac:dyDescent="0.3">
      <c r="B24" s="28" t="s">
        <v>0</v>
      </c>
      <c r="C24" s="69">
        <v>4.2699999999999996</v>
      </c>
      <c r="D24" s="69">
        <v>16.71</v>
      </c>
      <c r="E24" s="69">
        <v>93</v>
      </c>
      <c r="F24" s="70">
        <v>2.97</v>
      </c>
      <c r="G24" s="70">
        <v>17.2</v>
      </c>
      <c r="H24" s="70">
        <v>2.7</v>
      </c>
      <c r="I24" s="67">
        <v>4</v>
      </c>
    </row>
    <row r="26" spans="2:9" x14ac:dyDescent="0.3">
      <c r="B26" s="81" t="s">
        <v>120</v>
      </c>
    </row>
    <row r="27" spans="2:9" x14ac:dyDescent="0.3">
      <c r="B27" s="84" t="s">
        <v>116</v>
      </c>
      <c r="C27" s="38">
        <f>AVERAGE(C4)</f>
        <v>2.34</v>
      </c>
      <c r="D27" s="38">
        <f t="shared" ref="D27:H27" si="0">AVERAGE(D4)</f>
        <v>75.989999999999995</v>
      </c>
      <c r="E27" s="38">
        <f t="shared" si="0"/>
        <v>111</v>
      </c>
      <c r="F27" s="38">
        <f t="shared" si="0"/>
        <v>12.43</v>
      </c>
      <c r="G27" s="38">
        <f t="shared" si="0"/>
        <v>30.08</v>
      </c>
      <c r="H27" s="38">
        <f t="shared" si="0"/>
        <v>2.8</v>
      </c>
    </row>
    <row r="28" spans="2:9" x14ac:dyDescent="0.3">
      <c r="B28" s="32" t="s">
        <v>117</v>
      </c>
      <c r="C28" s="32">
        <f>C5</f>
        <v>2.4</v>
      </c>
      <c r="D28" s="32">
        <f t="shared" ref="D28:H28" si="1">D5</f>
        <v>36.94</v>
      </c>
      <c r="E28" s="32">
        <f t="shared" si="1"/>
        <v>213</v>
      </c>
      <c r="F28" s="32">
        <f t="shared" si="1"/>
        <v>0.98</v>
      </c>
      <c r="G28" s="32">
        <f t="shared" si="1"/>
        <v>2.65</v>
      </c>
      <c r="H28" s="32">
        <f t="shared" si="1"/>
        <v>12.9</v>
      </c>
    </row>
    <row r="29" spans="2:9" x14ac:dyDescent="0.3">
      <c r="B29" s="34" t="s">
        <v>118</v>
      </c>
      <c r="C29" s="85">
        <f>AVERAGE(C6:C12)</f>
        <v>3.44</v>
      </c>
      <c r="D29" s="85">
        <f t="shared" ref="D29:H29" si="2">AVERAGE(D6:D12)</f>
        <v>26.74285714285714</v>
      </c>
      <c r="E29" s="85">
        <f t="shared" si="2"/>
        <v>213.14285714285714</v>
      </c>
      <c r="F29" s="85">
        <f t="shared" si="2"/>
        <v>6.0514285714285725</v>
      </c>
      <c r="G29" s="85">
        <f t="shared" si="2"/>
        <v>10.518571428571429</v>
      </c>
      <c r="H29" s="85">
        <f t="shared" si="2"/>
        <v>3.2714285714285714</v>
      </c>
    </row>
    <row r="30" spans="2:9" x14ac:dyDescent="0.3">
      <c r="B30" s="82" t="s">
        <v>119</v>
      </c>
      <c r="C30" s="83">
        <f>AVERAGE(C13:C24)</f>
        <v>3.6350000000000002</v>
      </c>
      <c r="D30" s="83">
        <f t="shared" ref="D30:H30" si="3">AVERAGE(D13:D24)</f>
        <v>23.388333333333332</v>
      </c>
      <c r="E30" s="83">
        <f t="shared" si="3"/>
        <v>104.58333333333333</v>
      </c>
      <c r="F30" s="83">
        <f t="shared" si="3"/>
        <v>4.1208333333333327</v>
      </c>
      <c r="G30" s="83">
        <f t="shared" si="3"/>
        <v>16.744166666666665</v>
      </c>
      <c r="H30" s="83">
        <f t="shared" si="3"/>
        <v>2.9166666666666665</v>
      </c>
    </row>
    <row r="32" spans="2:9" x14ac:dyDescent="0.3">
      <c r="B32" s="48" t="s">
        <v>121</v>
      </c>
    </row>
    <row r="33" spans="2:8" x14ac:dyDescent="0.3">
      <c r="B33" s="84" t="s">
        <v>116</v>
      </c>
      <c r="C33" s="38">
        <f>STDEVP(C4)</f>
        <v>0</v>
      </c>
      <c r="D33" s="38">
        <f t="shared" ref="D33:H33" si="4">STDEVP(D4)</f>
        <v>0</v>
      </c>
      <c r="E33" s="38">
        <f t="shared" si="4"/>
        <v>0</v>
      </c>
      <c r="F33" s="38">
        <f t="shared" si="4"/>
        <v>0</v>
      </c>
      <c r="G33" s="38">
        <f t="shared" si="4"/>
        <v>0</v>
      </c>
      <c r="H33" s="38">
        <f t="shared" si="4"/>
        <v>0</v>
      </c>
    </row>
    <row r="34" spans="2:8" x14ac:dyDescent="0.3">
      <c r="B34" s="32" t="s">
        <v>117</v>
      </c>
      <c r="C34" s="32">
        <f>STDEVP(C5)</f>
        <v>0</v>
      </c>
      <c r="D34" s="32">
        <f t="shared" ref="D34:H34" si="5">STDEVP(D5)</f>
        <v>0</v>
      </c>
      <c r="E34" s="32">
        <f t="shared" si="5"/>
        <v>0</v>
      </c>
      <c r="F34" s="32">
        <f t="shared" si="5"/>
        <v>0</v>
      </c>
      <c r="G34" s="32">
        <f t="shared" si="5"/>
        <v>0</v>
      </c>
      <c r="H34" s="32">
        <f t="shared" si="5"/>
        <v>0</v>
      </c>
    </row>
    <row r="35" spans="2:8" x14ac:dyDescent="0.3">
      <c r="B35" s="34" t="s">
        <v>118</v>
      </c>
      <c r="C35" s="85">
        <f>STDEVP(C6:C12)</f>
        <v>0.64606501220852497</v>
      </c>
      <c r="D35" s="85">
        <f t="shared" ref="D35:H35" si="6">STDEVP(D6:D12)</f>
        <v>6.0579103287371687</v>
      </c>
      <c r="E35" s="85">
        <f t="shared" si="6"/>
        <v>44.983897345696533</v>
      </c>
      <c r="F35" s="85">
        <f t="shared" si="6"/>
        <v>0.77987963487832568</v>
      </c>
      <c r="G35" s="85">
        <f t="shared" si="6"/>
        <v>2.8396097748580544</v>
      </c>
      <c r="H35" s="85">
        <f t="shared" si="6"/>
        <v>0.96616219536633818</v>
      </c>
    </row>
    <row r="36" spans="2:8" x14ac:dyDescent="0.3">
      <c r="B36" s="82" t="s">
        <v>119</v>
      </c>
      <c r="C36" s="83">
        <f>STDEVP(C13:C24)</f>
        <v>0.61655629642933896</v>
      </c>
      <c r="D36" s="83">
        <f t="shared" ref="D36:H36" si="7">STDEVP(D13:D24)</f>
        <v>11.246953538131514</v>
      </c>
      <c r="E36" s="83">
        <f t="shared" si="7"/>
        <v>17.361155555498666</v>
      </c>
      <c r="F36" s="83">
        <f t="shared" si="7"/>
        <v>1.3920875112179152</v>
      </c>
      <c r="G36" s="83">
        <f t="shared" si="7"/>
        <v>6.7074417109323869</v>
      </c>
      <c r="H36" s="83">
        <f t="shared" si="7"/>
        <v>0.79355039047449449</v>
      </c>
    </row>
    <row r="39" spans="2:8" x14ac:dyDescent="0.3">
      <c r="B39" s="48" t="s">
        <v>122</v>
      </c>
    </row>
    <row r="40" spans="2:8" x14ac:dyDescent="0.3">
      <c r="B40" s="84" t="s">
        <v>116</v>
      </c>
      <c r="C40" s="38">
        <f>C4</f>
        <v>2.34</v>
      </c>
      <c r="D40" s="38">
        <f t="shared" ref="D40:H40" si="8">D4</f>
        <v>75.989999999999995</v>
      </c>
      <c r="E40" s="38">
        <f t="shared" si="8"/>
        <v>111</v>
      </c>
      <c r="F40" s="38">
        <f t="shared" si="8"/>
        <v>12.43</v>
      </c>
      <c r="G40" s="38">
        <f t="shared" si="8"/>
        <v>30.08</v>
      </c>
      <c r="H40" s="38">
        <f t="shared" si="8"/>
        <v>2.8</v>
      </c>
    </row>
    <row r="41" spans="2:8" x14ac:dyDescent="0.3">
      <c r="B41" s="32" t="s">
        <v>117</v>
      </c>
      <c r="C41" s="32">
        <f>C5</f>
        <v>2.4</v>
      </c>
      <c r="D41" s="32">
        <f t="shared" ref="D41:H41" si="9">D5</f>
        <v>36.94</v>
      </c>
      <c r="E41" s="32">
        <f t="shared" si="9"/>
        <v>213</v>
      </c>
      <c r="F41" s="32">
        <f t="shared" si="9"/>
        <v>0.98</v>
      </c>
      <c r="G41" s="32">
        <f t="shared" si="9"/>
        <v>2.65</v>
      </c>
      <c r="H41" s="32">
        <f t="shared" si="9"/>
        <v>12.9</v>
      </c>
    </row>
    <row r="42" spans="2:8" x14ac:dyDescent="0.3">
      <c r="B42" s="34" t="s">
        <v>118</v>
      </c>
      <c r="C42" s="85">
        <f>MIN(C6:C12)</f>
        <v>2.38</v>
      </c>
      <c r="D42" s="85">
        <f t="shared" ref="D42:H42" si="10">MIN(D6:D12)</f>
        <v>16.88</v>
      </c>
      <c r="E42" s="85">
        <f t="shared" si="10"/>
        <v>148</v>
      </c>
      <c r="F42" s="85">
        <f t="shared" si="10"/>
        <v>4.57</v>
      </c>
      <c r="G42" s="85">
        <f t="shared" si="10"/>
        <v>4.91</v>
      </c>
      <c r="H42" s="85">
        <f t="shared" si="10"/>
        <v>1.6</v>
      </c>
    </row>
    <row r="43" spans="2:8" x14ac:dyDescent="0.3">
      <c r="B43" s="82" t="s">
        <v>119</v>
      </c>
      <c r="C43" s="83">
        <f>MIN(C13:C24)</f>
        <v>2.98</v>
      </c>
      <c r="D43" s="83">
        <f t="shared" ref="D43:H43" si="11">MIN(D13:D24)</f>
        <v>9.57</v>
      </c>
      <c r="E43" s="83">
        <f t="shared" si="11"/>
        <v>72</v>
      </c>
      <c r="F43" s="83">
        <f t="shared" si="11"/>
        <v>2.87</v>
      </c>
      <c r="G43" s="83">
        <f t="shared" si="11"/>
        <v>5.18</v>
      </c>
      <c r="H43" s="83">
        <f t="shared" si="11"/>
        <v>1.7</v>
      </c>
    </row>
    <row r="46" spans="2:8" x14ac:dyDescent="0.3">
      <c r="B46" s="48" t="s">
        <v>123</v>
      </c>
    </row>
    <row r="47" spans="2:8" x14ac:dyDescent="0.3">
      <c r="B47" s="84" t="s">
        <v>116</v>
      </c>
      <c r="C47" s="38">
        <f>C4</f>
        <v>2.34</v>
      </c>
      <c r="D47" s="38">
        <f t="shared" ref="D47:H47" si="12">D4</f>
        <v>75.989999999999995</v>
      </c>
      <c r="E47" s="38">
        <f t="shared" si="12"/>
        <v>111</v>
      </c>
      <c r="F47" s="38">
        <f t="shared" si="12"/>
        <v>12.43</v>
      </c>
      <c r="G47" s="38">
        <f t="shared" si="12"/>
        <v>30.08</v>
      </c>
      <c r="H47" s="38">
        <f t="shared" si="12"/>
        <v>2.8</v>
      </c>
    </row>
    <row r="48" spans="2:8" x14ac:dyDescent="0.3">
      <c r="B48" s="32" t="s">
        <v>117</v>
      </c>
      <c r="C48" s="32">
        <f>C5</f>
        <v>2.4</v>
      </c>
      <c r="D48" s="32">
        <f t="shared" ref="D48:H48" si="13">D5</f>
        <v>36.94</v>
      </c>
      <c r="E48" s="32">
        <f t="shared" si="13"/>
        <v>213</v>
      </c>
      <c r="F48" s="32">
        <f t="shared" si="13"/>
        <v>0.98</v>
      </c>
      <c r="G48" s="32">
        <f t="shared" si="13"/>
        <v>2.65</v>
      </c>
      <c r="H48" s="32">
        <f t="shared" si="13"/>
        <v>12.9</v>
      </c>
    </row>
    <row r="49" spans="2:8" x14ac:dyDescent="0.3">
      <c r="B49" s="34" t="s">
        <v>118</v>
      </c>
      <c r="C49" s="85">
        <f>MAX(C6:C12)</f>
        <v>4.5599999999999996</v>
      </c>
      <c r="D49" s="85">
        <f t="shared" ref="D49:H49" si="14">MAX(D6:D12)</f>
        <v>33.909999999999997</v>
      </c>
      <c r="E49" s="85">
        <f t="shared" si="14"/>
        <v>269</v>
      </c>
      <c r="F49" s="85">
        <f t="shared" si="14"/>
        <v>7.01</v>
      </c>
      <c r="G49" s="85">
        <f t="shared" si="14"/>
        <v>13.62</v>
      </c>
      <c r="H49" s="85">
        <f t="shared" si="14"/>
        <v>5</v>
      </c>
    </row>
    <row r="50" spans="2:8" x14ac:dyDescent="0.3">
      <c r="B50" s="82" t="s">
        <v>119</v>
      </c>
      <c r="C50" s="83">
        <f>MAX(C13:C24)</f>
        <v>5.18</v>
      </c>
      <c r="D50" s="83">
        <f t="shared" ref="D50:H50" si="15">MAX(D13:D24)</f>
        <v>45.43</v>
      </c>
      <c r="E50" s="83">
        <f t="shared" si="15"/>
        <v>139</v>
      </c>
      <c r="F50" s="83">
        <f t="shared" si="15"/>
        <v>7.27</v>
      </c>
      <c r="G50" s="83">
        <f t="shared" si="15"/>
        <v>28.73</v>
      </c>
      <c r="H50" s="83">
        <f t="shared" si="15"/>
        <v>4.3</v>
      </c>
    </row>
  </sheetData>
  <sortState xmlns:xlrd2="http://schemas.microsoft.com/office/spreadsheetml/2017/richdata2" ref="B4:I24">
    <sortCondition ref="I4:I24"/>
  </sortState>
  <pageMargins left="0.7" right="0.7" top="0.75" bottom="0.75" header="0.3" footer="0.3"/>
  <ignoredErrors>
    <ignoredError sqref="C29:D29 E29:H29 C30:H30 C36:H36 C35:H35 C42:H42 C43:H43 C49:H49 C50:H50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7</vt:i4>
      </vt:variant>
    </vt:vector>
  </HeadingPairs>
  <TitlesOfParts>
    <vt:vector size="7" baseType="lpstr">
      <vt:lpstr>Miernik bezwzorcowy</vt:lpstr>
      <vt:lpstr>TOPSIS</vt:lpstr>
      <vt:lpstr>STATISTICA_DANE</vt:lpstr>
      <vt:lpstr>Dendogramy</vt:lpstr>
      <vt:lpstr>Metoda k-średnich</vt:lpstr>
      <vt:lpstr>ANOVA</vt:lpstr>
      <vt:lpstr>Statystyki opisowe grup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2015-06-05T18:19:34Z</dcterms:created>
  <dcterms:modified xsi:type="dcterms:W3CDTF">2020-12-20T09:16:31Z</dcterms:modified>
</cp:coreProperties>
</file>