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507\"/>
    </mc:Choice>
  </mc:AlternateContent>
  <xr:revisionPtr revIDLastSave="0" documentId="8_{4044BE68-FF82-449A-A4AF-E45C80E52481}" xr6:coauthVersionLast="45" xr6:coauthVersionMax="45" xr10:uidLastSave="{00000000-0000-0000-0000-000000000000}"/>
  <bookViews>
    <workbookView xWindow="-120" yWindow="-120" windowWidth="15600" windowHeight="11760" tabRatio="279" firstSheet="2" activeTab="1" xr2:uid="{00000000-000D-0000-FFFF-FFFF00000000}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" i="3" l="1"/>
  <c r="D139" i="3"/>
  <c r="D138" i="3"/>
  <c r="D140" i="3" s="1"/>
  <c r="D136" i="3"/>
  <c r="D135" i="3"/>
  <c r="D137" i="3" s="1"/>
  <c r="D117" i="3"/>
  <c r="D116" i="3"/>
  <c r="C105" i="3"/>
  <c r="C101" i="3"/>
  <c r="C94" i="3"/>
  <c r="C95" i="3"/>
  <c r="C89" i="3"/>
  <c r="C83" i="3"/>
  <c r="C82" i="3"/>
  <c r="C77" i="3"/>
  <c r="C73" i="3"/>
  <c r="C69" i="3"/>
  <c r="C65" i="3"/>
  <c r="D54" i="3"/>
  <c r="D53" i="3"/>
  <c r="D46" i="3"/>
  <c r="D41" i="3"/>
  <c r="D36" i="3"/>
  <c r="D31" i="3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C50" i="2"/>
  <c r="D42" i="2"/>
  <c r="B42" i="2"/>
  <c r="D30" i="2"/>
  <c r="C30" i="2" s="1"/>
  <c r="D31" i="2"/>
  <c r="C31" i="2" s="1"/>
  <c r="D32" i="2"/>
  <c r="C32" i="2" s="1"/>
  <c r="D33" i="2"/>
  <c r="C33" i="2" s="1"/>
  <c r="D29" i="2"/>
  <c r="C29" i="2" s="1"/>
  <c r="B33" i="2"/>
  <c r="B32" i="2"/>
  <c r="B31" i="2"/>
  <c r="B30" i="2"/>
  <c r="B29" i="2"/>
  <c r="D23" i="2"/>
  <c r="D24" i="2" s="1"/>
  <c r="D11" i="2"/>
  <c r="D10" i="2"/>
  <c r="D22" i="2"/>
  <c r="D17" i="2"/>
  <c r="D5" i="2"/>
  <c r="F41" i="2"/>
  <c r="F40" i="2"/>
  <c r="B49" i="2"/>
  <c r="D49" i="2" s="1"/>
  <c r="D51" i="2" s="1"/>
  <c r="C51" i="2"/>
  <c r="D22" i="3"/>
  <c r="F42" i="2"/>
  <c r="D55" i="3"/>
  <c r="D56" i="3"/>
  <c r="D57" i="3"/>
  <c r="D24" i="3" l="1"/>
  <c r="D23" i="3"/>
  <c r="G40" i="2"/>
  <c r="G41" i="2"/>
  <c r="E29" i="2"/>
  <c r="F29" i="2" s="1"/>
  <c r="E30" i="2"/>
  <c r="F30" i="2" s="1"/>
  <c r="E31" i="2"/>
  <c r="F31" i="2" s="1"/>
  <c r="E32" i="2"/>
  <c r="F32" i="2" s="1"/>
  <c r="E33" i="2"/>
  <c r="F33" i="2" s="1"/>
  <c r="C41" i="2"/>
  <c r="C40" i="2"/>
  <c r="E41" i="2"/>
  <c r="E40" i="2"/>
  <c r="C97" i="3"/>
  <c r="C96" i="3"/>
  <c r="D26" i="3" l="1"/>
  <c r="D25" i="3"/>
</calcChain>
</file>

<file path=xl/sharedStrings.xml><?xml version="1.0" encoding="utf-8"?>
<sst xmlns="http://schemas.openxmlformats.org/spreadsheetml/2006/main" count="203" uniqueCount="180">
  <si>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</si>
  <si>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</si>
  <si>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</si>
  <si>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</si>
  <si>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</si>
  <si>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</si>
  <si>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</si>
  <si>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</si>
  <si>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</si>
  <si>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</si>
  <si>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</si>
  <si>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</si>
  <si>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</si>
  <si>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</si>
  <si>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</si>
  <si>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</si>
  <si>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</si>
  <si>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</si>
  <si>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</si>
  <si>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</si>
  <si>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</si>
  <si>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</si>
  <si>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</si>
  <si>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</si>
  <si>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</si>
  <si>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</si>
  <si>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</si>
  <si>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</si>
  <si>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</si>
  <si>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</si>
  <si>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</si>
  <si>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</si>
  <si>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</si>
  <si>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</si>
  <si>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</si>
  <si>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</si>
  <si>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</si>
  <si>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</si>
  <si>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см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</si>
  <si>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</si>
  <si>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</si>
  <si>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</si>
  <si>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</si>
  <si>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</si>
  <si>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</si>
  <si>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</si>
  <si>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</si>
  <si>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</si>
  <si>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</si>
  <si>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</si>
  <si>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</si>
  <si>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</si>
  <si>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</si>
  <si>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</si>
  <si>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</si>
  <si>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</si>
  <si>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</si>
  <si>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</si>
  <si>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</si>
  <si>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</si>
  <si>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</si>
  <si>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</si>
  <si>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МРОТ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</si>
  <si>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</si>
  <si>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</si>
  <si>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</si>
  <si>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</si>
  <si>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</si>
  <si>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</si>
  <si>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</si>
  <si>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</si>
  <si>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</si>
  <si>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</si>
  <si>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</si>
  <si>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</si>
  <si>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</si>
  <si>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</si>
  <si>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</si>
  <si>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</si>
  <si>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</si>
  <si>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</si>
  <si>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</si>
  <si>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</si>
  <si>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</si>
  <si>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Месяц вложено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</si>
  <si>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</si>
  <si>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</si>
  <si>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</si>
  <si>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</si>
  <si>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</si>
  <si>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</si>
  <si>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</si>
  <si>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</si>
  <si>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</si>
  <si>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</si>
  <si>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</si>
  <si>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</si>
  <si>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</si>
  <si>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</si>
  <si>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</si>
  <si>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</si>
  <si>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</si>
  <si>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</si>
  <si>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</si>
  <si>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</si>
  <si>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</si>
  <si>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</si>
  <si>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</si>
  <si>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</si>
  <si>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</si>
  <si>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</si>
  <si>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</si>
  <si>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</si>
  <si>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Дудник</t>
  </si>
  <si>
    <t>Имя сотрудника</t>
  </si>
  <si>
    <t>Андрей</t>
  </si>
  <si>
    <t>Отчество сотрудника</t>
  </si>
  <si>
    <t>Романович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</si>
  <si>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</si>
  <si>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</si>
  <si>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</si>
  <si>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История</t>
  </si>
  <si>
    <t>Число символов в строке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</si>
  <si>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</si>
  <si>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</si>
  <si>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</si>
  <si>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</si>
  <si>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</si>
  <si>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</si>
  <si>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</si>
  <si>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</si>
  <si>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</si>
  <si>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</si>
  <si>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</si>
  <si>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</si>
  <si>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</si>
  <si>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</si>
  <si>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</si>
  <si>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</si>
  <si>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</si>
  <si>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</si>
  <si>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</si>
  <si>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</si>
  <si>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</si>
  <si>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</si>
  <si>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</si>
  <si>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</si>
  <si>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11.28.2020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</si>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</sst>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 Cyr"/>
      <family val="2"/>
      <charset val="204"/>
    </font>
    <font>
      <sz val="10"/>
      <name val="Arial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27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7" fillId="0" borderId="0" xfId="0" applyFont="1"/>
    <xf numFmtId="0" fontId="6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wrapText="1"/>
    </xf>
    <xf numFmtId="0" fontId="0" fillId="3" borderId="3" xfId="0" applyFill="1" applyBorder="1" applyProtection="1">
      <protection locked="0"/>
    </xf>
    <xf numFmtId="9" fontId="0" fillId="0" borderId="3" xfId="0" applyNumberFormat="1" applyFont="1" applyBorder="1" applyAlignment="1" applyProtection="1">
      <alignment horizontal="center" vertical="center"/>
      <protection locked="0"/>
    </xf>
    <xf numFmtId="9" fontId="9" fillId="0" borderId="3" xfId="1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3" xfId="0" applyBorder="1" applyAlignment="1"/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100" name="Рисунок 2" descr="&amp;CHcy;&amp;acy;&amp;scy;&amp;tcy;&amp;icy; &amp;fcy;&amp;ocy;&amp;rcy;&amp;mcy;&amp;ucy;&amp;lcy;&amp;ycy;">
          <a:extLst>
            <a:ext uri="{FF2B5EF4-FFF2-40B4-BE49-F238E27FC236}">
              <a16:creationId xmlns:a16="http://schemas.microsoft.com/office/drawing/2014/main" id="{9B691DE2-C12F-450A-8FAD-49143DD0C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101" name="Рисунок 3" descr="К началу страницы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DD9087-FFA8-4D58-88C6-C8A35716C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2:J36"/>
  <sheetViews>
    <sheetView topLeftCell="A22"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53.25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8.25" customHeight="1"/>
    <row r="5" spans="1:10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</row>
    <row r="7" spans="1:10">
      <c r="A7" s="37" t="s">
        <v>3</v>
      </c>
      <c r="B7" s="37"/>
      <c r="C7" s="37"/>
      <c r="D7" s="37"/>
      <c r="E7" s="37"/>
      <c r="F7" s="37"/>
      <c r="G7" s="37"/>
      <c r="H7" s="37"/>
      <c r="I7" s="37"/>
      <c r="J7" s="37"/>
    </row>
    <row r="9" spans="1:10">
      <c r="A9" s="37" t="s">
        <v>4</v>
      </c>
      <c r="B9" s="37"/>
      <c r="C9" s="37"/>
      <c r="D9" s="37"/>
      <c r="E9" s="37"/>
      <c r="F9" s="37"/>
      <c r="G9" s="37"/>
      <c r="H9" s="37"/>
      <c r="I9" s="37"/>
      <c r="J9" s="37"/>
    </row>
    <row r="15" spans="1:10" ht="52.5" customHeight="1">
      <c r="A15" s="37" t="s">
        <v>5</v>
      </c>
      <c r="B15" s="37"/>
      <c r="C15" s="37"/>
      <c r="D15" s="37"/>
      <c r="E15" s="37"/>
      <c r="F15" s="37"/>
      <c r="G15" s="37"/>
      <c r="H15" s="37"/>
      <c r="I15" s="37"/>
      <c r="J15" s="37"/>
    </row>
    <row r="17" spans="1:10" ht="18.75">
      <c r="A17" s="17" t="s">
        <v>6</v>
      </c>
    </row>
    <row r="18" spans="1:10" ht="53.25" customHeight="1">
      <c r="A18" s="37" t="s">
        <v>7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ht="18.75">
      <c r="A20" s="17" t="s">
        <v>8</v>
      </c>
    </row>
    <row r="21" spans="1:10" ht="24.75" customHeight="1">
      <c r="A21" s="37" t="s">
        <v>9</v>
      </c>
      <c r="B21" s="37"/>
      <c r="C21" s="37"/>
      <c r="D21" s="37"/>
      <c r="E21" s="37"/>
      <c r="F21" s="37"/>
      <c r="G21" s="37"/>
      <c r="H21" s="37"/>
      <c r="I21" s="37"/>
      <c r="J21" s="37"/>
    </row>
    <row r="23" spans="1:10" ht="18.75">
      <c r="A23" s="17" t="s">
        <v>10</v>
      </c>
    </row>
    <row r="24" spans="1:10" ht="15" customHeight="1">
      <c r="A24" s="37" t="s">
        <v>11</v>
      </c>
      <c r="B24" s="37"/>
      <c r="C24" s="37"/>
      <c r="D24" s="37"/>
      <c r="E24" s="37"/>
      <c r="F24" s="37"/>
      <c r="G24" s="37"/>
      <c r="H24" s="37"/>
      <c r="I24" s="37"/>
      <c r="J24" s="37"/>
    </row>
    <row r="26" spans="1:10" ht="18.75">
      <c r="A26" s="17" t="s">
        <v>12</v>
      </c>
    </row>
    <row r="27" spans="1:10" ht="26.25" customHeight="1">
      <c r="A27" s="37" t="s">
        <v>13</v>
      </c>
      <c r="B27" s="37"/>
      <c r="C27" s="37"/>
      <c r="D27" s="37"/>
      <c r="E27" s="37"/>
      <c r="F27" s="37"/>
      <c r="G27" s="37"/>
      <c r="H27" s="37"/>
      <c r="I27" s="37"/>
      <c r="J27" s="37"/>
    </row>
    <row r="29" spans="1:10">
      <c r="A29" s="19" t="s">
        <v>14</v>
      </c>
      <c r="B29" s="19" t="s">
        <v>15</v>
      </c>
      <c r="C29" s="19" t="s">
        <v>16</v>
      </c>
    </row>
    <row r="30" spans="1:10">
      <c r="A30" s="35" t="s">
        <v>17</v>
      </c>
      <c r="B30" s="18" t="s">
        <v>18</v>
      </c>
      <c r="C30" s="18" t="s">
        <v>19</v>
      </c>
    </row>
    <row r="31" spans="1:10">
      <c r="A31" s="38" t="s">
        <v>20</v>
      </c>
      <c r="B31" s="18" t="s">
        <v>21</v>
      </c>
      <c r="C31" s="18" t="s">
        <v>22</v>
      </c>
    </row>
    <row r="32" spans="1:10">
      <c r="A32" s="38"/>
      <c r="B32" s="18" t="s">
        <v>23</v>
      </c>
      <c r="C32" s="18" t="s">
        <v>24</v>
      </c>
    </row>
    <row r="33" spans="1:3">
      <c r="A33" s="35" t="s">
        <v>25</v>
      </c>
      <c r="B33" s="18" t="s">
        <v>26</v>
      </c>
      <c r="C33" s="18" t="s">
        <v>27</v>
      </c>
    </row>
    <row r="34" spans="1:3">
      <c r="A34" s="35" t="s">
        <v>28</v>
      </c>
      <c r="B34" s="18" t="s">
        <v>29</v>
      </c>
      <c r="C34" s="20" t="s">
        <v>30</v>
      </c>
    </row>
    <row r="35" spans="1:3">
      <c r="A35" s="35" t="s">
        <v>31</v>
      </c>
      <c r="B35" s="18" t="s">
        <v>32</v>
      </c>
      <c r="C35" s="21">
        <v>0.2</v>
      </c>
    </row>
    <row r="36" spans="1:3" ht="25.5">
      <c r="A36" s="35" t="s">
        <v>33</v>
      </c>
      <c r="B36" s="18" t="s">
        <v>34</v>
      </c>
      <c r="C36" s="18" t="s">
        <v>35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7:J27"/>
    <mergeCell ref="A31:A32"/>
    <mergeCell ref="A9:J9"/>
    <mergeCell ref="A15:J15"/>
    <mergeCell ref="A18:J18"/>
    <mergeCell ref="A24:J24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83"/>
  <sheetViews>
    <sheetView tabSelected="1" topLeftCell="A22" workbookViewId="0">
      <selection activeCell="A31" sqref="A31"/>
    </sheetView>
  </sheetViews>
  <sheetFormatPr defaultColWidth="10.28515625" defaultRowHeight="12.75"/>
  <cols>
    <col min="1" max="1" width="14.28515625" customWidth="1"/>
    <col min="2" max="2" width="15.42578125" customWidth="1"/>
    <col min="3" max="3" width="16.85546875" customWidth="1"/>
    <col min="4" max="4" width="13" customWidth="1"/>
    <col min="5" max="5" width="15.42578125" customWidth="1"/>
    <col min="6" max="6" width="13.7109375" customWidth="1"/>
  </cols>
  <sheetData>
    <row r="1" spans="1:5" ht="14.25">
      <c r="A1" s="1"/>
      <c r="C1" s="2"/>
      <c r="D1" s="3"/>
      <c r="E1" s="3"/>
    </row>
    <row r="2" spans="1:5" ht="14.25">
      <c r="A2" t="s">
        <v>36</v>
      </c>
      <c r="C2" s="2"/>
      <c r="D2" s="3"/>
      <c r="E2" s="3"/>
    </row>
    <row r="3" spans="1:5" ht="14.25">
      <c r="C3" s="2"/>
      <c r="D3" s="3"/>
      <c r="E3" s="3"/>
    </row>
    <row r="4" spans="1:5">
      <c r="A4" s="46" t="s">
        <v>37</v>
      </c>
      <c r="B4" s="46"/>
      <c r="C4" s="46"/>
      <c r="D4" s="12">
        <v>4</v>
      </c>
      <c r="E4" s="4" t="s">
        <v>38</v>
      </c>
    </row>
    <row r="5" spans="1:5">
      <c r="A5" s="46" t="s">
        <v>39</v>
      </c>
      <c r="B5" s="46"/>
      <c r="C5" s="46"/>
      <c r="D5" s="12">
        <f>D4*D4</f>
        <v>16</v>
      </c>
      <c r="E5" s="5" t="s">
        <v>40</v>
      </c>
    </row>
    <row r="7" spans="1:5">
      <c r="A7" t="s">
        <v>41</v>
      </c>
    </row>
    <row r="9" spans="1:5">
      <c r="A9" s="46" t="s">
        <v>42</v>
      </c>
      <c r="B9" s="46"/>
      <c r="C9" s="46"/>
      <c r="D9" s="12">
        <v>9</v>
      </c>
      <c r="E9" s="4" t="s">
        <v>38</v>
      </c>
    </row>
    <row r="10" spans="1:5">
      <c r="A10" s="46" t="s">
        <v>43</v>
      </c>
      <c r="B10" s="46"/>
      <c r="C10" s="46"/>
      <c r="D10" s="12">
        <f>D9^3</f>
        <v>729</v>
      </c>
      <c r="E10" s="4" t="s">
        <v>44</v>
      </c>
    </row>
    <row r="11" spans="1:5">
      <c r="A11" s="46" t="s">
        <v>45</v>
      </c>
      <c r="B11" s="46"/>
      <c r="C11" s="46"/>
      <c r="D11" s="12">
        <f>D9^2*6</f>
        <v>486</v>
      </c>
      <c r="E11" s="4" t="s">
        <v>40</v>
      </c>
    </row>
    <row r="13" spans="1:5">
      <c r="A13" t="s">
        <v>46</v>
      </c>
    </row>
    <row r="15" spans="1:5">
      <c r="A15" s="39" t="s">
        <v>47</v>
      </c>
      <c r="B15" s="39"/>
      <c r="C15" s="39"/>
      <c r="D15" s="13">
        <v>6</v>
      </c>
      <c r="E15" s="7"/>
    </row>
    <row r="16" spans="1:5">
      <c r="A16" s="39" t="s">
        <v>48</v>
      </c>
      <c r="B16" s="39"/>
      <c r="C16" s="39"/>
      <c r="D16" s="13">
        <v>1500</v>
      </c>
      <c r="E16" s="7"/>
    </row>
    <row r="17" spans="1:11">
      <c r="A17" s="39" t="s">
        <v>49</v>
      </c>
      <c r="B17" s="39"/>
      <c r="C17" s="39"/>
      <c r="D17" s="13">
        <f>D16/D15</f>
        <v>250</v>
      </c>
      <c r="E17" s="7"/>
    </row>
    <row r="19" spans="1:11">
      <c r="A19" t="s">
        <v>50</v>
      </c>
    </row>
    <row r="21" spans="1:11">
      <c r="A21" s="39" t="s">
        <v>51</v>
      </c>
      <c r="B21" s="39"/>
      <c r="C21" s="39"/>
      <c r="D21" s="13">
        <v>645873</v>
      </c>
      <c r="E21" s="7"/>
    </row>
    <row r="22" spans="1:11">
      <c r="A22" s="39" t="s">
        <v>52</v>
      </c>
      <c r="B22" s="39"/>
      <c r="C22" s="39"/>
      <c r="D22" s="13">
        <f>D21*8</f>
        <v>5166984</v>
      </c>
      <c r="E22" s="7"/>
    </row>
    <row r="23" spans="1:11">
      <c r="A23" s="39" t="s">
        <v>53</v>
      </c>
      <c r="B23" s="39"/>
      <c r="C23" s="39"/>
      <c r="D23" s="13">
        <f>D21/1024</f>
        <v>630.7353515625</v>
      </c>
      <c r="E23" s="7"/>
    </row>
    <row r="24" spans="1:11">
      <c r="A24" s="39" t="s">
        <v>54</v>
      </c>
      <c r="B24" s="39"/>
      <c r="C24" s="39"/>
      <c r="D24" s="13">
        <f>D23/1024</f>
        <v>0.61595249176025391</v>
      </c>
      <c r="E24" s="7"/>
    </row>
    <row r="26" spans="1:11" ht="50.25" customHeight="1">
      <c r="A26" s="40" t="s">
        <v>55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8" spans="1:11" ht="25.5">
      <c r="A28" s="9" t="s">
        <v>56</v>
      </c>
      <c r="B28" s="9" t="s">
        <v>57</v>
      </c>
      <c r="C28" s="9" t="s">
        <v>58</v>
      </c>
      <c r="D28" s="9" t="s">
        <v>59</v>
      </c>
      <c r="E28" s="9" t="s">
        <v>60</v>
      </c>
      <c r="F28" s="24" t="s">
        <v>61</v>
      </c>
      <c r="G28" s="35" t="s">
        <v>62</v>
      </c>
    </row>
    <row r="29" spans="1:11">
      <c r="A29" s="8">
        <v>74545</v>
      </c>
      <c r="B29" s="8">
        <f>A29*0.4</f>
        <v>29818</v>
      </c>
      <c r="C29" s="8">
        <f>0.13*(A29-G29-D29)</f>
        <v>9073.9415000000008</v>
      </c>
      <c r="D29" s="8">
        <f>A29*0.01</f>
        <v>745.45</v>
      </c>
      <c r="E29" s="8">
        <f>B29*0.01</f>
        <v>298.18</v>
      </c>
      <c r="F29" s="25">
        <f>A29-B29-C29-D29-E29</f>
        <v>34609.428500000002</v>
      </c>
      <c r="G29" s="26">
        <v>4000</v>
      </c>
    </row>
    <row r="30" spans="1:11">
      <c r="A30" s="8">
        <v>57500</v>
      </c>
      <c r="B30" s="8">
        <f>A30*0.4</f>
        <v>23000</v>
      </c>
      <c r="C30" s="8">
        <f>0.13*(A30-G30-D30)</f>
        <v>6880.25</v>
      </c>
      <c r="D30" s="8">
        <f t="shared" ref="D30:E33" si="0">A30*0.01</f>
        <v>575</v>
      </c>
      <c r="E30" s="8">
        <f t="shared" si="0"/>
        <v>230</v>
      </c>
      <c r="F30" s="8">
        <f>A30-B30-C30-D30-E30</f>
        <v>26814.75</v>
      </c>
      <c r="G30" s="26">
        <v>4000</v>
      </c>
    </row>
    <row r="31" spans="1:11">
      <c r="A31" s="27">
        <v>143872</v>
      </c>
      <c r="B31" s="27">
        <f>A31*0.4</f>
        <v>57548.800000000003</v>
      </c>
      <c r="C31" s="27">
        <f>0.13*(A31-G31-D31)</f>
        <v>17996.326400000002</v>
      </c>
      <c r="D31" s="8">
        <f t="shared" si="0"/>
        <v>1438.72</v>
      </c>
      <c r="E31" s="8">
        <f t="shared" si="0"/>
        <v>575.48800000000006</v>
      </c>
      <c r="F31" s="27">
        <f>A31-B31-C31-D31-E31</f>
        <v>66312.665599999993</v>
      </c>
      <c r="G31" s="26">
        <v>4000</v>
      </c>
    </row>
    <row r="32" spans="1:11">
      <c r="A32" s="27">
        <v>35300</v>
      </c>
      <c r="B32" s="27">
        <f>A32*0.4</f>
        <v>14120</v>
      </c>
      <c r="C32" s="27">
        <f>0.13*(A32-G32-D32)</f>
        <v>4023.11</v>
      </c>
      <c r="D32" s="8">
        <f t="shared" si="0"/>
        <v>353</v>
      </c>
      <c r="E32" s="8">
        <f t="shared" si="0"/>
        <v>141.20000000000002</v>
      </c>
      <c r="F32" s="27">
        <f>A32-B32-C32-D32-E32</f>
        <v>16662.689999999999</v>
      </c>
      <c r="G32" s="26">
        <v>4000</v>
      </c>
    </row>
    <row r="33" spans="1:11">
      <c r="A33" s="8">
        <v>26000</v>
      </c>
      <c r="B33" s="8">
        <f>A33*0.4</f>
        <v>10400</v>
      </c>
      <c r="C33" s="8">
        <f>0.13*(A33-G33-D33)</f>
        <v>2826.2000000000003</v>
      </c>
      <c r="D33" s="8">
        <f t="shared" si="0"/>
        <v>260</v>
      </c>
      <c r="E33" s="8">
        <f t="shared" si="0"/>
        <v>104</v>
      </c>
      <c r="F33" s="8">
        <f>A33-B33-C33-D33-E33</f>
        <v>12409.8</v>
      </c>
      <c r="G33" s="26">
        <v>4000</v>
      </c>
    </row>
    <row r="34" spans="1:11" ht="70.5" customHeight="1">
      <c r="A34" s="40" t="s">
        <v>63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6" spans="1:11" ht="39.75" customHeight="1">
      <c r="A36" s="40" t="s">
        <v>64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8" spans="1:11" ht="25.35" customHeight="1">
      <c r="A38" s="10" t="s">
        <v>65</v>
      </c>
      <c r="B38" s="39" t="s">
        <v>66</v>
      </c>
      <c r="C38" s="39"/>
      <c r="D38" s="39" t="s">
        <v>67</v>
      </c>
      <c r="E38" s="39"/>
      <c r="F38" s="39" t="s">
        <v>68</v>
      </c>
      <c r="G38" s="39"/>
    </row>
    <row r="39" spans="1:11">
      <c r="A39" s="8"/>
      <c r="B39" s="36" t="s">
        <v>69</v>
      </c>
      <c r="C39" s="36" t="s">
        <v>70</v>
      </c>
      <c r="D39" s="36" t="s">
        <v>69</v>
      </c>
      <c r="E39" s="36" t="s">
        <v>70</v>
      </c>
      <c r="F39" s="36" t="s">
        <v>69</v>
      </c>
      <c r="G39" s="36" t="s">
        <v>70</v>
      </c>
    </row>
    <row r="40" spans="1:11">
      <c r="A40" s="36" t="s">
        <v>71</v>
      </c>
      <c r="B40" s="36">
        <v>100.41</v>
      </c>
      <c r="C40" s="29">
        <f>B40*C42/B42</f>
        <v>0.39368751225249954</v>
      </c>
      <c r="D40" s="36">
        <v>48.43</v>
      </c>
      <c r="E40" s="29">
        <f>D40*E42/D42</f>
        <v>0.18988433640462654</v>
      </c>
      <c r="F40" s="14">
        <f>B40+D40</f>
        <v>148.84</v>
      </c>
      <c r="G40" s="29">
        <f>F40*G42/F42</f>
        <v>0.29178592432856304</v>
      </c>
    </row>
    <row r="41" spans="1:11">
      <c r="A41" s="36" t="s">
        <v>72</v>
      </c>
      <c r="B41" s="36">
        <v>154.63999999999999</v>
      </c>
      <c r="C41" s="29">
        <f>B41*C42/B42</f>
        <v>0.60631248774750046</v>
      </c>
      <c r="D41" s="36">
        <v>206.62</v>
      </c>
      <c r="E41" s="29">
        <f>D41*E42/D42</f>
        <v>0.81011566359537346</v>
      </c>
      <c r="F41" s="14">
        <f>B41+D41</f>
        <v>361.26</v>
      </c>
      <c r="G41" s="29">
        <f>F41*G42/F42</f>
        <v>0.7082140756714369</v>
      </c>
    </row>
    <row r="42" spans="1:11">
      <c r="A42" s="36" t="s">
        <v>73</v>
      </c>
      <c r="B42" s="14">
        <f>B40+B41</f>
        <v>255.04999999999998</v>
      </c>
      <c r="C42" s="28">
        <v>1</v>
      </c>
      <c r="D42" s="14">
        <f>SUM(D40:D41)</f>
        <v>255.05</v>
      </c>
      <c r="E42" s="28">
        <v>1</v>
      </c>
      <c r="F42" s="14">
        <f>B42+D42</f>
        <v>510.1</v>
      </c>
      <c r="G42" s="28">
        <v>1</v>
      </c>
    </row>
    <row r="44" spans="1:11">
      <c r="A44" t="s">
        <v>74</v>
      </c>
    </row>
    <row r="46" spans="1:11">
      <c r="A46" s="39" t="s">
        <v>75</v>
      </c>
      <c r="B46" s="39"/>
      <c r="C46" s="39"/>
      <c r="D46" s="39"/>
      <c r="E46" s="39"/>
    </row>
    <row r="47" spans="1:11" ht="12.75" customHeight="1">
      <c r="A47" s="11" t="s">
        <v>76</v>
      </c>
      <c r="B47" s="39" t="s">
        <v>77</v>
      </c>
      <c r="C47" s="39"/>
      <c r="D47" s="45" t="s">
        <v>78</v>
      </c>
      <c r="E47" s="45"/>
    </row>
    <row r="48" spans="1:11">
      <c r="A48" s="11"/>
      <c r="B48" s="11" t="s">
        <v>79</v>
      </c>
      <c r="C48" s="11" t="s">
        <v>80</v>
      </c>
      <c r="D48" s="45"/>
      <c r="E48" s="45"/>
    </row>
    <row r="49" spans="1:11">
      <c r="A49" s="11" t="s">
        <v>81</v>
      </c>
      <c r="B49" s="15">
        <f>B51-B50</f>
        <v>11</v>
      </c>
      <c r="C49" s="11">
        <v>14</v>
      </c>
      <c r="D49" s="43">
        <f>B49+C49</f>
        <v>25</v>
      </c>
      <c r="E49" s="44"/>
    </row>
    <row r="50" spans="1:11">
      <c r="A50" s="11" t="s">
        <v>82</v>
      </c>
      <c r="B50" s="11">
        <v>13</v>
      </c>
      <c r="C50" s="15">
        <f>D50-B50</f>
        <v>13</v>
      </c>
      <c r="D50" s="41">
        <v>26</v>
      </c>
      <c r="E50" s="42"/>
    </row>
    <row r="51" spans="1:11">
      <c r="A51" s="11" t="s">
        <v>73</v>
      </c>
      <c r="B51" s="11">
        <v>24</v>
      </c>
      <c r="C51" s="15">
        <f>C49+C50</f>
        <v>27</v>
      </c>
      <c r="D51" s="43">
        <f>SUM(D49:E50)</f>
        <v>51</v>
      </c>
      <c r="E51" s="44"/>
    </row>
    <row r="53" spans="1:11" ht="23.25" customHeight="1">
      <c r="A53" s="40" t="s">
        <v>83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5" spans="1:11" ht="18" customHeight="1">
      <c r="A55" s="8" t="s">
        <v>84</v>
      </c>
      <c r="B55" s="13">
        <v>1000</v>
      </c>
      <c r="C55" s="6"/>
      <c r="D55" s="6"/>
      <c r="E55" s="6"/>
      <c r="F55" s="6"/>
      <c r="G55" s="6"/>
      <c r="H55" s="6"/>
      <c r="I55" s="6"/>
    </row>
    <row r="56" spans="1:11">
      <c r="A56" s="13">
        <v>1</v>
      </c>
      <c r="B56" s="13">
        <f t="shared" ref="B56:B67" si="1">B55+B55*0.012</f>
        <v>1012</v>
      </c>
      <c r="C56" s="6"/>
      <c r="D56" s="6"/>
      <c r="E56" s="6"/>
      <c r="F56" s="6"/>
      <c r="G56" s="6"/>
      <c r="H56" s="6"/>
      <c r="I56" s="6"/>
    </row>
    <row r="57" spans="1:11">
      <c r="A57" s="13">
        <v>2</v>
      </c>
      <c r="B57" s="13">
        <f t="shared" si="1"/>
        <v>1024.144</v>
      </c>
      <c r="C57" s="6"/>
      <c r="D57" s="6"/>
      <c r="E57" s="6"/>
      <c r="F57" s="6"/>
      <c r="G57" s="6"/>
      <c r="H57" s="6"/>
      <c r="I57" s="6"/>
    </row>
    <row r="58" spans="1:11">
      <c r="A58" s="13">
        <v>3</v>
      </c>
      <c r="B58" s="13">
        <f t="shared" si="1"/>
        <v>1036.433728</v>
      </c>
      <c r="C58" s="6"/>
      <c r="D58" s="6"/>
      <c r="E58" s="6"/>
      <c r="F58" s="6"/>
      <c r="G58" s="6"/>
      <c r="H58" s="6"/>
      <c r="I58" s="6"/>
    </row>
    <row r="59" spans="1:11">
      <c r="A59" s="13">
        <v>4</v>
      </c>
      <c r="B59" s="13">
        <f t="shared" si="1"/>
        <v>1048.870932736</v>
      </c>
      <c r="C59" s="6"/>
      <c r="D59" s="6"/>
      <c r="E59" s="6"/>
      <c r="F59" s="6"/>
      <c r="G59" s="6"/>
      <c r="H59" s="6"/>
      <c r="I59" s="6"/>
    </row>
    <row r="60" spans="1:11">
      <c r="A60" s="13">
        <v>5</v>
      </c>
      <c r="B60" s="13">
        <f t="shared" si="1"/>
        <v>1061.4573839288321</v>
      </c>
      <c r="C60" s="6"/>
      <c r="D60" s="6"/>
      <c r="E60" s="6"/>
      <c r="F60" s="6"/>
      <c r="G60" s="6"/>
      <c r="H60" s="6"/>
      <c r="I60" s="6"/>
    </row>
    <row r="61" spans="1:11">
      <c r="A61" s="13">
        <v>6</v>
      </c>
      <c r="B61" s="13">
        <f t="shared" si="1"/>
        <v>1074.194872535978</v>
      </c>
      <c r="C61" s="6"/>
      <c r="D61" s="6"/>
      <c r="E61" s="6"/>
      <c r="F61" s="6"/>
      <c r="G61" s="6"/>
      <c r="H61" s="6"/>
      <c r="I61" s="6"/>
    </row>
    <row r="62" spans="1:11">
      <c r="A62" s="13">
        <v>7</v>
      </c>
      <c r="B62" s="13">
        <f t="shared" si="1"/>
        <v>1087.0852110064097</v>
      </c>
      <c r="C62" s="6"/>
      <c r="D62" s="6"/>
      <c r="E62" s="6"/>
      <c r="F62" s="6"/>
      <c r="G62" s="6"/>
      <c r="H62" s="6"/>
      <c r="I62" s="6"/>
    </row>
    <row r="63" spans="1:11">
      <c r="A63" s="13">
        <v>8</v>
      </c>
      <c r="B63" s="13">
        <f t="shared" si="1"/>
        <v>1100.1302335384867</v>
      </c>
      <c r="C63" s="6"/>
      <c r="D63" s="6"/>
      <c r="E63" s="6"/>
      <c r="F63" s="6"/>
      <c r="G63" s="6"/>
      <c r="H63" s="6"/>
      <c r="I63" s="6"/>
    </row>
    <row r="64" spans="1:11">
      <c r="A64" s="13">
        <v>9</v>
      </c>
      <c r="B64" s="13">
        <f t="shared" si="1"/>
        <v>1113.3317963409486</v>
      </c>
      <c r="C64" s="6"/>
      <c r="D64" s="6"/>
      <c r="E64" s="6"/>
      <c r="F64" s="6"/>
      <c r="G64" s="6"/>
      <c r="H64" s="6"/>
      <c r="I64" s="6"/>
    </row>
    <row r="65" spans="1:9">
      <c r="A65" s="13">
        <v>10</v>
      </c>
      <c r="B65" s="13">
        <f t="shared" si="1"/>
        <v>1126.6917778970401</v>
      </c>
      <c r="C65" s="6"/>
      <c r="D65" s="6"/>
      <c r="E65" s="6"/>
      <c r="F65" s="6"/>
      <c r="G65" s="6"/>
      <c r="H65" s="6"/>
      <c r="I65" s="6"/>
    </row>
    <row r="66" spans="1:9">
      <c r="A66" s="13">
        <v>11</v>
      </c>
      <c r="B66" s="13">
        <f t="shared" si="1"/>
        <v>1140.2120792318046</v>
      </c>
      <c r="C66" s="6"/>
      <c r="D66" s="6"/>
      <c r="E66" s="6"/>
      <c r="F66" s="6"/>
      <c r="G66" s="6"/>
      <c r="H66" s="6"/>
      <c r="I66" s="6"/>
    </row>
    <row r="67" spans="1:9">
      <c r="A67" s="13">
        <v>12</v>
      </c>
      <c r="B67" s="13">
        <f t="shared" si="1"/>
        <v>1153.8946241825863</v>
      </c>
      <c r="C67" s="6"/>
      <c r="D67" s="6"/>
      <c r="E67" s="6"/>
      <c r="F67" s="6"/>
      <c r="G67" s="6"/>
      <c r="H67" s="6"/>
      <c r="I67" s="6"/>
    </row>
    <row r="68" spans="1:9">
      <c r="A68" s="30"/>
      <c r="B68" s="30"/>
      <c r="C68" s="6"/>
      <c r="D68" s="6"/>
      <c r="E68" s="6"/>
      <c r="F68" s="6"/>
      <c r="G68" s="6"/>
      <c r="H68" s="6"/>
      <c r="I68" s="6"/>
    </row>
    <row r="69" spans="1:9">
      <c r="A69" s="6"/>
      <c r="B69" s="6"/>
      <c r="C69" s="6"/>
      <c r="D69" s="6"/>
      <c r="E69" s="6"/>
      <c r="F69" s="6"/>
      <c r="G69" s="6"/>
      <c r="H69" s="6"/>
      <c r="I69" s="6"/>
    </row>
    <row r="70" spans="1:9">
      <c r="A70" s="6"/>
      <c r="B70" s="6"/>
      <c r="C70" s="6"/>
      <c r="D70" s="6"/>
      <c r="E70" s="6"/>
      <c r="F70" s="6"/>
      <c r="G70" s="6"/>
      <c r="H70" s="6"/>
      <c r="I70" s="6"/>
    </row>
    <row r="71" spans="1:9">
      <c r="A71" s="6"/>
      <c r="B71" s="6"/>
      <c r="C71" s="6"/>
      <c r="D71" s="6"/>
      <c r="E71" s="6"/>
      <c r="F71" s="6"/>
      <c r="G71" s="6"/>
      <c r="H71" s="6"/>
      <c r="I71" s="6"/>
    </row>
    <row r="72" spans="1:9">
      <c r="A72" s="6"/>
      <c r="B72" s="6"/>
      <c r="C72" s="6"/>
      <c r="D72" s="6"/>
      <c r="E72" s="6"/>
      <c r="F72" s="6"/>
      <c r="G72" s="6"/>
      <c r="H72" s="6"/>
      <c r="I72" s="6"/>
    </row>
    <row r="73" spans="1:9">
      <c r="A73" s="6"/>
      <c r="B73" s="6"/>
      <c r="C73" s="6"/>
      <c r="D73" s="6"/>
      <c r="E73" s="6"/>
      <c r="F73" s="6"/>
      <c r="G73" s="6"/>
      <c r="H73" s="6"/>
      <c r="I73" s="6"/>
    </row>
    <row r="74" spans="1:9">
      <c r="A74" s="6"/>
      <c r="B74" s="6"/>
      <c r="C74" s="6"/>
      <c r="D74" s="6"/>
      <c r="E74" s="6"/>
      <c r="F74" s="6"/>
      <c r="G74" s="6"/>
      <c r="H74" s="6"/>
      <c r="I74" s="6"/>
    </row>
    <row r="75" spans="1:9">
      <c r="A75" s="6"/>
      <c r="B75" s="6"/>
      <c r="C75" s="6"/>
      <c r="D75" s="6"/>
      <c r="E75" s="6"/>
      <c r="F75" s="6"/>
      <c r="G75" s="6"/>
      <c r="H75" s="6"/>
      <c r="I75" s="6"/>
    </row>
    <row r="76" spans="1:9">
      <c r="A76" s="6"/>
      <c r="B76" s="6"/>
      <c r="C76" s="6"/>
      <c r="D76" s="6"/>
      <c r="E76" s="6"/>
      <c r="F76" s="6"/>
      <c r="G76" s="6"/>
      <c r="H76" s="6"/>
      <c r="I76" s="6"/>
    </row>
    <row r="77" spans="1:9">
      <c r="A77" s="6"/>
      <c r="B77" s="6"/>
      <c r="C77" s="6"/>
      <c r="D77" s="6"/>
      <c r="E77" s="6"/>
      <c r="F77" s="6"/>
      <c r="G77" s="6"/>
      <c r="H77" s="6"/>
      <c r="I77" s="6"/>
    </row>
    <row r="78" spans="1:9">
      <c r="A78" s="6"/>
      <c r="B78" s="6"/>
      <c r="C78" s="6"/>
      <c r="D78" s="6"/>
      <c r="E78" s="6"/>
      <c r="F78" s="6"/>
      <c r="G78" s="6"/>
      <c r="H78" s="6"/>
      <c r="I78" s="6"/>
    </row>
    <row r="79" spans="1:9">
      <c r="A79" s="6"/>
      <c r="B79" s="6"/>
      <c r="C79" s="6"/>
      <c r="D79" s="6"/>
      <c r="E79" s="6"/>
      <c r="F79" s="6"/>
      <c r="G79" s="6"/>
      <c r="H79" s="6"/>
      <c r="I79" s="6"/>
    </row>
    <row r="80" spans="1:9">
      <c r="A80" s="6"/>
      <c r="B80" s="6"/>
      <c r="C80" s="6"/>
      <c r="D80" s="6"/>
      <c r="E80" s="6"/>
      <c r="F80" s="6"/>
      <c r="G80" s="6"/>
      <c r="H80" s="6"/>
      <c r="I80" s="6"/>
    </row>
    <row r="81" spans="1:9">
      <c r="A81" s="6"/>
      <c r="B81" s="6"/>
      <c r="C81" s="6"/>
      <c r="D81" s="6"/>
      <c r="E81" s="6"/>
      <c r="F81" s="6"/>
      <c r="G81" s="6"/>
      <c r="H81" s="6"/>
      <c r="I81" s="6"/>
    </row>
    <row r="82" spans="1:9">
      <c r="A82" s="6"/>
      <c r="B82" s="6"/>
      <c r="C82" s="6"/>
      <c r="D82" s="6"/>
      <c r="E82" s="6"/>
      <c r="F82" s="6"/>
      <c r="G82" s="6"/>
      <c r="H82" s="6"/>
      <c r="I82" s="6"/>
    </row>
    <row r="83" spans="1:9">
      <c r="A83" s="6"/>
      <c r="B83" s="6"/>
      <c r="C83" s="6"/>
      <c r="D83" s="6"/>
      <c r="E83" s="6"/>
      <c r="F83" s="6"/>
      <c r="G83" s="6"/>
      <c r="H83" s="6"/>
      <c r="I83" s="6"/>
    </row>
  </sheetData>
  <mergeCells count="25">
    <mergeCell ref="A4:C4"/>
    <mergeCell ref="A5:C5"/>
    <mergeCell ref="A9:C9"/>
    <mergeCell ref="A10:C10"/>
    <mergeCell ref="A26:K26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6:E46"/>
    <mergeCell ref="A53:K53"/>
    <mergeCell ref="D50:E50"/>
    <mergeCell ref="D49:E49"/>
    <mergeCell ref="D51:E51"/>
    <mergeCell ref="B47:C47"/>
    <mergeCell ref="D47:E48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9"/>
  </sheetPr>
  <dimension ref="A18:P141"/>
  <sheetViews>
    <sheetView workbookViewId="0">
      <selection activeCell="D126" sqref="D126"/>
    </sheetView>
  </sheetViews>
  <sheetFormatPr defaultColWidth="10.28515625" defaultRowHeight="12.75"/>
  <cols>
    <col min="2" max="2" width="13.7109375" customWidth="1"/>
    <col min="4" max="4" width="8.28515625" customWidth="1"/>
    <col min="5" max="5" width="12" customWidth="1"/>
  </cols>
  <sheetData>
    <row r="18" spans="1:5" ht="18.75">
      <c r="A18" s="16" t="s">
        <v>85</v>
      </c>
      <c r="B18" s="16"/>
      <c r="C18" s="16"/>
      <c r="D18" s="16"/>
      <c r="E18" s="16"/>
    </row>
    <row r="19" spans="1:5" ht="18.75">
      <c r="A19" s="16" t="s">
        <v>86</v>
      </c>
      <c r="B19" s="16"/>
      <c r="C19" s="16"/>
      <c r="D19" s="16"/>
      <c r="E19" s="16"/>
    </row>
    <row r="21" spans="1:5">
      <c r="A21" t="s">
        <v>87</v>
      </c>
    </row>
    <row r="22" spans="1:5">
      <c r="A22" s="48" t="s">
        <v>88</v>
      </c>
      <c r="B22" s="48"/>
      <c r="C22" s="48"/>
      <c r="D22" s="13">
        <f>18</f>
        <v>18</v>
      </c>
    </row>
    <row r="23" spans="1:5">
      <c r="A23" s="48" t="s">
        <v>89</v>
      </c>
      <c r="B23" s="48"/>
      <c r="C23" s="48"/>
      <c r="D23" s="13">
        <f>INT(D22/10)</f>
        <v>1</v>
      </c>
    </row>
    <row r="24" spans="1:5">
      <c r="A24" s="48" t="s">
        <v>90</v>
      </c>
      <c r="B24" s="48"/>
      <c r="C24" s="48"/>
      <c r="D24" s="13">
        <f>MOD(D22,10)</f>
        <v>8</v>
      </c>
    </row>
    <row r="25" spans="1:5">
      <c r="A25" s="48" t="s">
        <v>91</v>
      </c>
      <c r="B25" s="48"/>
      <c r="C25" s="48"/>
      <c r="D25" s="13">
        <f>SUM(D23+D24)</f>
        <v>9</v>
      </c>
    </row>
    <row r="26" spans="1:5">
      <c r="A26" s="48" t="s">
        <v>92</v>
      </c>
      <c r="B26" s="48"/>
      <c r="C26" s="48"/>
      <c r="D26" s="13">
        <f>PRODUCT(D23:D24)</f>
        <v>8</v>
      </c>
    </row>
    <row r="28" spans="1:5">
      <c r="A28" t="s">
        <v>93</v>
      </c>
    </row>
    <row r="30" spans="1:5">
      <c r="A30" s="48" t="s">
        <v>88</v>
      </c>
      <c r="B30" s="48"/>
      <c r="C30" s="48"/>
      <c r="D30" s="13">
        <v>29</v>
      </c>
    </row>
    <row r="31" spans="1:5">
      <c r="A31" s="48" t="s">
        <v>94</v>
      </c>
      <c r="B31" s="48"/>
      <c r="C31" s="48"/>
      <c r="D31" s="13" t="str">
        <f>CONCATENATE((RIGHT(D30,1)),(LEFT(D30,1)))</f>
        <v>92</v>
      </c>
    </row>
    <row r="33" spans="1:4">
      <c r="A33" t="s">
        <v>95</v>
      </c>
    </row>
    <row r="35" spans="1:4">
      <c r="A35" s="48" t="s">
        <v>96</v>
      </c>
      <c r="B35" s="48"/>
      <c r="C35" s="48"/>
      <c r="D35" s="13">
        <v>584</v>
      </c>
    </row>
    <row r="36" spans="1:4">
      <c r="A36" s="48" t="s">
        <v>97</v>
      </c>
      <c r="B36" s="48"/>
      <c r="C36" s="48"/>
      <c r="D36" s="13" t="str">
        <f>CONCATENATE((RIGHT(D35,2)),(LEFT(D35,1)))</f>
        <v>845</v>
      </c>
    </row>
    <row r="38" spans="1:4">
      <c r="A38" t="s">
        <v>98</v>
      </c>
    </row>
    <row r="40" spans="1:4">
      <c r="A40" s="48" t="s">
        <v>96</v>
      </c>
      <c r="B40" s="48"/>
      <c r="C40" s="48"/>
      <c r="D40" s="13">
        <v>752</v>
      </c>
    </row>
    <row r="41" spans="1:4">
      <c r="A41" s="48" t="s">
        <v>97</v>
      </c>
      <c r="B41" s="48"/>
      <c r="C41" s="48"/>
      <c r="D41" s="13" t="str">
        <f>CONCATENATE((RIGHT(D40,1)),(LEFT(D40,2)))</f>
        <v>275</v>
      </c>
    </row>
    <row r="43" spans="1:4">
      <c r="A43" t="s">
        <v>99</v>
      </c>
    </row>
    <row r="45" spans="1:4">
      <c r="A45" s="48" t="s">
        <v>100</v>
      </c>
      <c r="B45" s="48"/>
      <c r="C45" s="48"/>
      <c r="D45" s="13">
        <v>11523</v>
      </c>
    </row>
    <row r="46" spans="1:4">
      <c r="A46" s="48" t="s">
        <v>97</v>
      </c>
      <c r="B46" s="48"/>
      <c r="C46" s="48"/>
      <c r="D46" s="13" t="str">
        <f>LEFT(RIGHT(D45,3),1)</f>
        <v>5</v>
      </c>
    </row>
    <row r="48" spans="1:4" ht="18.75">
      <c r="A48" s="16" t="s">
        <v>101</v>
      </c>
    </row>
    <row r="50" spans="1:11">
      <c r="A50" t="s">
        <v>102</v>
      </c>
    </row>
    <row r="52" spans="1:11" ht="16.5" customHeight="1">
      <c r="A52" s="55" t="s">
        <v>103</v>
      </c>
      <c r="B52" s="55"/>
      <c r="C52" s="55"/>
      <c r="D52" s="34">
        <v>5026</v>
      </c>
    </row>
    <row r="53" spans="1:11" ht="26.25" customHeight="1">
      <c r="A53" s="56" t="s">
        <v>104</v>
      </c>
      <c r="B53" s="57"/>
      <c r="C53" s="58"/>
      <c r="D53" s="34">
        <f>ROUNDDOWN(D52/3600,0)</f>
        <v>1</v>
      </c>
      <c r="F53" s="40" t="s">
        <v>105</v>
      </c>
      <c r="G53" s="40"/>
      <c r="H53" s="40"/>
      <c r="I53" s="40"/>
      <c r="J53" s="40"/>
      <c r="K53" s="40"/>
    </row>
    <row r="54" spans="1:11" ht="28.5" customHeight="1">
      <c r="A54" s="56" t="s">
        <v>106</v>
      </c>
      <c r="B54" s="57"/>
      <c r="C54" s="58"/>
      <c r="D54" s="33">
        <f>MOD(D52,3600)</f>
        <v>1426</v>
      </c>
      <c r="F54" s="40" t="s">
        <v>107</v>
      </c>
      <c r="G54" s="40"/>
      <c r="H54" s="40"/>
      <c r="I54" s="40"/>
      <c r="J54" s="40"/>
      <c r="K54" s="40"/>
    </row>
    <row r="55" spans="1:11" ht="39.75" customHeight="1">
      <c r="A55" s="54" t="s">
        <v>108</v>
      </c>
      <c r="B55" s="54"/>
      <c r="C55" s="54"/>
      <c r="D55" s="33">
        <f>INT(D54/60)</f>
        <v>23</v>
      </c>
      <c r="F55" s="40"/>
      <c r="G55" s="40"/>
      <c r="H55" s="40"/>
      <c r="I55" s="40"/>
      <c r="J55" s="40"/>
      <c r="K55" s="40"/>
    </row>
    <row r="56" spans="1:11" ht="27" customHeight="1">
      <c r="A56" s="54" t="s">
        <v>109</v>
      </c>
      <c r="B56" s="54"/>
      <c r="C56" s="54"/>
      <c r="D56" s="32">
        <f>MOD(D54,60)</f>
        <v>46</v>
      </c>
      <c r="F56" s="40"/>
      <c r="G56" s="40"/>
      <c r="H56" s="40"/>
      <c r="I56" s="40"/>
      <c r="J56" s="40"/>
      <c r="K56" s="40"/>
    </row>
    <row r="57" spans="1:11" ht="39" customHeight="1">
      <c r="A57" s="54" t="s">
        <v>110</v>
      </c>
      <c r="B57" s="54"/>
      <c r="C57" s="54"/>
      <c r="D57" s="31">
        <f>ROUNDDOWN(D56,0)</f>
        <v>46</v>
      </c>
      <c r="F57" s="40"/>
      <c r="G57" s="40"/>
      <c r="H57" s="40"/>
      <c r="I57" s="40"/>
      <c r="J57" s="40"/>
      <c r="K57" s="40"/>
    </row>
    <row r="59" spans="1:11" ht="18.75">
      <c r="A59" s="16" t="s">
        <v>111</v>
      </c>
    </row>
    <row r="60" spans="1:11" ht="18.75">
      <c r="A60" s="16"/>
    </row>
    <row r="61" spans="1:11">
      <c r="A61" t="s">
        <v>87</v>
      </c>
    </row>
    <row r="62" spans="1:11">
      <c r="A62" s="48" t="s">
        <v>112</v>
      </c>
      <c r="B62" s="48"/>
      <c r="C62" s="48" t="s">
        <v>113</v>
      </c>
      <c r="D62" s="48"/>
    </row>
    <row r="63" spans="1:11">
      <c r="A63" s="48" t="s">
        <v>114</v>
      </c>
      <c r="B63" s="48"/>
      <c r="C63" s="48" t="s">
        <v>115</v>
      </c>
      <c r="D63" s="48"/>
    </row>
    <row r="64" spans="1:11">
      <c r="A64" s="48" t="s">
        <v>116</v>
      </c>
      <c r="B64" s="48"/>
      <c r="C64" s="48" t="s">
        <v>117</v>
      </c>
      <c r="D64" s="48"/>
    </row>
    <row r="65" spans="1:4" ht="27.75" customHeight="1">
      <c r="A65" s="53" t="s">
        <v>118</v>
      </c>
      <c r="B65" s="53"/>
      <c r="C65" s="53" t="str">
        <f>CONCATENATE(C62," ",C63," ",C64)</f>
        <v>Дудник Андрей Романович</v>
      </c>
      <c r="D65" s="53"/>
    </row>
    <row r="67" spans="1:4">
      <c r="A67" t="s">
        <v>119</v>
      </c>
    </row>
    <row r="68" spans="1:4">
      <c r="A68" s="48" t="s">
        <v>120</v>
      </c>
      <c r="B68" s="48"/>
      <c r="C68" s="48" t="s">
        <v>121</v>
      </c>
      <c r="D68" s="48"/>
    </row>
    <row r="69" spans="1:4">
      <c r="A69" s="48" t="s">
        <v>122</v>
      </c>
      <c r="B69" s="48"/>
      <c r="C69" s="48">
        <f>LEN(C68)</f>
        <v>7</v>
      </c>
      <c r="D69" s="48"/>
    </row>
    <row r="71" spans="1:4">
      <c r="A71" t="s">
        <v>123</v>
      </c>
    </row>
    <row r="72" spans="1:4">
      <c r="A72" s="51" t="s">
        <v>124</v>
      </c>
      <c r="B72" s="52"/>
      <c r="C72" s="51" t="s">
        <v>125</v>
      </c>
      <c r="D72" s="52"/>
    </row>
    <row r="73" spans="1:4">
      <c r="A73" s="51" t="s">
        <v>126</v>
      </c>
      <c r="B73" s="52"/>
      <c r="C73" s="51" t="str">
        <f>LEFT(RIGHT(C72,9),5)</f>
        <v>форма</v>
      </c>
      <c r="D73" s="52"/>
    </row>
    <row r="75" spans="1:4">
      <c r="A75" t="s">
        <v>127</v>
      </c>
    </row>
    <row r="76" spans="1:4">
      <c r="A76" s="51" t="s">
        <v>124</v>
      </c>
      <c r="B76" s="52"/>
      <c r="C76" s="51" t="s">
        <v>125</v>
      </c>
      <c r="D76" s="52"/>
    </row>
    <row r="77" spans="1:4">
      <c r="A77" s="51" t="s">
        <v>126</v>
      </c>
      <c r="B77" s="52"/>
      <c r="C77" s="51" t="str">
        <f>IF(C76="информатика","Комбинат","-")</f>
        <v>Комбинат</v>
      </c>
      <c r="D77" s="52"/>
    </row>
    <row r="79" spans="1:4">
      <c r="A79" t="s">
        <v>128</v>
      </c>
    </row>
    <row r="80" spans="1:4">
      <c r="A80" s="51" t="s">
        <v>129</v>
      </c>
      <c r="B80" s="52"/>
      <c r="C80" s="51" t="s">
        <v>130</v>
      </c>
      <c r="D80" s="52"/>
    </row>
    <row r="81" spans="1:4">
      <c r="A81" s="51" t="s">
        <v>131</v>
      </c>
      <c r="B81" s="52"/>
      <c r="C81" s="51" t="s">
        <v>132</v>
      </c>
      <c r="D81" s="52"/>
    </row>
    <row r="82" spans="1:4">
      <c r="A82" s="51" t="s">
        <v>133</v>
      </c>
      <c r="B82" s="52"/>
      <c r="C82" s="51" t="str">
        <f>CONCATENATE(LEFT(C80,7),(RIGHT(C81,3)))</f>
        <v>Информация</v>
      </c>
      <c r="D82" s="52"/>
    </row>
    <row r="83" spans="1:4">
      <c r="A83" s="51" t="s">
        <v>134</v>
      </c>
      <c r="B83" s="52"/>
      <c r="C83" s="51" t="str">
        <f>CONCATENATE((LEFT(C81,5)),(RIGHT(C80,3)))</f>
        <v>Оператор</v>
      </c>
      <c r="D83" s="52"/>
    </row>
    <row r="85" spans="1:4">
      <c r="A85" t="s">
        <v>135</v>
      </c>
    </row>
    <row r="86" spans="1:4">
      <c r="A86" s="48" t="s">
        <v>112</v>
      </c>
      <c r="B86" s="48"/>
      <c r="C86" s="48" t="s">
        <v>113</v>
      </c>
      <c r="D86" s="48"/>
    </row>
    <row r="87" spans="1:4">
      <c r="A87" s="48" t="s">
        <v>114</v>
      </c>
      <c r="B87" s="48"/>
      <c r="C87" s="48" t="s">
        <v>115</v>
      </c>
      <c r="D87" s="48"/>
    </row>
    <row r="88" spans="1:4">
      <c r="A88" s="48" t="s">
        <v>116</v>
      </c>
      <c r="B88" s="48"/>
      <c r="C88" s="48" t="s">
        <v>117</v>
      </c>
      <c r="D88" s="48"/>
    </row>
    <row r="89" spans="1:4">
      <c r="A89" s="53" t="s">
        <v>136</v>
      </c>
      <c r="B89" s="53"/>
      <c r="C89" s="53" t="str">
        <f>CONCATENATE(C86," ",(LEFT(C87,1)),".",(LEFT(C88,1)),".")</f>
        <v>Дудник А.Р.</v>
      </c>
      <c r="D89" s="53"/>
    </row>
    <row r="91" spans="1:4" ht="18.75">
      <c r="A91" s="16" t="s">
        <v>137</v>
      </c>
    </row>
    <row r="93" spans="1:4">
      <c r="A93" t="s">
        <v>87</v>
      </c>
    </row>
    <row r="94" spans="1:4">
      <c r="A94" s="48" t="s">
        <v>138</v>
      </c>
      <c r="B94" s="48"/>
      <c r="C94" s="49">
        <f>DATE(2019,6,15)</f>
        <v>43631</v>
      </c>
      <c r="D94" s="48"/>
    </row>
    <row r="95" spans="1:4">
      <c r="A95" s="48" t="s">
        <v>139</v>
      </c>
      <c r="B95" s="48"/>
      <c r="C95" s="48">
        <f>DAY(C94)</f>
        <v>15</v>
      </c>
      <c r="D95" s="48"/>
    </row>
    <row r="96" spans="1:4">
      <c r="A96" s="48" t="s">
        <v>140</v>
      </c>
      <c r="B96" s="48"/>
      <c r="C96" s="48">
        <f>MONTH(C94)</f>
        <v>6</v>
      </c>
      <c r="D96" s="48"/>
    </row>
    <row r="97" spans="1:16">
      <c r="A97" s="48" t="s">
        <v>141</v>
      </c>
      <c r="B97" s="48"/>
      <c r="C97" s="48">
        <f>YEAR(C94)</f>
        <v>2019</v>
      </c>
      <c r="D97" s="48"/>
    </row>
    <row r="99" spans="1:16">
      <c r="A99" t="s">
        <v>142</v>
      </c>
    </row>
    <row r="100" spans="1:16">
      <c r="A100" s="48" t="s">
        <v>138</v>
      </c>
      <c r="B100" s="48"/>
      <c r="C100" s="49">
        <v>40920</v>
      </c>
      <c r="D100" s="49"/>
    </row>
    <row r="101" spans="1:16" ht="26.25" customHeight="1">
      <c r="A101" s="50" t="s">
        <v>143</v>
      </c>
      <c r="B101" s="62"/>
      <c r="C101" s="49">
        <f>SUM(C100,100)</f>
        <v>41020</v>
      </c>
      <c r="D101" s="48"/>
      <c r="F101" s="47" t="s">
        <v>144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3" spans="1:16">
      <c r="A103" t="s">
        <v>145</v>
      </c>
      <c r="F103" s="22"/>
    </row>
    <row r="104" spans="1:16">
      <c r="A104" s="50" t="s">
        <v>146</v>
      </c>
      <c r="B104" s="62"/>
      <c r="C104" s="49">
        <v>37479</v>
      </c>
      <c r="D104" s="48"/>
      <c r="E104" t="s">
        <v>147</v>
      </c>
    </row>
    <row r="105" spans="1:16" ht="27.75" customHeight="1">
      <c r="A105" s="50" t="s">
        <v>148</v>
      </c>
      <c r="B105" s="62"/>
      <c r="C105" s="49">
        <f>SUM(E104,-C104)</f>
        <v>-37479</v>
      </c>
      <c r="D105" s="49"/>
    </row>
    <row r="107" spans="1:16" ht="18.75">
      <c r="A107" s="16" t="s">
        <v>149</v>
      </c>
    </row>
    <row r="109" spans="1:16" ht="30" customHeight="1">
      <c r="A109" s="59" t="s">
        <v>150</v>
      </c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1" spans="1:16">
      <c r="A111" s="48" t="s">
        <v>151</v>
      </c>
      <c r="B111" s="48"/>
      <c r="C111" s="48"/>
      <c r="D111" s="8">
        <v>30</v>
      </c>
    </row>
    <row r="112" spans="1:16">
      <c r="A112" s="48" t="s">
        <v>152</v>
      </c>
      <c r="B112" s="48"/>
      <c r="C112" s="48"/>
      <c r="D112" s="8">
        <v>20</v>
      </c>
    </row>
    <row r="113" spans="1:14">
      <c r="A113" s="48" t="s">
        <v>153</v>
      </c>
      <c r="B113" s="48"/>
      <c r="C113" s="48"/>
      <c r="D113" s="8">
        <v>15</v>
      </c>
    </row>
    <row r="114" spans="1:14">
      <c r="A114" s="48" t="s">
        <v>154</v>
      </c>
      <c r="B114" s="48"/>
      <c r="C114" s="48"/>
      <c r="D114" s="8">
        <v>21</v>
      </c>
    </row>
    <row r="115" spans="1:14">
      <c r="A115" s="48" t="s">
        <v>155</v>
      </c>
      <c r="B115" s="48"/>
      <c r="C115" s="48"/>
      <c r="D115" s="8">
        <v>8</v>
      </c>
    </row>
    <row r="116" spans="1:14">
      <c r="A116" s="48" t="s">
        <v>156</v>
      </c>
      <c r="B116" s="48"/>
      <c r="C116" s="48"/>
      <c r="D116" s="8">
        <f>SUM(D111:D113)</f>
        <v>65</v>
      </c>
    </row>
    <row r="117" spans="1:14">
      <c r="A117" s="48" t="s">
        <v>157</v>
      </c>
      <c r="B117" s="48"/>
      <c r="C117" s="48"/>
      <c r="D117" s="8">
        <f>SUM(D111:D115)</f>
        <v>94</v>
      </c>
    </row>
    <row r="119" spans="1:14">
      <c r="A119" s="59" t="s">
        <v>158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1" spans="1:14">
      <c r="A121" s="60" t="s">
        <v>159</v>
      </c>
      <c r="B121" s="60"/>
      <c r="C121" s="60"/>
      <c r="D121" s="23" t="s">
        <v>160</v>
      </c>
    </row>
    <row r="122" spans="1:14">
      <c r="A122" s="48" t="s">
        <v>161</v>
      </c>
      <c r="B122" s="48"/>
      <c r="C122" s="48"/>
      <c r="D122" s="8">
        <v>19000</v>
      </c>
    </row>
    <row r="123" spans="1:14">
      <c r="A123" s="48" t="s">
        <v>162</v>
      </c>
      <c r="B123" s="48"/>
      <c r="C123" s="48"/>
      <c r="D123" s="8">
        <v>19000</v>
      </c>
    </row>
    <row r="124" spans="1:14">
      <c r="A124" s="48" t="s">
        <v>163</v>
      </c>
      <c r="B124" s="48"/>
      <c r="C124" s="48"/>
      <c r="D124" s="8">
        <v>19000</v>
      </c>
    </row>
    <row r="125" spans="1:14">
      <c r="A125" s="48" t="s">
        <v>164</v>
      </c>
      <c r="B125" s="48"/>
      <c r="C125" s="48"/>
      <c r="D125" s="8">
        <v>19000</v>
      </c>
    </row>
    <row r="126" spans="1:14">
      <c r="A126" s="48" t="s">
        <v>165</v>
      </c>
      <c r="B126" s="48"/>
      <c r="C126" s="48"/>
      <c r="D126" s="8">
        <v>19000</v>
      </c>
    </row>
    <row r="127" spans="1:14">
      <c r="A127" s="48" t="s">
        <v>166</v>
      </c>
      <c r="B127" s="48"/>
      <c r="C127" s="48"/>
      <c r="D127" s="8">
        <v>19000</v>
      </c>
    </row>
    <row r="128" spans="1:14">
      <c r="A128" s="48" t="s">
        <v>167</v>
      </c>
      <c r="B128" s="48"/>
      <c r="C128" s="48"/>
      <c r="D128" s="8">
        <v>19000</v>
      </c>
    </row>
    <row r="129" spans="1:4">
      <c r="A129" s="48" t="s">
        <v>168</v>
      </c>
      <c r="B129" s="48"/>
      <c r="C129" s="48"/>
      <c r="D129" s="8">
        <v>19000</v>
      </c>
    </row>
    <row r="130" spans="1:4">
      <c r="A130" s="48" t="s">
        <v>169</v>
      </c>
      <c r="B130" s="48"/>
      <c r="C130" s="48"/>
      <c r="D130" s="8">
        <v>19000</v>
      </c>
    </row>
    <row r="131" spans="1:4">
      <c r="A131" s="48" t="s">
        <v>170</v>
      </c>
      <c r="B131" s="48"/>
      <c r="C131" s="48"/>
      <c r="D131" s="8">
        <v>19000</v>
      </c>
    </row>
    <row r="132" spans="1:4">
      <c r="A132" s="48" t="s">
        <v>171</v>
      </c>
      <c r="B132" s="48"/>
      <c r="C132" s="48"/>
      <c r="D132" s="8">
        <v>19000</v>
      </c>
    </row>
    <row r="133" spans="1:4">
      <c r="A133" s="48" t="s">
        <v>172</v>
      </c>
      <c r="B133" s="48"/>
      <c r="C133" s="48"/>
      <c r="D133" s="8">
        <v>19000</v>
      </c>
    </row>
    <row r="134" spans="1:4">
      <c r="A134" s="48"/>
      <c r="B134" s="48"/>
      <c r="C134" s="48"/>
      <c r="D134" s="8"/>
    </row>
    <row r="135" spans="1:4">
      <c r="A135" s="48" t="s">
        <v>173</v>
      </c>
      <c r="B135" s="48"/>
      <c r="C135" s="48"/>
      <c r="D135" s="8">
        <f>SUM(D122:D124)</f>
        <v>57000</v>
      </c>
    </row>
    <row r="136" spans="1:4">
      <c r="A136" s="48" t="s">
        <v>174</v>
      </c>
      <c r="B136" s="48"/>
      <c r="C136" s="48"/>
      <c r="D136" s="8">
        <f>SUM(D125:D127)</f>
        <v>57000</v>
      </c>
    </row>
    <row r="137" spans="1:4">
      <c r="A137" s="51" t="s">
        <v>175</v>
      </c>
      <c r="B137" s="61"/>
      <c r="C137" s="52"/>
      <c r="D137" s="8">
        <f>SUM(D135:D136)</f>
        <v>114000</v>
      </c>
    </row>
    <row r="138" spans="1:4">
      <c r="A138" s="51" t="s">
        <v>176</v>
      </c>
      <c r="B138" s="61"/>
      <c r="C138" s="52"/>
      <c r="D138" s="8">
        <f>SUM(D128:D130)</f>
        <v>57000</v>
      </c>
    </row>
    <row r="139" spans="1:4">
      <c r="A139" s="51" t="s">
        <v>177</v>
      </c>
      <c r="B139" s="61"/>
      <c r="C139" s="52"/>
      <c r="D139" s="8">
        <f>SUM(D131:D133)</f>
        <v>57000</v>
      </c>
    </row>
    <row r="140" spans="1:4">
      <c r="A140" s="51" t="s">
        <v>178</v>
      </c>
      <c r="B140" s="61"/>
      <c r="C140" s="52"/>
      <c r="D140" s="8">
        <f>SUM(D138:D139)</f>
        <v>114000</v>
      </c>
    </row>
    <row r="141" spans="1:4">
      <c r="A141" s="51" t="s">
        <v>179</v>
      </c>
      <c r="B141" s="61"/>
      <c r="C141" s="52"/>
      <c r="D141" s="8">
        <f>SUM(D122:D133)</f>
        <v>228000</v>
      </c>
    </row>
  </sheetData>
  <sheetProtection selectLockedCells="1" selectUnlockedCells="1"/>
  <mergeCells count="107"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68:B68"/>
    <mergeCell ref="C68:D68"/>
    <mergeCell ref="A69:B69"/>
    <mergeCell ref="C69:D69"/>
    <mergeCell ref="A82:B82"/>
    <mergeCell ref="C82:D82"/>
    <mergeCell ref="A72:B72"/>
    <mergeCell ref="A56:C56"/>
    <mergeCell ref="A57:C57"/>
    <mergeCell ref="C72:D72"/>
    <mergeCell ref="A73:B73"/>
    <mergeCell ref="C73:D73"/>
    <mergeCell ref="A76:B76"/>
    <mergeCell ref="A77:B77"/>
    <mergeCell ref="C76:D76"/>
    <mergeCell ref="C77:D77"/>
    <mergeCell ref="C88:D88"/>
    <mergeCell ref="A89:B89"/>
    <mergeCell ref="C89:D89"/>
    <mergeCell ref="A80:B80"/>
    <mergeCell ref="C80:D80"/>
    <mergeCell ref="A81:B81"/>
    <mergeCell ref="C81:D81"/>
    <mergeCell ref="A94:B94"/>
    <mergeCell ref="C94:D94"/>
    <mergeCell ref="A83:B83"/>
    <mergeCell ref="C83:D83"/>
    <mergeCell ref="A88:B88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Кузьмина Ксения</cp:lastModifiedBy>
  <cp:revision/>
  <dcterms:created xsi:type="dcterms:W3CDTF">2020-11-28T20:57:08Z</dcterms:created>
  <dcterms:modified xsi:type="dcterms:W3CDTF">2020-11-28T20:57:36Z</dcterms:modified>
  <cp:category/>
  <cp:contentStatus/>
</cp:coreProperties>
</file>