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9"/>
  <workbookPr/>
  <mc:AlternateContent xmlns:mc="http://schemas.openxmlformats.org/markup-compatibility/2006">
    <mc:Choice Requires="x15">
      <x15ac:absPath xmlns:x15ac="http://schemas.microsoft.com/office/spreadsheetml/2010/11/ac" url="D:\working\waccache\PN1PEPF0000879C\EXCELCNV\d4988aa6-cf32-4358-95e0-ab05840cb095\"/>
    </mc:Choice>
  </mc:AlternateContent>
  <xr:revisionPtr revIDLastSave="0" documentId="8_{A8372CA5-11A2-48C5-A522-99CCA381D990}" xr6:coauthVersionLast="47" xr6:coauthVersionMax="47" xr10:uidLastSave="{00000000-0000-0000-0000-000000000000}"/>
  <bookViews>
    <workbookView xWindow="-60" yWindow="-60" windowWidth="15480" windowHeight="11640" firstSheet="6" activeTab="6" xr2:uid="{00000000-000D-0000-FFFF-FFFF00000000}"/>
  </bookViews>
  <sheets>
    <sheet name="Charts" sheetId="1" r:id="rId1"/>
    <sheet name="Data" sheetId="2" r:id="rId2"/>
    <sheet name="Purchase Sum By Date" sheetId="3" r:id="rId3"/>
    <sheet name="Purchase Sum By Month" sheetId="4" r:id="rId4"/>
    <sheet name="Categories" sheetId="5" r:id="rId5"/>
    <sheet name="Bins" sheetId="6" r:id="rId6"/>
    <sheet name="Combinations" sheetId="7" r:id="rId7"/>
  </sheets>
  <calcPr calcId="191028"/>
  <pivotCaches>
    <pivotCache cacheId="1000" r:id="rId8"/>
    <pivotCache cacheId="1005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7" l="1" a="1"/>
  <c r="H2" i="7"/>
  <c r="E5" i="7" a="1"/>
  <c r="E5" i="7"/>
  <c r="E6" i="7" a="1"/>
  <c r="E6" i="7"/>
  <c r="E7" i="7" a="1"/>
  <c r="E7" i="7"/>
  <c r="E8" i="7" a="1"/>
  <c r="E8" i="7"/>
  <c r="E9" i="7" a="1"/>
  <c r="E9" i="7"/>
  <c r="E10" i="7" a="1"/>
  <c r="E10" i="7"/>
  <c r="E11" i="7" a="1"/>
  <c r="E11" i="7"/>
  <c r="E12" i="7" a="1"/>
  <c r="E12" i="7"/>
  <c r="E13" i="7" a="1"/>
  <c r="E13" i="7"/>
  <c r="E14" i="7" a="1"/>
  <c r="E14" i="7"/>
  <c r="E15" i="7" a="1"/>
  <c r="E15" i="7"/>
  <c r="E16" i="7" a="1"/>
  <c r="E16" i="7"/>
  <c r="E17" i="7" a="1"/>
  <c r="E17" i="7"/>
  <c r="E18" i="7" a="1"/>
  <c r="E18" i="7"/>
  <c r="E19" i="7" a="1"/>
  <c r="E19" i="7"/>
  <c r="E20" i="7" a="1"/>
  <c r="E20" i="7"/>
  <c r="E21" i="7" a="1"/>
  <c r="E21" i="7"/>
  <c r="E22" i="7" a="1"/>
  <c r="E22" i="7"/>
  <c r="E23" i="7" a="1"/>
  <c r="E23" i="7"/>
  <c r="E24" i="7" a="1"/>
  <c r="E24" i="7"/>
  <c r="E25" i="7" a="1"/>
  <c r="E25" i="7"/>
  <c r="E26" i="7" a="1"/>
  <c r="E26" i="7"/>
  <c r="E4" i="7" a="1"/>
  <c r="E4" i="7" s="1"/>
  <c r="E3" i="7" a="1"/>
  <c r="E3" i="7" s="1"/>
  <c r="E2" i="7" a="1"/>
  <c r="E2" i="7" s="1"/>
  <c r="G26" i="7"/>
  <c r="F26" i="7"/>
  <c r="D26" i="7"/>
  <c r="C26" i="7"/>
  <c r="G25" i="7"/>
  <c r="F25" i="7"/>
  <c r="D25" i="7"/>
  <c r="C25" i="7"/>
  <c r="G24" i="7"/>
  <c r="F24" i="7"/>
  <c r="D24" i="7"/>
  <c r="C24" i="7"/>
  <c r="G23" i="7"/>
  <c r="F23" i="7"/>
  <c r="D23" i="7"/>
  <c r="C23" i="7"/>
  <c r="G22" i="7"/>
  <c r="F22" i="7"/>
  <c r="D22" i="7"/>
  <c r="C22" i="7"/>
  <c r="G21" i="7"/>
  <c r="F21" i="7"/>
  <c r="D21" i="7"/>
  <c r="C21" i="7"/>
  <c r="G20" i="7"/>
  <c r="F20" i="7"/>
  <c r="D20" i="7"/>
  <c r="C20" i="7"/>
  <c r="G19" i="7"/>
  <c r="F19" i="7"/>
  <c r="D19" i="7"/>
  <c r="C19" i="7"/>
  <c r="G18" i="7"/>
  <c r="F18" i="7"/>
  <c r="D18" i="7"/>
  <c r="C18" i="7"/>
  <c r="G17" i="7"/>
  <c r="F17" i="7"/>
  <c r="D17" i="7"/>
  <c r="C17" i="7"/>
  <c r="G16" i="7"/>
  <c r="F16" i="7"/>
  <c r="D16" i="7"/>
  <c r="C16" i="7"/>
  <c r="G15" i="7"/>
  <c r="F15" i="7"/>
  <c r="D15" i="7"/>
  <c r="C15" i="7"/>
  <c r="G14" i="7"/>
  <c r="F14" i="7"/>
  <c r="D14" i="7"/>
  <c r="C14" i="7"/>
  <c r="G13" i="7"/>
  <c r="F13" i="7"/>
  <c r="D13" i="7"/>
  <c r="C13" i="7"/>
  <c r="G12" i="7"/>
  <c r="F12" i="7"/>
  <c r="D12" i="7"/>
  <c r="C12" i="7"/>
  <c r="G11" i="7"/>
  <c r="F11" i="7"/>
  <c r="D11" i="7"/>
  <c r="C11" i="7"/>
  <c r="G10" i="7"/>
  <c r="F10" i="7"/>
  <c r="D10" i="7"/>
  <c r="C10" i="7"/>
  <c r="G9" i="7"/>
  <c r="F9" i="7"/>
  <c r="D9" i="7"/>
  <c r="C9" i="7"/>
  <c r="G8" i="7"/>
  <c r="F8" i="7"/>
  <c r="D8" i="7"/>
  <c r="C8" i="7"/>
  <c r="G7" i="7"/>
  <c r="F7" i="7"/>
  <c r="D7" i="7"/>
  <c r="C7" i="7"/>
  <c r="G6" i="7"/>
  <c r="F6" i="7"/>
  <c r="D6" i="7"/>
  <c r="C6" i="7"/>
  <c r="G5" i="7"/>
  <c r="F5" i="7"/>
  <c r="D5" i="7"/>
  <c r="C5" i="7"/>
  <c r="G4" i="7"/>
  <c r="F4" i="7"/>
  <c r="D4" i="7"/>
  <c r="C4" i="7"/>
  <c r="G3" i="7"/>
  <c r="F3" i="7"/>
  <c r="D3" i="7"/>
  <c r="C3" i="7"/>
  <c r="G2" i="7"/>
  <c r="F2" i="7"/>
  <c r="D2" i="7"/>
  <c r="C2" i="7"/>
  <c r="C12" i="6"/>
  <c r="D2" i="6" a="1"/>
  <c r="D2" i="6"/>
  <c r="D6" i="5"/>
  <c r="C6" i="5"/>
  <c r="D5" i="5"/>
  <c r="C5" i="5"/>
  <c r="D4" i="5"/>
  <c r="C4" i="5"/>
  <c r="D3" i="5"/>
  <c r="C3" i="5"/>
  <c r="D2" i="5"/>
  <c r="C2" i="5"/>
  <c r="A2" i="5"/>
  <c r="G2" i="2" a="1"/>
  <c r="G2" i="2"/>
  <c r="F2" i="2" a="1"/>
  <c r="F2" i="2"/>
  <c r="F201" i="2" l="1"/>
  <c r="F200" i="2"/>
  <c r="F199" i="2"/>
  <c r="F198" i="2"/>
  <c r="F197" i="2"/>
  <c r="F196" i="2"/>
  <c r="F195" i="2"/>
  <c r="F194" i="2"/>
  <c r="F193" i="2"/>
  <c r="F192" i="2"/>
  <c r="F191" i="2"/>
  <c r="F190" i="2"/>
  <c r="F189" i="2"/>
  <c r="F188" i="2"/>
  <c r="F187" i="2"/>
  <c r="F186" i="2"/>
  <c r="F185" i="2"/>
  <c r="F184" i="2"/>
  <c r="F183" i="2"/>
  <c r="F182" i="2"/>
  <c r="F181" i="2"/>
  <c r="F180" i="2"/>
  <c r="F179" i="2"/>
  <c r="F178" i="2"/>
  <c r="F177" i="2"/>
  <c r="F176" i="2"/>
  <c r="F175" i="2"/>
  <c r="F174" i="2"/>
  <c r="F173" i="2"/>
  <c r="F172" i="2"/>
  <c r="F171" i="2"/>
  <c r="F170" i="2"/>
  <c r="F169" i="2"/>
  <c r="F168" i="2"/>
  <c r="F167" i="2"/>
  <c r="F166" i="2"/>
  <c r="F165" i="2"/>
  <c r="F164" i="2"/>
  <c r="F163" i="2"/>
  <c r="F162" i="2"/>
  <c r="F161" i="2"/>
  <c r="F160" i="2"/>
  <c r="F159" i="2"/>
  <c r="F158" i="2"/>
  <c r="F157" i="2"/>
  <c r="F156" i="2"/>
  <c r="F155" i="2"/>
  <c r="F154" i="2"/>
  <c r="F153" i="2"/>
  <c r="F152" i="2"/>
  <c r="F151" i="2"/>
  <c r="F150" i="2"/>
  <c r="F149" i="2"/>
  <c r="F148" i="2"/>
  <c r="F147" i="2"/>
  <c r="F146" i="2"/>
  <c r="F145" i="2"/>
  <c r="F144" i="2"/>
  <c r="F143" i="2"/>
  <c r="F142" i="2"/>
  <c r="F141" i="2"/>
  <c r="F140" i="2"/>
  <c r="F139" i="2"/>
  <c r="F138" i="2"/>
  <c r="F137" i="2"/>
  <c r="F136" i="2"/>
  <c r="F135" i="2"/>
  <c r="F134" i="2"/>
  <c r="F133" i="2"/>
  <c r="F132" i="2"/>
  <c r="F131" i="2"/>
  <c r="F130" i="2"/>
  <c r="F129" i="2"/>
  <c r="F128" i="2"/>
  <c r="F127" i="2"/>
  <c r="F126" i="2"/>
  <c r="F125" i="2"/>
  <c r="F124" i="2"/>
  <c r="F123" i="2"/>
  <c r="F122" i="2"/>
  <c r="F121" i="2"/>
  <c r="F120" i="2"/>
  <c r="F119" i="2"/>
  <c r="F118" i="2"/>
  <c r="F117" i="2"/>
  <c r="F116" i="2"/>
  <c r="F115" i="2"/>
  <c r="F114" i="2"/>
  <c r="F113" i="2"/>
  <c r="F112" i="2"/>
  <c r="F111" i="2"/>
  <c r="F110" i="2"/>
  <c r="F109" i="2"/>
  <c r="F108" i="2"/>
  <c r="F107" i="2"/>
  <c r="F106" i="2"/>
  <c r="F105" i="2"/>
  <c r="F104" i="2"/>
  <c r="F103" i="2"/>
  <c r="F102" i="2"/>
  <c r="F101" i="2"/>
  <c r="F100" i="2"/>
  <c r="F99" i="2"/>
  <c r="F98" i="2"/>
  <c r="F97" i="2"/>
  <c r="F96" i="2"/>
  <c r="F95" i="2"/>
  <c r="F94" i="2"/>
  <c r="F93" i="2"/>
  <c r="F92" i="2"/>
  <c r="F91" i="2"/>
  <c r="F90" i="2"/>
  <c r="F89" i="2"/>
  <c r="F88" i="2"/>
  <c r="F87" i="2"/>
  <c r="F86" i="2"/>
  <c r="F85" i="2"/>
  <c r="F84" i="2"/>
  <c r="F83" i="2"/>
  <c r="F82" i="2"/>
  <c r="F81" i="2"/>
  <c r="F80" i="2"/>
  <c r="F79" i="2"/>
  <c r="F78" i="2"/>
  <c r="F77" i="2"/>
  <c r="F76" i="2"/>
  <c r="F75" i="2"/>
  <c r="F74" i="2"/>
  <c r="F73" i="2"/>
  <c r="F72" i="2"/>
  <c r="F71" i="2"/>
  <c r="F70" i="2"/>
  <c r="F69" i="2"/>
  <c r="F68" i="2"/>
  <c r="F67" i="2"/>
  <c r="F66" i="2"/>
  <c r="F65" i="2"/>
  <c r="F64" i="2"/>
  <c r="F63" i="2"/>
  <c r="F62" i="2"/>
  <c r="F61" i="2"/>
  <c r="F60" i="2"/>
  <c r="F59" i="2"/>
  <c r="F58" i="2"/>
  <c r="F57" i="2"/>
  <c r="F56" i="2"/>
  <c r="F55" i="2"/>
  <c r="F54" i="2"/>
  <c r="F53" i="2"/>
  <c r="F52" i="2"/>
  <c r="F51" i="2"/>
  <c r="F50" i="2"/>
  <c r="F49" i="2"/>
  <c r="F48" i="2"/>
  <c r="F47" i="2"/>
  <c r="F46" i="2"/>
  <c r="F45" i="2"/>
  <c r="F44" i="2"/>
  <c r="F43" i="2"/>
  <c r="F42" i="2"/>
  <c r="F41" i="2"/>
  <c r="F40" i="2"/>
  <c r="F39" i="2"/>
  <c r="F38" i="2"/>
  <c r="F37" i="2"/>
  <c r="F36" i="2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  <c r="G201" i="2"/>
  <c r="G200" i="2"/>
  <c r="G199" i="2"/>
  <c r="G198" i="2"/>
  <c r="G197" i="2"/>
  <c r="G196" i="2"/>
  <c r="G195" i="2"/>
  <c r="G194" i="2"/>
  <c r="G193" i="2"/>
  <c r="G192" i="2"/>
  <c r="G191" i="2"/>
  <c r="G190" i="2"/>
  <c r="G189" i="2"/>
  <c r="G188" i="2"/>
  <c r="G187" i="2"/>
  <c r="G186" i="2"/>
  <c r="G185" i="2"/>
  <c r="G184" i="2"/>
  <c r="G183" i="2"/>
  <c r="G182" i="2"/>
  <c r="G181" i="2"/>
  <c r="G180" i="2"/>
  <c r="G179" i="2"/>
  <c r="G178" i="2"/>
  <c r="G177" i="2"/>
  <c r="G176" i="2"/>
  <c r="G175" i="2"/>
  <c r="G174" i="2"/>
  <c r="G173" i="2"/>
  <c r="G172" i="2"/>
  <c r="G171" i="2"/>
  <c r="G170" i="2"/>
  <c r="G169" i="2"/>
  <c r="G168" i="2"/>
  <c r="G167" i="2"/>
  <c r="G166" i="2"/>
  <c r="G165" i="2"/>
  <c r="G164" i="2"/>
  <c r="G163" i="2"/>
  <c r="G162" i="2"/>
  <c r="G161" i="2"/>
  <c r="G160" i="2"/>
  <c r="G159" i="2"/>
  <c r="G158" i="2"/>
  <c r="G157" i="2"/>
  <c r="G156" i="2"/>
  <c r="G155" i="2"/>
  <c r="G154" i="2"/>
  <c r="G153" i="2"/>
  <c r="G152" i="2"/>
  <c r="G151" i="2"/>
  <c r="G150" i="2"/>
  <c r="G149" i="2"/>
  <c r="G148" i="2"/>
  <c r="G147" i="2"/>
  <c r="G146" i="2"/>
  <c r="G145" i="2"/>
  <c r="G144" i="2"/>
  <c r="G143" i="2"/>
  <c r="G142" i="2"/>
  <c r="G141" i="2"/>
  <c r="G140" i="2"/>
  <c r="G139" i="2"/>
  <c r="G138" i="2"/>
  <c r="G137" i="2"/>
  <c r="G136" i="2"/>
  <c r="G135" i="2"/>
  <c r="G134" i="2"/>
  <c r="G133" i="2"/>
  <c r="G132" i="2"/>
  <c r="G131" i="2"/>
  <c r="G130" i="2"/>
  <c r="G129" i="2"/>
  <c r="G128" i="2"/>
  <c r="G127" i="2"/>
  <c r="G126" i="2"/>
  <c r="G125" i="2"/>
  <c r="G124" i="2"/>
  <c r="G123" i="2"/>
  <c r="G122" i="2"/>
  <c r="G121" i="2"/>
  <c r="G120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E2" i="5"/>
  <c r="F2" i="5" s="1"/>
  <c r="E3" i="5"/>
  <c r="F3" i="5" s="1"/>
  <c r="E4" i="5"/>
  <c r="F4" i="5" s="1"/>
  <c r="E5" i="5"/>
  <c r="F5" i="5" s="1"/>
  <c r="E6" i="5"/>
  <c r="F6" i="5" s="1"/>
  <c r="D11" i="6"/>
  <c r="D10" i="6"/>
  <c r="D9" i="6"/>
  <c r="D8" i="6"/>
  <c r="D7" i="6"/>
  <c r="D6" i="6"/>
  <c r="D5" i="6"/>
  <c r="D4" i="6"/>
  <c r="D3" i="6"/>
  <c r="D12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<sst xmlns="http://schemas.openxmlformats.org/spreadsheetml/2006/main" count="722" uniqueCount="303">
  <si>
    <t>Customer_ID</t>
  </si>
  <si>
    <t>Product_Category</t>
  </si>
  <si>
    <t>Purchase_Amount</t>
  </si>
  <si>
    <t>Purchase_Date</t>
  </si>
  <si>
    <t>Payment_Method</t>
  </si>
  <si>
    <t>Year-Month</t>
  </si>
  <si>
    <t>Date</t>
  </si>
  <si>
    <t>CUST_1</t>
  </si>
  <si>
    <t>Furniture</t>
  </si>
  <si>
    <t>Credit Card</t>
  </si>
  <si>
    <t>CUST_2</t>
  </si>
  <si>
    <t>Sports</t>
  </si>
  <si>
    <t>CUST_3</t>
  </si>
  <si>
    <t>Grocery</t>
  </si>
  <si>
    <t>Net Banking</t>
  </si>
  <si>
    <t>CUST_4</t>
  </si>
  <si>
    <t>Cash</t>
  </si>
  <si>
    <t>CUST_5</t>
  </si>
  <si>
    <t>CUST_6</t>
  </si>
  <si>
    <t>Clothing</t>
  </si>
  <si>
    <t>CUST_7</t>
  </si>
  <si>
    <t>UPI</t>
  </si>
  <si>
    <t>CUST_8</t>
  </si>
  <si>
    <t>CUST_9</t>
  </si>
  <si>
    <t>CUST_10</t>
  </si>
  <si>
    <t>CUST_11</t>
  </si>
  <si>
    <t>Debit Card</t>
  </si>
  <si>
    <t>CUST_12</t>
  </si>
  <si>
    <t>CUST_13</t>
  </si>
  <si>
    <t>CUST_14</t>
  </si>
  <si>
    <t>CUST_15</t>
  </si>
  <si>
    <t>CUST_16</t>
  </si>
  <si>
    <t>CUST_17</t>
  </si>
  <si>
    <t>CUST_18</t>
  </si>
  <si>
    <t>CUST_19</t>
  </si>
  <si>
    <t>Electronics</t>
  </si>
  <si>
    <t>CUST_20</t>
  </si>
  <si>
    <t>CUST_21</t>
  </si>
  <si>
    <t>CUST_22</t>
  </si>
  <si>
    <t>CUST_23</t>
  </si>
  <si>
    <t>CUST_24</t>
  </si>
  <si>
    <t>CUST_25</t>
  </si>
  <si>
    <t>CUST_26</t>
  </si>
  <si>
    <t>CUST_27</t>
  </si>
  <si>
    <t>CUST_28</t>
  </si>
  <si>
    <t>CUST_29</t>
  </si>
  <si>
    <t>CUST_30</t>
  </si>
  <si>
    <t>CUST_31</t>
  </si>
  <si>
    <t>CUST_32</t>
  </si>
  <si>
    <t>CUST_33</t>
  </si>
  <si>
    <t>CUST_34</t>
  </si>
  <si>
    <t>CUST_35</t>
  </si>
  <si>
    <t>CUST_36</t>
  </si>
  <si>
    <t>CUST_37</t>
  </si>
  <si>
    <t>CUST_38</t>
  </si>
  <si>
    <t>CUST_39</t>
  </si>
  <si>
    <t>CUST_40</t>
  </si>
  <si>
    <t>CUST_41</t>
  </si>
  <si>
    <t>CUST_42</t>
  </si>
  <si>
    <t>CUST_43</t>
  </si>
  <si>
    <t>CUST_44</t>
  </si>
  <si>
    <t>CUST_45</t>
  </si>
  <si>
    <t>CUST_46</t>
  </si>
  <si>
    <t>CUST_47</t>
  </si>
  <si>
    <t>CUST_48</t>
  </si>
  <si>
    <t>CUST_49</t>
  </si>
  <si>
    <t>CUST_50</t>
  </si>
  <si>
    <t>CUST_51</t>
  </si>
  <si>
    <t>CUST_52</t>
  </si>
  <si>
    <t>CUST_53</t>
  </si>
  <si>
    <t>CUST_54</t>
  </si>
  <si>
    <t>CUST_55</t>
  </si>
  <si>
    <t>CUST_56</t>
  </si>
  <si>
    <t>CUST_57</t>
  </si>
  <si>
    <t>CUST_58</t>
  </si>
  <si>
    <t>CUST_59</t>
  </si>
  <si>
    <t>CUST_60</t>
  </si>
  <si>
    <t>CUST_61</t>
  </si>
  <si>
    <t>CUST_62</t>
  </si>
  <si>
    <t>CUST_63</t>
  </si>
  <si>
    <t>CUST_64</t>
  </si>
  <si>
    <t>CUST_65</t>
  </si>
  <si>
    <t>CUST_66</t>
  </si>
  <si>
    <t>CUST_67</t>
  </si>
  <si>
    <t>CUST_68</t>
  </si>
  <si>
    <t>CUST_69</t>
  </si>
  <si>
    <t>CUST_70</t>
  </si>
  <si>
    <t>CUST_71</t>
  </si>
  <si>
    <t>CUST_72</t>
  </si>
  <si>
    <t>CUST_73</t>
  </si>
  <si>
    <t>CUST_74</t>
  </si>
  <si>
    <t>CUST_75</t>
  </si>
  <si>
    <t>CUST_76</t>
  </si>
  <si>
    <t>CUST_77</t>
  </si>
  <si>
    <t>CUST_78</t>
  </si>
  <si>
    <t>CUST_79</t>
  </si>
  <si>
    <t>CUST_80</t>
  </si>
  <si>
    <t>CUST_81</t>
  </si>
  <si>
    <t>CUST_82</t>
  </si>
  <si>
    <t>CUST_83</t>
  </si>
  <si>
    <t>CUST_84</t>
  </si>
  <si>
    <t>CUST_85</t>
  </si>
  <si>
    <t>CUST_86</t>
  </si>
  <si>
    <t>CUST_87</t>
  </si>
  <si>
    <t>CUST_88</t>
  </si>
  <si>
    <t>CUST_89</t>
  </si>
  <si>
    <t>CUST_90</t>
  </si>
  <si>
    <t>CUST_91</t>
  </si>
  <si>
    <t>CUST_92</t>
  </si>
  <si>
    <t>CUST_93</t>
  </si>
  <si>
    <t>CUST_94</t>
  </si>
  <si>
    <t>CUST_95</t>
  </si>
  <si>
    <t>CUST_96</t>
  </si>
  <si>
    <t>CUST_97</t>
  </si>
  <si>
    <t>CUST_98</t>
  </si>
  <si>
    <t>CUST_99</t>
  </si>
  <si>
    <t>CUST_100</t>
  </si>
  <si>
    <t>CUST_101</t>
  </si>
  <si>
    <t>CUST_102</t>
  </si>
  <si>
    <t>CUST_103</t>
  </si>
  <si>
    <t>CUST_104</t>
  </si>
  <si>
    <t>CUST_105</t>
  </si>
  <si>
    <t>CUST_106</t>
  </si>
  <si>
    <t>CUST_107</t>
  </si>
  <si>
    <t>CUST_108</t>
  </si>
  <si>
    <t>CUST_109</t>
  </si>
  <si>
    <t>CUST_110</t>
  </si>
  <si>
    <t>CUST_111</t>
  </si>
  <si>
    <t>CUST_112</t>
  </si>
  <si>
    <t>CUST_113</t>
  </si>
  <si>
    <t>CUST_114</t>
  </si>
  <si>
    <t>CUST_115</t>
  </si>
  <si>
    <t>CUST_116</t>
  </si>
  <si>
    <t>CUST_117</t>
  </si>
  <si>
    <t>CUST_118</t>
  </si>
  <si>
    <t>CUST_119</t>
  </si>
  <si>
    <t>CUST_120</t>
  </si>
  <si>
    <t>CUST_121</t>
  </si>
  <si>
    <t>CUST_122</t>
  </si>
  <si>
    <t>CUST_123</t>
  </si>
  <si>
    <t>CUST_124</t>
  </si>
  <si>
    <t>CUST_125</t>
  </si>
  <si>
    <t>CUST_126</t>
  </si>
  <si>
    <t>CUST_127</t>
  </si>
  <si>
    <t>CUST_128</t>
  </si>
  <si>
    <t>CUST_129</t>
  </si>
  <si>
    <t>CUST_130</t>
  </si>
  <si>
    <t>CUST_131</t>
  </si>
  <si>
    <t>CUST_132</t>
  </si>
  <si>
    <t>CUST_133</t>
  </si>
  <si>
    <t>CUST_134</t>
  </si>
  <si>
    <t>CUST_135</t>
  </si>
  <si>
    <t>CUST_136</t>
  </si>
  <si>
    <t>CUST_137</t>
  </si>
  <si>
    <t>CUST_138</t>
  </si>
  <si>
    <t>CUST_139</t>
  </si>
  <si>
    <t>CUST_140</t>
  </si>
  <si>
    <t>CUST_141</t>
  </si>
  <si>
    <t>CUST_142</t>
  </si>
  <si>
    <t>CUST_143</t>
  </si>
  <si>
    <t>CUST_144</t>
  </si>
  <si>
    <t>CUST_145</t>
  </si>
  <si>
    <t>CUST_146</t>
  </si>
  <si>
    <t>CUST_147</t>
  </si>
  <si>
    <t>CUST_148</t>
  </si>
  <si>
    <t>CUST_149</t>
  </si>
  <si>
    <t>CUST_150</t>
  </si>
  <si>
    <t>CUST_151</t>
  </si>
  <si>
    <t>CUST_152</t>
  </si>
  <si>
    <t>CUST_153</t>
  </si>
  <si>
    <t>CUST_154</t>
  </si>
  <si>
    <t>CUST_155</t>
  </si>
  <si>
    <t>CUST_156</t>
  </si>
  <si>
    <t>CUST_157</t>
  </si>
  <si>
    <t>CUST_158</t>
  </si>
  <si>
    <t>CUST_159</t>
  </si>
  <si>
    <t>CUST_160</t>
  </si>
  <si>
    <t>CUST_161</t>
  </si>
  <si>
    <t>CUST_162</t>
  </si>
  <si>
    <t>CUST_163</t>
  </si>
  <si>
    <t>CUST_164</t>
  </si>
  <si>
    <t>CUST_165</t>
  </si>
  <si>
    <t>CUST_166</t>
  </si>
  <si>
    <t>CUST_167</t>
  </si>
  <si>
    <t>CUST_168</t>
  </si>
  <si>
    <t>CUST_169</t>
  </si>
  <si>
    <t>CUST_170</t>
  </si>
  <si>
    <t>CUST_171</t>
  </si>
  <si>
    <t>CUST_172</t>
  </si>
  <si>
    <t>CUST_173</t>
  </si>
  <si>
    <t>CUST_174</t>
  </si>
  <si>
    <t>CUST_175</t>
  </si>
  <si>
    <t>CUST_176</t>
  </si>
  <si>
    <t>CUST_177</t>
  </si>
  <si>
    <t>CUST_178</t>
  </si>
  <si>
    <t>CUST_179</t>
  </si>
  <si>
    <t>CUST_180</t>
  </si>
  <si>
    <t>CUST_181</t>
  </si>
  <si>
    <t>CUST_182</t>
  </si>
  <si>
    <t>CUST_183</t>
  </si>
  <si>
    <t>CUST_184</t>
  </si>
  <si>
    <t>CUST_185</t>
  </si>
  <si>
    <t>CUST_186</t>
  </si>
  <si>
    <t>CUST_187</t>
  </si>
  <si>
    <t>CUST_188</t>
  </si>
  <si>
    <t>CUST_189</t>
  </si>
  <si>
    <t>CUST_190</t>
  </si>
  <si>
    <t>CUST_191</t>
  </si>
  <si>
    <t>CUST_192</t>
  </si>
  <si>
    <t>CUST_193</t>
  </si>
  <si>
    <t>CUST_194</t>
  </si>
  <si>
    <t>CUST_195</t>
  </si>
  <si>
    <t>CUST_196</t>
  </si>
  <si>
    <t>CUST_197</t>
  </si>
  <si>
    <t>CUST_198</t>
  </si>
  <si>
    <t>CUST_199</t>
  </si>
  <si>
    <t>CUST_200</t>
  </si>
  <si>
    <t>SUM of Purchase_Amount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</si>
  <si>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</si>
  <si>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</si>
  <si>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</si>
  <si>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</si>
  <si>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</si>
  <si>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</si>
  <si>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</si>
  <si>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</si>
  <si>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</si>
  <si>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</si>
  <si>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</si>
  <si>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</si>
  <si>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</si>
  <si>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</si>
  <si>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</si>
  <si>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</si>
  <si>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</si>
  <si>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</si>
  <si>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</si>
  <si>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</si>
  <si>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</si>
  <si>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</si>
  <si>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</si>
  <si>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</si>
  <si>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</si>
  <si>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</si>
  <si>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</si>
  <si>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</si>
  <si>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</si>
  <si>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</si>
  <si>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</si>
  <si>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Grand Total</t>
  </si>
  <si>
    <t>Count</t>
  </si>
  <si>
    <t>Unique</t>
  </si>
  <si>
    <t>Category Sum</t>
  </si>
  <si>
    <t>Catergory Count</t>
  </si>
  <si>
    <t>Count Probablity</t>
  </si>
  <si>
    <t>Expected Purchase Amount</t>
  </si>
  <si>
    <t>Bin Size</t>
  </si>
  <si>
    <t>Bins</t>
  </si>
  <si>
    <t>Bin Count</t>
  </si>
  <si>
    <t>Bin Probablity</t>
  </si>
  <si>
    <t>0-50</t>
  </si>
  <si>
    <t>50-100</t>
  </si>
  <si>
    <t>100-150</t>
  </si>
  <si>
    <t>150-200</t>
  </si>
  <si>
    <t>200-250</t>
  </si>
  <si>
    <t>250-300</t>
  </si>
  <si>
    <t>350-400</t>
  </si>
  <si>
    <t>400-450</t>
  </si>
  <si>
    <t>450-500</t>
  </si>
  <si>
    <t>500-550</t>
  </si>
  <si>
    <t>Total</t>
  </si>
  <si>
    <t>Total Combinations</t>
  </si>
  <si>
    <t>Combination</t>
  </si>
  <si>
    <t>Category</t>
  </si>
  <si>
    <t>Payment Method</t>
  </si>
  <si>
    <t>Probablity Of Each</t>
  </si>
  <si>
    <t>Probablity of Category</t>
  </si>
  <si>
    <t>Conditional Probablity of payment method given category</t>
  </si>
  <si>
    <t>Sports - Credit Card</t>
  </si>
  <si>
    <t>Sports - Cash</t>
  </si>
  <si>
    <t>Sports - UPI</t>
  </si>
  <si>
    <t>Sports - Net Banking</t>
  </si>
  <si>
    <t>Sports - Debit Card</t>
  </si>
  <si>
    <t>Grocery - Net Banking</t>
  </si>
  <si>
    <t>Grocery - UPI</t>
  </si>
  <si>
    <t>Grocery - Cash</t>
  </si>
  <si>
    <t>Grocery - Credit Card</t>
  </si>
  <si>
    <t>Grocery - Debit Card</t>
  </si>
  <si>
    <t>Furniture - Credit Card</t>
  </si>
  <si>
    <t>Furniture - Debit Card</t>
  </si>
  <si>
    <t>Furniture - Net Banking</t>
  </si>
  <si>
    <t>Furniture - Cash</t>
  </si>
  <si>
    <t>Furniture - UPI</t>
  </si>
  <si>
    <t>Electronics - Cash</t>
  </si>
  <si>
    <t>Electronics - Net Banking</t>
  </si>
  <si>
    <t>Electronics - Debit Card</t>
  </si>
  <si>
    <t>Electronics - Credit Card</t>
  </si>
  <si>
    <t>Electronics - UPI</t>
  </si>
  <si>
    <t>Clothing - Net Banking</t>
  </si>
  <si>
    <t>Clothing - UPI</t>
  </si>
  <si>
    <t>Clothing - Cash</t>
  </si>
  <si>
    <t>Clothing - Debit Card</t>
  </si>
  <si>
    <t>Clothing - Credit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</si>
</sst>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"/>
  </numFmts>
  <fonts count="4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0E65EB"/>
        <bgColor rgb="FF0E65EB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</fills>
  <borders count="28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F8F9FA"/>
      </bottom>
      <diagonal/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284E3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284E3F"/>
      </bottom>
      <diagonal/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284E3F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164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164" fontId="1" fillId="0" borderId="8" xfId="0" applyNumberFormat="1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164" fontId="1" fillId="0" borderId="11" xfId="0" applyNumberFormat="1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0" xfId="0" applyFont="1"/>
    <xf numFmtId="0" fontId="1" fillId="3" borderId="0" xfId="0" applyFont="1" applyFill="1"/>
    <xf numFmtId="0" fontId="3" fillId="3" borderId="0" xfId="0" applyFont="1" applyFill="1"/>
    <xf numFmtId="0" fontId="1" fillId="4" borderId="0" xfId="0" applyFont="1" applyFill="1"/>
    <xf numFmtId="0" fontId="0" fillId="0" borderId="13" xfId="0" pivotButton="1" applyBorder="1"/>
    <xf numFmtId="0" fontId="0" fillId="0" borderId="14" xfId="0" applyBorder="1"/>
    <xf numFmtId="0" fontId="0" fillId="0" borderId="15" xfId="0" applyBorder="1"/>
    <xf numFmtId="0" fontId="0" fillId="0" borderId="13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20" xfId="0" applyBorder="1"/>
    <xf numFmtId="0" fontId="0" fillId="0" borderId="23" xfId="0" applyBorder="1"/>
    <xf numFmtId="0" fontId="0" fillId="0" borderId="25" xfId="0" applyBorder="1"/>
    <xf numFmtId="0" fontId="0" fillId="0" borderId="13" xfId="0" applyNumberFormat="1" applyBorder="1"/>
    <xf numFmtId="0" fontId="0" fillId="0" borderId="16" xfId="0" applyNumberFormat="1" applyBorder="1"/>
    <xf numFmtId="0" fontId="0" fillId="0" borderId="17" xfId="0" applyNumberFormat="1" applyBorder="1"/>
    <xf numFmtId="0" fontId="0" fillId="0" borderId="18" xfId="0" applyNumberFormat="1" applyBorder="1"/>
    <xf numFmtId="0" fontId="0" fillId="0" borderId="0" xfId="0" applyNumberFormat="1"/>
    <xf numFmtId="0" fontId="0" fillId="0" borderId="19" xfId="0" applyNumberFormat="1" applyBorder="1"/>
    <xf numFmtId="0" fontId="0" fillId="0" borderId="20" xfId="0" applyNumberFormat="1" applyBorder="1"/>
    <xf numFmtId="0" fontId="0" fillId="0" borderId="21" xfId="0" applyNumberFormat="1" applyBorder="1"/>
    <xf numFmtId="0" fontId="0" fillId="0" borderId="22" xfId="0" applyNumberFormat="1" applyBorder="1"/>
    <xf numFmtId="0" fontId="0" fillId="0" borderId="23" xfId="0" applyNumberFormat="1" applyBorder="1"/>
    <xf numFmtId="0" fontId="0" fillId="0" borderId="24" xfId="0" applyNumberFormat="1" applyBorder="1"/>
    <xf numFmtId="0" fontId="0" fillId="0" borderId="25" xfId="0" applyNumberFormat="1" applyBorder="1"/>
    <xf numFmtId="0" fontId="0" fillId="0" borderId="26" xfId="0" applyNumberFormat="1" applyBorder="1"/>
    <xf numFmtId="0" fontId="0" fillId="0" borderId="27" xfId="0" applyNumberFormat="1" applyBorder="1"/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>
    <tableStyle name="Data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Expected Amount Of Sales Per Category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dPt>
            <c:idx val="0"/>
            <c:invertIfNegative val="1"/>
            <c:bubble3D val="0"/>
            <c:extLst>
              <c:ext xmlns:c16="http://schemas.microsoft.com/office/drawing/2014/chart" uri="{C3380CC4-5D6E-409C-BE32-E72D297353CC}">
                <c16:uniqueId val="{00000000-123F-49FC-BA32-8A0483FEDA44}"/>
              </c:ext>
            </c:extLst>
          </c:dPt>
          <c:dPt>
            <c:idx val="1"/>
            <c:invertIfNegative val="1"/>
            <c:bubble3D val="0"/>
            <c:spPr>
              <a:solidFill>
                <a:schemeClr val="accent2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2-123F-49FC-BA32-8A0483FEDA44}"/>
              </c:ext>
            </c:extLst>
          </c:dPt>
          <c:dPt>
            <c:idx val="2"/>
            <c:invertIfNegative val="1"/>
            <c:bubble3D val="0"/>
            <c:spPr>
              <a:solidFill>
                <a:schemeClr val="accent3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4-123F-49FC-BA32-8A0483FEDA44}"/>
              </c:ext>
            </c:extLst>
          </c:dPt>
          <c:dPt>
            <c:idx val="3"/>
            <c:invertIfNegative val="1"/>
            <c:bubble3D val="0"/>
            <c:spPr>
              <a:solidFill>
                <a:schemeClr val="accent4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6-123F-49FC-BA32-8A0483FEDA44}"/>
              </c:ext>
            </c:extLst>
          </c:dPt>
          <c:dPt>
            <c:idx val="4"/>
            <c:invertIfNegative val="1"/>
            <c:bubble3D val="0"/>
            <c:spPr>
              <a:solidFill>
                <a:schemeClr val="accent5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8-123F-49FC-BA32-8A0483FEDA44}"/>
              </c:ext>
            </c:extLst>
          </c:dPt>
          <c:cat>
            <c:strRef>
              <c:f>Categories!$B$2:$B$6</c:f>
              <c:strCache>
                <c:ptCount val="5"/>
                <c:pt idx="0">
                  <c:v>Furniture</c:v>
                </c:pt>
                <c:pt idx="1">
                  <c:v>Sports</c:v>
                </c:pt>
                <c:pt idx="2">
                  <c:v>Grocery</c:v>
                </c:pt>
                <c:pt idx="3">
                  <c:v>Clothing</c:v>
                </c:pt>
                <c:pt idx="4">
                  <c:v>Electronics</c:v>
                </c:pt>
              </c:strCache>
            </c:strRef>
          </c:cat>
          <c:val>
            <c:numRef>
              <c:f>Categories!$F$2:$F$6</c:f>
              <c:numCache>
                <c:formatCode>General</c:formatCode>
                <c:ptCount val="5"/>
                <c:pt idx="0">
                  <c:v>12.004999999999999</c:v>
                </c:pt>
                <c:pt idx="1">
                  <c:v>6.4799999999999995</c:v>
                </c:pt>
                <c:pt idx="2">
                  <c:v>6.8449999999999998</c:v>
                </c:pt>
                <c:pt idx="3">
                  <c:v>6.125</c:v>
                </c:pt>
                <c:pt idx="4">
                  <c:v>9.2449999999999992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9-123F-49FC-BA32-8A0483FEDA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97712998"/>
        <c:axId val="516052730"/>
      </c:barChart>
      <c:catAx>
        <c:axId val="129771299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516052730"/>
        <c:crosses val="autoZero"/>
        <c:auto val="1"/>
        <c:lblAlgn val="ctr"/>
        <c:lblOffset val="100"/>
        <c:noMultiLvlLbl val="1"/>
      </c:catAx>
      <c:valAx>
        <c:axId val="51605273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297712998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Sales Per Bin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dPt>
            <c:idx val="0"/>
            <c:invertIfNegative val="1"/>
            <c:bubble3D val="0"/>
            <c:extLst>
              <c:ext xmlns:c16="http://schemas.microsoft.com/office/drawing/2014/chart" uri="{C3380CC4-5D6E-409C-BE32-E72D297353CC}">
                <c16:uniqueId val="{00000000-C95D-4E66-A810-3A7B8032C805}"/>
              </c:ext>
            </c:extLst>
          </c:dPt>
          <c:dPt>
            <c:idx val="1"/>
            <c:invertIfNegative val="1"/>
            <c:bubble3D val="0"/>
            <c:extLst>
              <c:ext xmlns:c16="http://schemas.microsoft.com/office/drawing/2014/chart" uri="{C3380CC4-5D6E-409C-BE32-E72D297353CC}">
                <c16:uniqueId val="{00000001-C95D-4E66-A810-3A7B8032C805}"/>
              </c:ext>
            </c:extLst>
          </c:dPt>
          <c:dPt>
            <c:idx val="2"/>
            <c:invertIfNegative val="1"/>
            <c:bubble3D val="0"/>
            <c:extLst>
              <c:ext xmlns:c16="http://schemas.microsoft.com/office/drawing/2014/chart" uri="{C3380CC4-5D6E-409C-BE32-E72D297353CC}">
                <c16:uniqueId val="{00000002-C95D-4E66-A810-3A7B8032C805}"/>
              </c:ext>
            </c:extLst>
          </c:dPt>
          <c:dPt>
            <c:idx val="3"/>
            <c:invertIfNegative val="1"/>
            <c:bubble3D val="0"/>
            <c:extLst>
              <c:ext xmlns:c16="http://schemas.microsoft.com/office/drawing/2014/chart" uri="{C3380CC4-5D6E-409C-BE32-E72D297353CC}">
                <c16:uniqueId val="{00000003-C95D-4E66-A810-3A7B8032C805}"/>
              </c:ext>
            </c:extLst>
          </c:dPt>
          <c:dPt>
            <c:idx val="4"/>
            <c:invertIfNegative val="1"/>
            <c:bubble3D val="0"/>
            <c:extLst>
              <c:ext xmlns:c16="http://schemas.microsoft.com/office/drawing/2014/chart" uri="{C3380CC4-5D6E-409C-BE32-E72D297353CC}">
                <c16:uniqueId val="{00000004-C95D-4E66-A810-3A7B8032C80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Bins!$B$2:$B$11</c:f>
              <c:strCache>
                <c:ptCount val="10"/>
                <c:pt idx="0">
                  <c:v>0-50</c:v>
                </c:pt>
                <c:pt idx="1">
                  <c:v>50-100</c:v>
                </c:pt>
                <c:pt idx="2">
                  <c:v>100-150</c:v>
                </c:pt>
                <c:pt idx="3">
                  <c:v>150-200</c:v>
                </c:pt>
                <c:pt idx="4">
                  <c:v>200-250</c:v>
                </c:pt>
                <c:pt idx="5">
                  <c:v>250-300</c:v>
                </c:pt>
                <c:pt idx="6">
                  <c:v>350-400</c:v>
                </c:pt>
                <c:pt idx="7">
                  <c:v>400-450</c:v>
                </c:pt>
                <c:pt idx="8">
                  <c:v>450-500</c:v>
                </c:pt>
                <c:pt idx="9">
                  <c:v>500-550</c:v>
                </c:pt>
              </c:strCache>
            </c:strRef>
          </c:cat>
          <c:val>
            <c:numRef>
              <c:f>Bins!$C$2:$C$11</c:f>
              <c:numCache>
                <c:formatCode>General</c:formatCode>
                <c:ptCount val="10"/>
                <c:pt idx="0">
                  <c:v>17</c:v>
                </c:pt>
                <c:pt idx="1">
                  <c:v>16</c:v>
                </c:pt>
                <c:pt idx="2">
                  <c:v>23</c:v>
                </c:pt>
                <c:pt idx="3">
                  <c:v>20</c:v>
                </c:pt>
                <c:pt idx="4">
                  <c:v>21</c:v>
                </c:pt>
                <c:pt idx="5">
                  <c:v>22</c:v>
                </c:pt>
                <c:pt idx="6">
                  <c:v>17</c:v>
                </c:pt>
                <c:pt idx="7">
                  <c:v>16</c:v>
                </c:pt>
                <c:pt idx="8">
                  <c:v>23</c:v>
                </c:pt>
                <c:pt idx="9">
                  <c:v>25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5-C95D-4E66-A810-3A7B8032C8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57363227"/>
        <c:axId val="1067088054"/>
      </c:barChart>
      <c:catAx>
        <c:axId val="35736322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067088054"/>
        <c:crosses val="autoZero"/>
        <c:auto val="1"/>
        <c:lblAlgn val="ctr"/>
        <c:lblOffset val="100"/>
        <c:noMultiLvlLbl val="1"/>
      </c:catAx>
      <c:valAx>
        <c:axId val="106708805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357363227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Sales Per Category For Each Month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'Purchase Sum By Month'!$A$3</c:f>
              <c:strCache>
                <c:ptCount val="1"/>
                <c:pt idx="0">
                  <c:v>Clothing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'Purchase Sum By Month'!$B$2:$H$2</c:f>
              <c:strCache>
                <c:ptCount val="7"/>
                <c:pt idx="0">
                  <c:v>01</c:v>
                </c:pt>
                <c:pt idx="1">
                  <c:v>02</c:v>
                </c:pt>
                <c:pt idx="2">
                  <c:v>03</c:v>
                </c:pt>
                <c:pt idx="3">
                  <c:v>04</c:v>
                </c:pt>
                <c:pt idx="4">
                  <c:v>05</c:v>
                </c:pt>
                <c:pt idx="5">
                  <c:v>06</c:v>
                </c:pt>
                <c:pt idx="6">
                  <c:v>07</c:v>
                </c:pt>
              </c:strCache>
            </c:strRef>
          </c:cat>
          <c:val>
            <c:numRef>
              <c:f>'Purchase Sum By Month'!$B$3:$H$3</c:f>
              <c:numCache>
                <c:formatCode>General</c:formatCode>
                <c:ptCount val="7"/>
                <c:pt idx="0">
                  <c:v>771.22</c:v>
                </c:pt>
                <c:pt idx="1">
                  <c:v>2096.2299999999996</c:v>
                </c:pt>
                <c:pt idx="2">
                  <c:v>1823.1699999999998</c:v>
                </c:pt>
                <c:pt idx="3">
                  <c:v>837.65</c:v>
                </c:pt>
                <c:pt idx="4">
                  <c:v>879.07999999999993</c:v>
                </c:pt>
                <c:pt idx="5">
                  <c:v>768.42</c:v>
                </c:pt>
                <c:pt idx="6">
                  <c:v>1255.43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1D-4349-BBA3-4DB22AA7C404}"/>
            </c:ext>
          </c:extLst>
        </c:ser>
        <c:ser>
          <c:idx val="1"/>
          <c:order val="1"/>
          <c:tx>
            <c:strRef>
              <c:f>'Purchase Sum By Month'!$A$4</c:f>
              <c:strCache>
                <c:ptCount val="1"/>
                <c:pt idx="0">
                  <c:v>Electronics</c:v>
                </c:pt>
              </c:strCache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'Purchase Sum By Month'!$B$2:$H$2</c:f>
              <c:strCache>
                <c:ptCount val="7"/>
                <c:pt idx="0">
                  <c:v>01</c:v>
                </c:pt>
                <c:pt idx="1">
                  <c:v>02</c:v>
                </c:pt>
                <c:pt idx="2">
                  <c:v>03</c:v>
                </c:pt>
                <c:pt idx="3">
                  <c:v>04</c:v>
                </c:pt>
                <c:pt idx="4">
                  <c:v>05</c:v>
                </c:pt>
                <c:pt idx="5">
                  <c:v>06</c:v>
                </c:pt>
                <c:pt idx="6">
                  <c:v>07</c:v>
                </c:pt>
              </c:strCache>
            </c:strRef>
          </c:cat>
          <c:val>
            <c:numRef>
              <c:f>'Purchase Sum By Month'!$B$4:$H$4</c:f>
              <c:numCache>
                <c:formatCode>General</c:formatCode>
                <c:ptCount val="7"/>
                <c:pt idx="0">
                  <c:v>558.80999999999995</c:v>
                </c:pt>
                <c:pt idx="1">
                  <c:v>1554.77</c:v>
                </c:pt>
                <c:pt idx="2">
                  <c:v>2389.3000000000002</c:v>
                </c:pt>
                <c:pt idx="3">
                  <c:v>1732.2900000000002</c:v>
                </c:pt>
                <c:pt idx="4">
                  <c:v>615.58999999999992</c:v>
                </c:pt>
                <c:pt idx="5">
                  <c:v>2303.9000000000005</c:v>
                </c:pt>
                <c:pt idx="6">
                  <c:v>1215.74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E1D-4349-BBA3-4DB22AA7C404}"/>
            </c:ext>
          </c:extLst>
        </c:ser>
        <c:ser>
          <c:idx val="2"/>
          <c:order val="2"/>
          <c:tx>
            <c:strRef>
              <c:f>'Purchase Sum By Month'!$A$5</c:f>
              <c:strCache>
                <c:ptCount val="1"/>
                <c:pt idx="0">
                  <c:v>Furniture</c:v>
                </c:pt>
              </c:strCache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'Purchase Sum By Month'!$B$2:$H$2</c:f>
              <c:strCache>
                <c:ptCount val="7"/>
                <c:pt idx="0">
                  <c:v>01</c:v>
                </c:pt>
                <c:pt idx="1">
                  <c:v>02</c:v>
                </c:pt>
                <c:pt idx="2">
                  <c:v>03</c:v>
                </c:pt>
                <c:pt idx="3">
                  <c:v>04</c:v>
                </c:pt>
                <c:pt idx="4">
                  <c:v>05</c:v>
                </c:pt>
                <c:pt idx="5">
                  <c:v>06</c:v>
                </c:pt>
                <c:pt idx="6">
                  <c:v>07</c:v>
                </c:pt>
              </c:strCache>
            </c:strRef>
          </c:cat>
          <c:val>
            <c:numRef>
              <c:f>'Purchase Sum By Month'!$B$5:$H$5</c:f>
              <c:numCache>
                <c:formatCode>General</c:formatCode>
                <c:ptCount val="7"/>
                <c:pt idx="0">
                  <c:v>3287.3099999999995</c:v>
                </c:pt>
                <c:pt idx="1">
                  <c:v>2975.21</c:v>
                </c:pt>
                <c:pt idx="2">
                  <c:v>1969.26</c:v>
                </c:pt>
                <c:pt idx="3">
                  <c:v>621.30999999999995</c:v>
                </c:pt>
                <c:pt idx="4">
                  <c:v>2959.59</c:v>
                </c:pt>
                <c:pt idx="5">
                  <c:v>1132.6400000000001</c:v>
                </c:pt>
                <c:pt idx="6">
                  <c:v>1519.8700000000001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E1D-4349-BBA3-4DB22AA7C404}"/>
            </c:ext>
          </c:extLst>
        </c:ser>
        <c:ser>
          <c:idx val="3"/>
          <c:order val="3"/>
          <c:tx>
            <c:strRef>
              <c:f>'Purchase Sum By Month'!$A$6</c:f>
              <c:strCache>
                <c:ptCount val="1"/>
                <c:pt idx="0">
                  <c:v>Grocery</c:v>
                </c:pt>
              </c:strCache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'Purchase Sum By Month'!$B$2:$H$2</c:f>
              <c:strCache>
                <c:ptCount val="7"/>
                <c:pt idx="0">
                  <c:v>01</c:v>
                </c:pt>
                <c:pt idx="1">
                  <c:v>02</c:v>
                </c:pt>
                <c:pt idx="2">
                  <c:v>03</c:v>
                </c:pt>
                <c:pt idx="3">
                  <c:v>04</c:v>
                </c:pt>
                <c:pt idx="4">
                  <c:v>05</c:v>
                </c:pt>
                <c:pt idx="5">
                  <c:v>06</c:v>
                </c:pt>
                <c:pt idx="6">
                  <c:v>07</c:v>
                </c:pt>
              </c:strCache>
            </c:strRef>
          </c:cat>
          <c:val>
            <c:numRef>
              <c:f>'Purchase Sum By Month'!$B$6:$H$6</c:f>
              <c:numCache>
                <c:formatCode>General</c:formatCode>
                <c:ptCount val="7"/>
                <c:pt idx="0">
                  <c:v>2805.95</c:v>
                </c:pt>
                <c:pt idx="1">
                  <c:v>1034.79</c:v>
                </c:pt>
                <c:pt idx="2">
                  <c:v>263.33999999999997</c:v>
                </c:pt>
                <c:pt idx="3">
                  <c:v>2119.02</c:v>
                </c:pt>
                <c:pt idx="4">
                  <c:v>1132.46</c:v>
                </c:pt>
                <c:pt idx="5">
                  <c:v>1201.92</c:v>
                </c:pt>
                <c:pt idx="6">
                  <c:v>1012.28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E1D-4349-BBA3-4DB22AA7C404}"/>
            </c:ext>
          </c:extLst>
        </c:ser>
        <c:ser>
          <c:idx val="4"/>
          <c:order val="4"/>
          <c:tx>
            <c:strRef>
              <c:f>'Purchase Sum By Month'!$A$7</c:f>
              <c:strCache>
                <c:ptCount val="1"/>
                <c:pt idx="0">
                  <c:v>Sports</c:v>
                </c:pt>
              </c:strCache>
            </c:strRef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cat>
            <c:strRef>
              <c:f>'Purchase Sum By Month'!$B$2:$H$2</c:f>
              <c:strCache>
                <c:ptCount val="7"/>
                <c:pt idx="0">
                  <c:v>01</c:v>
                </c:pt>
                <c:pt idx="1">
                  <c:v>02</c:v>
                </c:pt>
                <c:pt idx="2">
                  <c:v>03</c:v>
                </c:pt>
                <c:pt idx="3">
                  <c:v>04</c:v>
                </c:pt>
                <c:pt idx="4">
                  <c:v>05</c:v>
                </c:pt>
                <c:pt idx="5">
                  <c:v>06</c:v>
                </c:pt>
                <c:pt idx="6">
                  <c:v>07</c:v>
                </c:pt>
              </c:strCache>
            </c:strRef>
          </c:cat>
          <c:val>
            <c:numRef>
              <c:f>'Purchase Sum By Month'!$B$7:$H$7</c:f>
              <c:numCache>
                <c:formatCode>General</c:formatCode>
                <c:ptCount val="7"/>
                <c:pt idx="0">
                  <c:v>1685.02</c:v>
                </c:pt>
                <c:pt idx="1">
                  <c:v>801.05000000000007</c:v>
                </c:pt>
                <c:pt idx="2">
                  <c:v>2347.9799999999996</c:v>
                </c:pt>
                <c:pt idx="3">
                  <c:v>697.81999999999994</c:v>
                </c:pt>
                <c:pt idx="4">
                  <c:v>2066.84</c:v>
                </c:pt>
                <c:pt idx="5">
                  <c:v>933.55</c:v>
                </c:pt>
                <c:pt idx="6">
                  <c:v>824.79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E1D-4349-BBA3-4DB22AA7C4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40357467"/>
        <c:axId val="1576557876"/>
      </c:lineChart>
      <c:catAx>
        <c:axId val="144035746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576557876"/>
        <c:crosses val="autoZero"/>
        <c:auto val="1"/>
        <c:lblAlgn val="ctr"/>
        <c:lblOffset val="100"/>
        <c:noMultiLvlLbl val="1"/>
      </c:catAx>
      <c:valAx>
        <c:axId val="157655787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440357467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Sales Per Category For Each Date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'Purchase Sum By Date'!$A$3</c:f>
              <c:strCache>
                <c:ptCount val="1"/>
                <c:pt idx="0">
                  <c:v>Clothing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'Purchase Sum By Date'!$B$2:$AF$2</c:f>
              <c:strCache>
                <c:ptCount val="31"/>
                <c:pt idx="0">
                  <c:v>01</c:v>
                </c:pt>
                <c:pt idx="1">
                  <c:v>02</c:v>
                </c:pt>
                <c:pt idx="2">
                  <c:v>03</c:v>
                </c:pt>
                <c:pt idx="3">
                  <c:v>04</c:v>
                </c:pt>
                <c:pt idx="4">
                  <c:v>05</c:v>
                </c:pt>
                <c:pt idx="5">
                  <c:v>06</c:v>
                </c:pt>
                <c:pt idx="6">
                  <c:v>07</c:v>
                </c:pt>
                <c:pt idx="7">
                  <c:v>08</c:v>
                </c:pt>
                <c:pt idx="8">
                  <c:v>09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strCache>
            </c:strRef>
          </c:cat>
          <c:val>
            <c:numRef>
              <c:f>'Purchase Sum By Date'!$B$3:$AF$3</c:f>
              <c:numCache>
                <c:formatCode>General</c:formatCode>
                <c:ptCount val="31"/>
                <c:pt idx="0">
                  <c:v>275.83999999999997</c:v>
                </c:pt>
                <c:pt idx="1">
                  <c:v>33.549999999999997</c:v>
                </c:pt>
                <c:pt idx="2">
                  <c:v>475.08</c:v>
                </c:pt>
                <c:pt idx="3">
                  <c:v>132.72999999999999</c:v>
                </c:pt>
                <c:pt idx="4">
                  <c:v>299.04000000000002</c:v>
                </c:pt>
                <c:pt idx="5">
                  <c:v>259.02</c:v>
                </c:pt>
                <c:pt idx="6">
                  <c:v>293</c:v>
                </c:pt>
                <c:pt idx="7">
                  <c:v>566.36</c:v>
                </c:pt>
                <c:pt idx="8">
                  <c:v>701.24</c:v>
                </c:pt>
                <c:pt idx="11">
                  <c:v>472.51</c:v>
                </c:pt>
                <c:pt idx="12">
                  <c:v>462.59000000000003</c:v>
                </c:pt>
                <c:pt idx="13">
                  <c:v>595.81999999999994</c:v>
                </c:pt>
                <c:pt idx="15">
                  <c:v>982.19</c:v>
                </c:pt>
                <c:pt idx="16">
                  <c:v>234.06</c:v>
                </c:pt>
                <c:pt idx="17">
                  <c:v>582.22</c:v>
                </c:pt>
                <c:pt idx="20">
                  <c:v>167.43</c:v>
                </c:pt>
                <c:pt idx="23">
                  <c:v>489.96</c:v>
                </c:pt>
                <c:pt idx="25">
                  <c:v>44.76</c:v>
                </c:pt>
                <c:pt idx="26">
                  <c:v>374.64</c:v>
                </c:pt>
                <c:pt idx="27">
                  <c:v>360.24</c:v>
                </c:pt>
                <c:pt idx="28">
                  <c:v>605.39</c:v>
                </c:pt>
                <c:pt idx="29">
                  <c:v>23.53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B4B-4693-B476-729A9C6956FC}"/>
            </c:ext>
          </c:extLst>
        </c:ser>
        <c:ser>
          <c:idx val="1"/>
          <c:order val="1"/>
          <c:tx>
            <c:strRef>
              <c:f>'Purchase Sum By Date'!$A$4</c:f>
              <c:strCache>
                <c:ptCount val="1"/>
                <c:pt idx="0">
                  <c:v>Electronics</c:v>
                </c:pt>
              </c:strCache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'Purchase Sum By Date'!$B$2:$AF$2</c:f>
              <c:strCache>
                <c:ptCount val="31"/>
                <c:pt idx="0">
                  <c:v>01</c:v>
                </c:pt>
                <c:pt idx="1">
                  <c:v>02</c:v>
                </c:pt>
                <c:pt idx="2">
                  <c:v>03</c:v>
                </c:pt>
                <c:pt idx="3">
                  <c:v>04</c:v>
                </c:pt>
                <c:pt idx="4">
                  <c:v>05</c:v>
                </c:pt>
                <c:pt idx="5">
                  <c:v>06</c:v>
                </c:pt>
                <c:pt idx="6">
                  <c:v>07</c:v>
                </c:pt>
                <c:pt idx="7">
                  <c:v>08</c:v>
                </c:pt>
                <c:pt idx="8">
                  <c:v>09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strCache>
            </c:strRef>
          </c:cat>
          <c:val>
            <c:numRef>
              <c:f>'Purchase Sum By Date'!$B$4:$AF$4</c:f>
              <c:numCache>
                <c:formatCode>General</c:formatCode>
                <c:ptCount val="31"/>
                <c:pt idx="0">
                  <c:v>519.56999999999994</c:v>
                </c:pt>
                <c:pt idx="1">
                  <c:v>219.87</c:v>
                </c:pt>
                <c:pt idx="2">
                  <c:v>146.65</c:v>
                </c:pt>
                <c:pt idx="3">
                  <c:v>412.7</c:v>
                </c:pt>
                <c:pt idx="5">
                  <c:v>17.5</c:v>
                </c:pt>
                <c:pt idx="6">
                  <c:v>594.88</c:v>
                </c:pt>
                <c:pt idx="7">
                  <c:v>445.01</c:v>
                </c:pt>
                <c:pt idx="8">
                  <c:v>338.86</c:v>
                </c:pt>
                <c:pt idx="9">
                  <c:v>467.96</c:v>
                </c:pt>
                <c:pt idx="10">
                  <c:v>855.46</c:v>
                </c:pt>
                <c:pt idx="11">
                  <c:v>263.18</c:v>
                </c:pt>
                <c:pt idx="13">
                  <c:v>425.85</c:v>
                </c:pt>
                <c:pt idx="14">
                  <c:v>470.67</c:v>
                </c:pt>
                <c:pt idx="15">
                  <c:v>402.47</c:v>
                </c:pt>
                <c:pt idx="16">
                  <c:v>673.95</c:v>
                </c:pt>
                <c:pt idx="18">
                  <c:v>409.96999999999997</c:v>
                </c:pt>
                <c:pt idx="19">
                  <c:v>524.62</c:v>
                </c:pt>
                <c:pt idx="21">
                  <c:v>442.91</c:v>
                </c:pt>
                <c:pt idx="23">
                  <c:v>439.66</c:v>
                </c:pt>
                <c:pt idx="24">
                  <c:v>365.42</c:v>
                </c:pt>
                <c:pt idx="25">
                  <c:v>299.26000000000005</c:v>
                </c:pt>
                <c:pt idx="26">
                  <c:v>290.42</c:v>
                </c:pt>
                <c:pt idx="27">
                  <c:v>930.63</c:v>
                </c:pt>
                <c:pt idx="28">
                  <c:v>179.69</c:v>
                </c:pt>
                <c:pt idx="29">
                  <c:v>132.91999999999999</c:v>
                </c:pt>
                <c:pt idx="30">
                  <c:v>100.32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B4B-4693-B476-729A9C6956FC}"/>
            </c:ext>
          </c:extLst>
        </c:ser>
        <c:ser>
          <c:idx val="2"/>
          <c:order val="2"/>
          <c:tx>
            <c:strRef>
              <c:f>'Purchase Sum By Date'!$A$5</c:f>
              <c:strCache>
                <c:ptCount val="1"/>
                <c:pt idx="0">
                  <c:v>Furniture</c:v>
                </c:pt>
              </c:strCache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'Purchase Sum By Date'!$B$2:$AF$2</c:f>
              <c:strCache>
                <c:ptCount val="31"/>
                <c:pt idx="0">
                  <c:v>01</c:v>
                </c:pt>
                <c:pt idx="1">
                  <c:v>02</c:v>
                </c:pt>
                <c:pt idx="2">
                  <c:v>03</c:v>
                </c:pt>
                <c:pt idx="3">
                  <c:v>04</c:v>
                </c:pt>
                <c:pt idx="4">
                  <c:v>05</c:v>
                </c:pt>
                <c:pt idx="5">
                  <c:v>06</c:v>
                </c:pt>
                <c:pt idx="6">
                  <c:v>07</c:v>
                </c:pt>
                <c:pt idx="7">
                  <c:v>08</c:v>
                </c:pt>
                <c:pt idx="8">
                  <c:v>09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strCache>
            </c:strRef>
          </c:cat>
          <c:val>
            <c:numRef>
              <c:f>'Purchase Sum By Date'!$B$5:$AF$5</c:f>
              <c:numCache>
                <c:formatCode>General</c:formatCode>
                <c:ptCount val="31"/>
                <c:pt idx="0">
                  <c:v>1228.01</c:v>
                </c:pt>
                <c:pt idx="1">
                  <c:v>361.78999999999996</c:v>
                </c:pt>
                <c:pt idx="3">
                  <c:v>444.47</c:v>
                </c:pt>
                <c:pt idx="4">
                  <c:v>544.41999999999996</c:v>
                </c:pt>
                <c:pt idx="5">
                  <c:v>489.66</c:v>
                </c:pt>
                <c:pt idx="6">
                  <c:v>421.08</c:v>
                </c:pt>
                <c:pt idx="8">
                  <c:v>222.85</c:v>
                </c:pt>
                <c:pt idx="9">
                  <c:v>835.74</c:v>
                </c:pt>
                <c:pt idx="10">
                  <c:v>670.23</c:v>
                </c:pt>
                <c:pt idx="11">
                  <c:v>765.66000000000008</c:v>
                </c:pt>
                <c:pt idx="12">
                  <c:v>472.68</c:v>
                </c:pt>
                <c:pt idx="14">
                  <c:v>838.58</c:v>
                </c:pt>
                <c:pt idx="15">
                  <c:v>482.97</c:v>
                </c:pt>
                <c:pt idx="16">
                  <c:v>544.57999999999993</c:v>
                </c:pt>
                <c:pt idx="17">
                  <c:v>410.06</c:v>
                </c:pt>
                <c:pt idx="18">
                  <c:v>745.28</c:v>
                </c:pt>
                <c:pt idx="19">
                  <c:v>840.26</c:v>
                </c:pt>
                <c:pt idx="20">
                  <c:v>497.28</c:v>
                </c:pt>
                <c:pt idx="21">
                  <c:v>230.13</c:v>
                </c:pt>
                <c:pt idx="22">
                  <c:v>588.57000000000005</c:v>
                </c:pt>
                <c:pt idx="23">
                  <c:v>485.07</c:v>
                </c:pt>
                <c:pt idx="24">
                  <c:v>360.15</c:v>
                </c:pt>
                <c:pt idx="25">
                  <c:v>219.69</c:v>
                </c:pt>
                <c:pt idx="27">
                  <c:v>363.26</c:v>
                </c:pt>
                <c:pt idx="28">
                  <c:v>919.66000000000008</c:v>
                </c:pt>
                <c:pt idx="29">
                  <c:v>483.06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B4B-4693-B476-729A9C6956FC}"/>
            </c:ext>
          </c:extLst>
        </c:ser>
        <c:ser>
          <c:idx val="3"/>
          <c:order val="3"/>
          <c:tx>
            <c:strRef>
              <c:f>'Purchase Sum By Date'!$A$6</c:f>
              <c:strCache>
                <c:ptCount val="1"/>
                <c:pt idx="0">
                  <c:v>Grocery</c:v>
                </c:pt>
              </c:strCache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'Purchase Sum By Date'!$B$2:$AF$2</c:f>
              <c:strCache>
                <c:ptCount val="31"/>
                <c:pt idx="0">
                  <c:v>01</c:v>
                </c:pt>
                <c:pt idx="1">
                  <c:v>02</c:v>
                </c:pt>
                <c:pt idx="2">
                  <c:v>03</c:v>
                </c:pt>
                <c:pt idx="3">
                  <c:v>04</c:v>
                </c:pt>
                <c:pt idx="4">
                  <c:v>05</c:v>
                </c:pt>
                <c:pt idx="5">
                  <c:v>06</c:v>
                </c:pt>
                <c:pt idx="6">
                  <c:v>07</c:v>
                </c:pt>
                <c:pt idx="7">
                  <c:v>08</c:v>
                </c:pt>
                <c:pt idx="8">
                  <c:v>09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strCache>
            </c:strRef>
          </c:cat>
          <c:val>
            <c:numRef>
              <c:f>'Purchase Sum By Date'!$B$6:$AF$6</c:f>
              <c:numCache>
                <c:formatCode>General</c:formatCode>
                <c:ptCount val="31"/>
                <c:pt idx="1">
                  <c:v>247.79</c:v>
                </c:pt>
                <c:pt idx="2">
                  <c:v>1289.3200000000002</c:v>
                </c:pt>
                <c:pt idx="3">
                  <c:v>353.18</c:v>
                </c:pt>
                <c:pt idx="4">
                  <c:v>423.66</c:v>
                </c:pt>
                <c:pt idx="5">
                  <c:v>429.6</c:v>
                </c:pt>
                <c:pt idx="6">
                  <c:v>350.95</c:v>
                </c:pt>
                <c:pt idx="7">
                  <c:v>742.11</c:v>
                </c:pt>
                <c:pt idx="8">
                  <c:v>269.32</c:v>
                </c:pt>
                <c:pt idx="9">
                  <c:v>29.03</c:v>
                </c:pt>
                <c:pt idx="11">
                  <c:v>406.66</c:v>
                </c:pt>
                <c:pt idx="12">
                  <c:v>331.98</c:v>
                </c:pt>
                <c:pt idx="13">
                  <c:v>850.59</c:v>
                </c:pt>
                <c:pt idx="14">
                  <c:v>464.9</c:v>
                </c:pt>
                <c:pt idx="15">
                  <c:v>390.75</c:v>
                </c:pt>
                <c:pt idx="17">
                  <c:v>155.29</c:v>
                </c:pt>
                <c:pt idx="18">
                  <c:v>215.69</c:v>
                </c:pt>
                <c:pt idx="20">
                  <c:v>309.64</c:v>
                </c:pt>
                <c:pt idx="22">
                  <c:v>12.54</c:v>
                </c:pt>
                <c:pt idx="23">
                  <c:v>252.01</c:v>
                </c:pt>
                <c:pt idx="24">
                  <c:v>95.91</c:v>
                </c:pt>
                <c:pt idx="25">
                  <c:v>491.26</c:v>
                </c:pt>
                <c:pt idx="26">
                  <c:v>672.9899999999999</c:v>
                </c:pt>
                <c:pt idx="29">
                  <c:v>397.48</c:v>
                </c:pt>
                <c:pt idx="30">
                  <c:v>387.11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B4B-4693-B476-729A9C6956FC}"/>
            </c:ext>
          </c:extLst>
        </c:ser>
        <c:ser>
          <c:idx val="4"/>
          <c:order val="4"/>
          <c:tx>
            <c:strRef>
              <c:f>'Purchase Sum By Date'!$A$7</c:f>
              <c:strCache>
                <c:ptCount val="1"/>
                <c:pt idx="0">
                  <c:v>Sports</c:v>
                </c:pt>
              </c:strCache>
            </c:strRef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cat>
            <c:strRef>
              <c:f>'Purchase Sum By Date'!$B$2:$AF$2</c:f>
              <c:strCache>
                <c:ptCount val="31"/>
                <c:pt idx="0">
                  <c:v>01</c:v>
                </c:pt>
                <c:pt idx="1">
                  <c:v>02</c:v>
                </c:pt>
                <c:pt idx="2">
                  <c:v>03</c:v>
                </c:pt>
                <c:pt idx="3">
                  <c:v>04</c:v>
                </c:pt>
                <c:pt idx="4">
                  <c:v>05</c:v>
                </c:pt>
                <c:pt idx="5">
                  <c:v>06</c:v>
                </c:pt>
                <c:pt idx="6">
                  <c:v>07</c:v>
                </c:pt>
                <c:pt idx="7">
                  <c:v>08</c:v>
                </c:pt>
                <c:pt idx="8">
                  <c:v>09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strCache>
            </c:strRef>
          </c:cat>
          <c:val>
            <c:numRef>
              <c:f>'Purchase Sum By Date'!$B$7:$AF$7</c:f>
              <c:numCache>
                <c:formatCode>General</c:formatCode>
                <c:ptCount val="31"/>
                <c:pt idx="1">
                  <c:v>430.27</c:v>
                </c:pt>
                <c:pt idx="2">
                  <c:v>321.8</c:v>
                </c:pt>
                <c:pt idx="3">
                  <c:v>401.19</c:v>
                </c:pt>
                <c:pt idx="4">
                  <c:v>646.55000000000007</c:v>
                </c:pt>
                <c:pt idx="5">
                  <c:v>1183.56</c:v>
                </c:pt>
                <c:pt idx="6">
                  <c:v>208.21</c:v>
                </c:pt>
                <c:pt idx="7">
                  <c:v>431.6</c:v>
                </c:pt>
                <c:pt idx="8">
                  <c:v>132.62</c:v>
                </c:pt>
                <c:pt idx="9">
                  <c:v>463.06</c:v>
                </c:pt>
                <c:pt idx="10">
                  <c:v>481.35</c:v>
                </c:pt>
                <c:pt idx="11">
                  <c:v>337.77</c:v>
                </c:pt>
                <c:pt idx="12">
                  <c:v>784.34999999999991</c:v>
                </c:pt>
                <c:pt idx="14">
                  <c:v>331.53999999999996</c:v>
                </c:pt>
                <c:pt idx="16">
                  <c:v>490.93</c:v>
                </c:pt>
                <c:pt idx="17">
                  <c:v>420.48</c:v>
                </c:pt>
                <c:pt idx="18">
                  <c:v>105.25</c:v>
                </c:pt>
                <c:pt idx="20">
                  <c:v>499.74</c:v>
                </c:pt>
                <c:pt idx="21">
                  <c:v>325.29000000000002</c:v>
                </c:pt>
                <c:pt idx="22">
                  <c:v>395.24</c:v>
                </c:pt>
                <c:pt idx="23">
                  <c:v>477.01</c:v>
                </c:pt>
                <c:pt idx="24">
                  <c:v>105.19</c:v>
                </c:pt>
                <c:pt idx="26">
                  <c:v>384.05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B4B-4693-B476-729A9C6956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77049243"/>
        <c:axId val="1849782932"/>
      </c:lineChart>
      <c:catAx>
        <c:axId val="167704924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849782932"/>
        <c:crosses val="autoZero"/>
        <c:auto val="1"/>
        <c:lblAlgn val="ctr"/>
        <c:lblOffset val="100"/>
        <c:noMultiLvlLbl val="1"/>
      </c:catAx>
      <c:valAx>
        <c:axId val="184978293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677049243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933450</xdr:colOff>
      <xdr:row>0</xdr:row>
      <xdr:rowOff>0</xdr:rowOff>
    </xdr:from>
    <xdr:ext cx="5753100" cy="3533775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6</xdr:col>
      <xdr:colOff>933450</xdr:colOff>
      <xdr:row>18</xdr:row>
      <xdr:rowOff>180975</xdr:rowOff>
    </xdr:from>
    <xdr:ext cx="5753100" cy="3533775"/>
    <xdr:graphicFrame macro="">
      <xdr:nvGraphicFramePr>
        <xdr:cNvPr id="3" name="Chart 2" title="Chart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0</xdr:col>
      <xdr:colOff>0</xdr:colOff>
      <xdr:row>18</xdr:row>
      <xdr:rowOff>142875</xdr:rowOff>
    </xdr:from>
    <xdr:ext cx="5715000" cy="3533775"/>
    <xdr:graphicFrame macro="">
      <xdr:nvGraphicFramePr>
        <xdr:cNvPr id="4" name="Chart 3" title="Chart">
          <a:extLst>
            <a:ext uri="{FF2B5EF4-FFF2-40B4-BE49-F238E27FC236}">
              <a16:creationId xmlns:a16="http://schemas.microsoft.com/office/drawing/2014/main" id="{00000000-0008-0000-0000-000004000000}"/>
            </a:ext>
            <a:ext uri="{147F2762-F138-4A5C-976F-8EAC2B608ADB}">
              <a16:predDERef xmlns:a16="http://schemas.microsoft.com/office/drawing/2014/main" pre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0</xdr:col>
      <xdr:colOff>0</xdr:colOff>
      <xdr:row>0</xdr:row>
      <xdr:rowOff>0</xdr:rowOff>
    </xdr:from>
    <xdr:ext cx="5715000" cy="3533775"/>
    <xdr:graphicFrame macro="">
      <xdr:nvGraphicFramePr>
        <xdr:cNvPr id="5" name="Chart 4" title="Chart">
          <a:extLst>
            <a:ext uri="{FF2B5EF4-FFF2-40B4-BE49-F238E27FC236}">
              <a16:creationId xmlns:a16="http://schemas.microsoft.com/office/drawing/2014/main" id="{00000000-0008-0000-0000-000005000000}"/>
            </a:ext>
            <a:ext uri="{147F2762-F138-4A5C-976F-8EAC2B608ADB}">
              <a16:predDERef xmlns:a16="http://schemas.microsoft.com/office/drawing/2014/main" pre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Excel Services" refreshedDate="45705.579071412038" refreshedVersion="8" recordCount="200" xr:uid="{00000000-000A-0000-FFFF-FFFF01000000}">
  <cacheSource type="worksheet">
    <worksheetSource ref="A1:F201" sheet="Data"/>
  </cacheSource>
  <cacheFields count="6">
    <cacheField name="Customer_ID" numFmtId="0">
      <sharedItems/>
    </cacheField>
    <cacheField name="Product_Category" numFmtId="0">
      <sharedItems count="5">
        <s v="Furniture"/>
        <s v="Sports"/>
        <s v="Grocery"/>
        <s v="Clothing"/>
        <s v="Electronics"/>
      </sharedItems>
    </cacheField>
    <cacheField name="Purchase_Amount" numFmtId="0">
      <sharedItems containsSemiMixedTypes="0" containsString="0" containsNumber="1" minValue="12.54" maxValue="498.16"/>
    </cacheField>
    <cacheField name="Purchase_Date" numFmtId="164">
      <sharedItems containsSemiMixedTypes="0" containsNonDate="0" containsDate="1" containsString="0" minDate="2024-01-01T00:00:00" maxDate="2024-07-19T00:00:00"/>
    </cacheField>
    <cacheField name="Payment_Method" numFmtId="0">
      <sharedItems/>
    </cacheField>
    <cacheField name="Year-Month" numFmtId="0">
      <sharedItems count="7">
        <s v="01"/>
        <s v="02"/>
        <s v="03"/>
        <s v="04"/>
        <s v="05"/>
        <s v="06"/>
        <s v="07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Excel Services" refreshedDate="45705.579071412038" refreshedVersion="8" recordCount="200" xr:uid="{00000000-000A-0000-FFFF-FFFF00000000}">
  <cacheSource type="worksheet">
    <worksheetSource ref="A1:G201" sheet="Data"/>
  </cacheSource>
  <cacheFields count="7">
    <cacheField name="Customer_ID" numFmtId="0">
      <sharedItems/>
    </cacheField>
    <cacheField name="Product_Category" numFmtId="0">
      <sharedItems count="5">
        <s v="Furniture"/>
        <s v="Sports"/>
        <s v="Grocery"/>
        <s v="Clothing"/>
        <s v="Electronics"/>
      </sharedItems>
    </cacheField>
    <cacheField name="Purchase_Amount" numFmtId="0">
      <sharedItems containsSemiMixedTypes="0" containsString="0" containsNumber="1" minValue="12.54" maxValue="498.16"/>
    </cacheField>
    <cacheField name="Purchase_Date" numFmtId="164">
      <sharedItems containsSemiMixedTypes="0" containsNonDate="0" containsDate="1" containsString="0" minDate="2024-01-01T00:00:00" maxDate="2024-07-19T00:00:00"/>
    </cacheField>
    <cacheField name="Payment_Method" numFmtId="0">
      <sharedItems/>
    </cacheField>
    <cacheField name="Year-Month" numFmtId="0">
      <sharedItems/>
    </cacheField>
    <cacheField name="Date" numFmtId="0">
      <sharedItems count="31">
        <s v="01"/>
        <s v="02"/>
        <s v="03"/>
        <s v="04"/>
        <s v="05"/>
        <s v="06"/>
        <s v="07"/>
        <s v="08"/>
        <s v="09"/>
        <s v="10"/>
        <s v="11"/>
        <s v="12"/>
        <s v="13"/>
        <s v="14"/>
        <s v="15"/>
        <s v="16"/>
        <s v="17"/>
        <s v="18"/>
        <s v="19"/>
        <s v="20"/>
        <s v="21"/>
        <s v="22"/>
        <s v="23"/>
        <s v="24"/>
        <s v="25"/>
        <s v="26"/>
        <s v="27"/>
        <s v="28"/>
        <s v="29"/>
        <s v="30"/>
        <s v="3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">
  <r>
    <s v="CUST_1"/>
    <x v="0"/>
    <n v="491.88"/>
    <d v="2024-01-01T00:00:00"/>
    <s v="Credit Card"/>
    <x v="0"/>
  </r>
  <r>
    <s v="CUST_2"/>
    <x v="1"/>
    <n v="205.42"/>
    <d v="2024-01-02T00:00:00"/>
    <s v="Credit Card"/>
    <x v="0"/>
  </r>
  <r>
    <s v="CUST_3"/>
    <x v="2"/>
    <n v="410.05"/>
    <d v="2024-01-03T00:00:00"/>
    <s v="Net Banking"/>
    <x v="0"/>
  </r>
  <r>
    <s v="CUST_4"/>
    <x v="1"/>
    <n v="401.19"/>
    <d v="2024-01-04T00:00:00"/>
    <s v="Cash"/>
    <x v="0"/>
  </r>
  <r>
    <s v="CUST_5"/>
    <x v="1"/>
    <n v="83.85"/>
    <d v="2024-01-05T00:00:00"/>
    <s v="Cash"/>
    <x v="0"/>
  </r>
  <r>
    <s v="CUST_6"/>
    <x v="3"/>
    <n v="259.02"/>
    <d v="2024-01-06T00:00:00"/>
    <s v="Net Banking"/>
    <x v="0"/>
  </r>
  <r>
    <s v="CUST_7"/>
    <x v="2"/>
    <n v="350.95"/>
    <d v="2024-01-07T00:00:00"/>
    <s v="UPI"/>
    <x v="0"/>
  </r>
  <r>
    <s v="CUST_8"/>
    <x v="2"/>
    <n v="430.6"/>
    <d v="2024-01-08T00:00:00"/>
    <s v="Cash"/>
    <x v="0"/>
  </r>
  <r>
    <s v="CUST_9"/>
    <x v="2"/>
    <n v="169.72"/>
    <d v="2024-01-09T00:00:00"/>
    <s v="Credit Card"/>
    <x v="0"/>
  </r>
  <r>
    <s v="CUST_10"/>
    <x v="1"/>
    <n v="117.92"/>
    <d v="2024-01-10T00:00:00"/>
    <s v="Credit Card"/>
    <x v="0"/>
  </r>
  <r>
    <s v="CUST_11"/>
    <x v="0"/>
    <n v="358.46"/>
    <d v="2024-01-11T00:00:00"/>
    <s v="Debit Card"/>
    <x v="0"/>
  </r>
  <r>
    <s v="CUST_12"/>
    <x v="2"/>
    <n v="406.66"/>
    <d v="2024-01-12T00:00:00"/>
    <s v="Cash"/>
    <x v="0"/>
  </r>
  <r>
    <s v="CUST_13"/>
    <x v="1"/>
    <n v="180.85"/>
    <d v="2024-01-13T00:00:00"/>
    <s v="UPI"/>
    <x v="0"/>
  </r>
  <r>
    <s v="CUST_14"/>
    <x v="3"/>
    <n v="57.13"/>
    <d v="2024-01-14T00:00:00"/>
    <s v="Net Banking"/>
    <x v="0"/>
  </r>
  <r>
    <s v="CUST_15"/>
    <x v="0"/>
    <n v="470.86"/>
    <d v="2024-01-15T00:00:00"/>
    <s v="Net Banking"/>
    <x v="0"/>
  </r>
  <r>
    <s v="CUST_16"/>
    <x v="3"/>
    <n v="204.81"/>
    <d v="2024-01-16T00:00:00"/>
    <s v="UPI"/>
    <x v="0"/>
  </r>
  <r>
    <s v="CUST_17"/>
    <x v="0"/>
    <n v="263.7"/>
    <d v="2024-01-17T00:00:00"/>
    <s v="Debit Card"/>
    <x v="0"/>
  </r>
  <r>
    <s v="CUST_18"/>
    <x v="1"/>
    <n v="420.48"/>
    <d v="2024-01-18T00:00:00"/>
    <s v="Net Banking"/>
    <x v="0"/>
  </r>
  <r>
    <s v="CUST_19"/>
    <x v="4"/>
    <n v="341.09"/>
    <d v="2024-01-19T00:00:00"/>
    <s v="Cash"/>
    <x v="0"/>
  </r>
  <r>
    <s v="CUST_20"/>
    <x v="0"/>
    <n v="370.26"/>
    <d v="2024-01-20T00:00:00"/>
    <s v="Debit Card"/>
    <x v="0"/>
  </r>
  <r>
    <s v="CUST_21"/>
    <x v="3"/>
    <n v="112.45"/>
    <d v="2024-01-21T00:00:00"/>
    <s v="Cash"/>
    <x v="0"/>
  </r>
  <r>
    <s v="CUST_22"/>
    <x v="1"/>
    <n v="275.31"/>
    <d v="2024-01-22T00:00:00"/>
    <s v="Credit Card"/>
    <x v="0"/>
  </r>
  <r>
    <s v="CUST_23"/>
    <x v="0"/>
    <n v="350.93"/>
    <d v="2024-01-23T00:00:00"/>
    <s v="Debit Card"/>
    <x v="0"/>
  </r>
  <r>
    <s v="CUST_24"/>
    <x v="4"/>
    <n v="121.99"/>
    <d v="2024-01-24T00:00:00"/>
    <s v="Net Banking"/>
    <x v="0"/>
  </r>
  <r>
    <s v="CUST_25"/>
    <x v="4"/>
    <n v="95.73"/>
    <d v="2024-01-25T00:00:00"/>
    <s v="Debit Card"/>
    <x v="0"/>
  </r>
  <r>
    <s v="CUST_26"/>
    <x v="2"/>
    <n v="491.26"/>
    <d v="2024-01-26T00:00:00"/>
    <s v="Debit Card"/>
    <x v="0"/>
  </r>
  <r>
    <s v="CUST_27"/>
    <x v="2"/>
    <n v="263.14999999999998"/>
    <d v="2024-01-27T00:00:00"/>
    <s v="Debit Card"/>
    <x v="0"/>
  </r>
  <r>
    <s v="CUST_28"/>
    <x v="3"/>
    <n v="137.81"/>
    <d v="2024-01-28T00:00:00"/>
    <s v="Debit Card"/>
    <x v="0"/>
  </r>
  <r>
    <s v="CUST_29"/>
    <x v="0"/>
    <n v="498.16"/>
    <d v="2024-01-29T00:00:00"/>
    <s v="Cash"/>
    <x v="0"/>
  </r>
  <r>
    <s v="CUST_30"/>
    <x v="0"/>
    <n v="483.06"/>
    <d v="2024-01-30T00:00:00"/>
    <s v="Credit Card"/>
    <x v="0"/>
  </r>
  <r>
    <s v="CUST_31"/>
    <x v="2"/>
    <n v="283.56"/>
    <d v="2024-01-31T00:00:00"/>
    <s v="UPI"/>
    <x v="0"/>
  </r>
  <r>
    <s v="CUST_32"/>
    <x v="0"/>
    <n v="442.49"/>
    <d v="2024-02-01T00:00:00"/>
    <s v="Debit Card"/>
    <x v="1"/>
  </r>
  <r>
    <s v="CUST_33"/>
    <x v="0"/>
    <n v="102.47"/>
    <d v="2024-02-02T00:00:00"/>
    <s v="Net Banking"/>
    <x v="1"/>
  </r>
  <r>
    <s v="CUST_34"/>
    <x v="4"/>
    <n v="146.65"/>
    <d v="2024-02-03T00:00:00"/>
    <s v="Debit Card"/>
    <x v="1"/>
  </r>
  <r>
    <s v="CUST_35"/>
    <x v="2"/>
    <n v="353.18"/>
    <d v="2024-02-04T00:00:00"/>
    <s v="Net Banking"/>
    <x v="1"/>
  </r>
  <r>
    <s v="CUST_36"/>
    <x v="1"/>
    <n v="424.86"/>
    <d v="2024-02-05T00:00:00"/>
    <s v="Cash"/>
    <x v="1"/>
  </r>
  <r>
    <s v="CUST_37"/>
    <x v="2"/>
    <n v="429.6"/>
    <d v="2024-02-06T00:00:00"/>
    <s v="Net Banking"/>
    <x v="1"/>
  </r>
  <r>
    <s v="CUST_38"/>
    <x v="1"/>
    <n v="208.21"/>
    <d v="2024-02-07T00:00:00"/>
    <s v="UPI"/>
    <x v="1"/>
  </r>
  <r>
    <s v="CUST_39"/>
    <x v="4"/>
    <n v="445.01"/>
    <d v="2024-02-08T00:00:00"/>
    <s v="Credit Card"/>
    <x v="1"/>
  </r>
  <r>
    <s v="CUST_40"/>
    <x v="3"/>
    <n v="426.95"/>
    <d v="2024-02-09T00:00:00"/>
    <s v="Net Banking"/>
    <x v="1"/>
  </r>
  <r>
    <s v="CUST_41"/>
    <x v="0"/>
    <n v="468.46"/>
    <d v="2024-02-10T00:00:00"/>
    <s v="Net Banking"/>
    <x v="1"/>
  </r>
  <r>
    <s v="CUST_42"/>
    <x v="4"/>
    <n v="394.82"/>
    <d v="2024-02-11T00:00:00"/>
    <s v="Credit Card"/>
    <x v="1"/>
  </r>
  <r>
    <s v="CUST_43"/>
    <x v="0"/>
    <n v="337.8"/>
    <d v="2024-02-12T00:00:00"/>
    <s v="UPI"/>
    <x v="1"/>
  </r>
  <r>
    <s v="CUST_44"/>
    <x v="3"/>
    <n v="294.54000000000002"/>
    <d v="2024-02-13T00:00:00"/>
    <s v="Debit Card"/>
    <x v="1"/>
  </r>
  <r>
    <s v="CUST_45"/>
    <x v="3"/>
    <n v="192.42"/>
    <d v="2024-02-14T00:00:00"/>
    <s v="Net Banking"/>
    <x v="1"/>
  </r>
  <r>
    <s v="CUST_46"/>
    <x v="4"/>
    <n v="470.67"/>
    <d v="2024-02-15T00:00:00"/>
    <s v="Credit Card"/>
    <x v="1"/>
  </r>
  <r>
    <s v="CUST_47"/>
    <x v="3"/>
    <n v="487.1"/>
    <d v="2024-02-16T00:00:00"/>
    <s v="Cash"/>
    <x v="1"/>
  </r>
  <r>
    <s v="CUST_48"/>
    <x v="1"/>
    <n v="149.12"/>
    <d v="2024-02-17T00:00:00"/>
    <s v="Credit Card"/>
    <x v="1"/>
  </r>
  <r>
    <s v="CUST_49"/>
    <x v="3"/>
    <n v="159.63"/>
    <d v="2024-02-18T00:00:00"/>
    <s v="Cash"/>
    <x v="1"/>
  </r>
  <r>
    <s v="CUST_50"/>
    <x v="0"/>
    <n v="247.95"/>
    <d v="2024-02-19T00:00:00"/>
    <s v="UPI"/>
    <x v="1"/>
  </r>
  <r>
    <s v="CUST_51"/>
    <x v="0"/>
    <n v="229.73"/>
    <d v="2024-02-20T00:00:00"/>
    <s v="Debit Card"/>
    <x v="1"/>
  </r>
  <r>
    <s v="CUST_52"/>
    <x v="0"/>
    <n v="497.28"/>
    <d v="2024-02-21T00:00:00"/>
    <s v="Credit Card"/>
    <x v="1"/>
  </r>
  <r>
    <s v="CUST_53"/>
    <x v="0"/>
    <n v="96.2"/>
    <d v="2024-02-22T00:00:00"/>
    <s v="Net Banking"/>
    <x v="1"/>
  </r>
  <r>
    <s v="CUST_54"/>
    <x v="1"/>
    <n v="18.86"/>
    <d v="2024-02-23T00:00:00"/>
    <s v="UPI"/>
    <x v="1"/>
  </r>
  <r>
    <s v="CUST_55"/>
    <x v="2"/>
    <n v="252.01"/>
    <d v="2024-02-24T00:00:00"/>
    <s v="Credit Card"/>
    <x v="1"/>
  </r>
  <r>
    <s v="CUST_56"/>
    <x v="4"/>
    <n v="97.62"/>
    <d v="2024-02-25T00:00:00"/>
    <s v="Net Banking"/>
    <x v="1"/>
  </r>
  <r>
    <s v="CUST_57"/>
    <x v="0"/>
    <n v="189.57"/>
    <d v="2024-02-26T00:00:00"/>
    <s v="Credit Card"/>
    <x v="1"/>
  </r>
  <r>
    <s v="CUST_58"/>
    <x v="3"/>
    <n v="374.64"/>
    <d v="2024-02-27T00:00:00"/>
    <s v="Cash"/>
    <x v="1"/>
  </r>
  <r>
    <s v="CUST_59"/>
    <x v="0"/>
    <n v="363.26"/>
    <d v="2024-02-28T00:00:00"/>
    <s v="Credit Card"/>
    <x v="1"/>
  </r>
  <r>
    <s v="CUST_60"/>
    <x v="3"/>
    <n v="160.94999999999999"/>
    <d v="2024-02-29T00:00:00"/>
    <s v="Credit Card"/>
    <x v="1"/>
  </r>
  <r>
    <s v="CUST_61"/>
    <x v="3"/>
    <n v="275.83999999999997"/>
    <d v="2024-03-01T00:00:00"/>
    <s v="Credit Card"/>
    <x v="2"/>
  </r>
  <r>
    <s v="CUST_62"/>
    <x v="0"/>
    <n v="259.32"/>
    <d v="2024-03-02T00:00:00"/>
    <s v="UPI"/>
    <x v="2"/>
  </r>
  <r>
    <s v="CUST_63"/>
    <x v="1"/>
    <n v="321.8"/>
    <d v="2024-03-03T00:00:00"/>
    <s v="Credit Card"/>
    <x v="2"/>
  </r>
  <r>
    <s v="CUST_64"/>
    <x v="3"/>
    <n v="132.72999999999999"/>
    <d v="2024-03-04T00:00:00"/>
    <s v="Net Banking"/>
    <x v="2"/>
  </r>
  <r>
    <s v="CUST_65"/>
    <x v="3"/>
    <n v="299.04000000000002"/>
    <d v="2024-03-05T00:00:00"/>
    <s v="Cash"/>
    <x v="2"/>
  </r>
  <r>
    <s v="CUST_66"/>
    <x v="0"/>
    <n v="489.66"/>
    <d v="2024-03-06T00:00:00"/>
    <s v="Cash"/>
    <x v="2"/>
  </r>
  <r>
    <s v="CUST_67"/>
    <x v="3"/>
    <n v="248.5"/>
    <d v="2024-03-07T00:00:00"/>
    <s v="Credit Card"/>
    <x v="2"/>
  </r>
  <r>
    <s v="CUST_68"/>
    <x v="3"/>
    <n v="453.99"/>
    <d v="2024-03-08T00:00:00"/>
    <s v="UPI"/>
    <x v="2"/>
  </r>
  <r>
    <s v="CUST_69"/>
    <x v="0"/>
    <n v="222.85"/>
    <d v="2024-03-09T00:00:00"/>
    <s v="UPI"/>
    <x v="2"/>
  </r>
  <r>
    <s v="CUST_70"/>
    <x v="0"/>
    <n v="181.54"/>
    <d v="2024-03-10T00:00:00"/>
    <s v="Net Banking"/>
    <x v="2"/>
  </r>
  <r>
    <s v="CUST_71"/>
    <x v="4"/>
    <n v="326.10000000000002"/>
    <d v="2024-03-11T00:00:00"/>
    <s v="Credit Card"/>
    <x v="2"/>
  </r>
  <r>
    <s v="CUST_72"/>
    <x v="1"/>
    <n v="337.77"/>
    <d v="2024-03-12T00:00:00"/>
    <s v="Cash"/>
    <x v="2"/>
  </r>
  <r>
    <s v="CUST_73"/>
    <x v="1"/>
    <n v="433.44"/>
    <d v="2024-03-13T00:00:00"/>
    <s v="UPI"/>
    <x v="2"/>
  </r>
  <r>
    <s v="CUST_74"/>
    <x v="3"/>
    <n v="122.79"/>
    <d v="2024-03-14T00:00:00"/>
    <s v="Credit Card"/>
    <x v="2"/>
  </r>
  <r>
    <s v="CUST_75"/>
    <x v="1"/>
    <n v="254.6"/>
    <d v="2024-03-15T00:00:00"/>
    <s v="UPI"/>
    <x v="2"/>
  </r>
  <r>
    <s v="CUST_76"/>
    <x v="3"/>
    <n v="290.27999999999997"/>
    <d v="2024-03-16T00:00:00"/>
    <s v="UPI"/>
    <x v="2"/>
  </r>
  <r>
    <s v="CUST_77"/>
    <x v="4"/>
    <n v="386.59"/>
    <d v="2024-03-17T00:00:00"/>
    <s v="Cash"/>
    <x v="2"/>
  </r>
  <r>
    <s v="CUST_78"/>
    <x v="0"/>
    <n v="31.37"/>
    <d v="2024-03-18T00:00:00"/>
    <s v="Debit Card"/>
    <x v="2"/>
  </r>
  <r>
    <s v="CUST_79"/>
    <x v="0"/>
    <n v="497.33"/>
    <d v="2024-03-19T00:00:00"/>
    <s v="Net Banking"/>
    <x v="2"/>
  </r>
  <r>
    <s v="CUST_80"/>
    <x v="0"/>
    <n v="240.27"/>
    <d v="2024-03-20T00:00:00"/>
    <s v="Net Banking"/>
    <x v="2"/>
  </r>
  <r>
    <s v="CUST_81"/>
    <x v="1"/>
    <n v="146.97999999999999"/>
    <d v="2024-03-21T00:00:00"/>
    <s v="Cash"/>
    <x v="2"/>
  </r>
  <r>
    <s v="CUST_82"/>
    <x v="4"/>
    <n v="442.91"/>
    <d v="2024-03-22T00:00:00"/>
    <s v="UPI"/>
    <x v="2"/>
  </r>
  <r>
    <s v="CUST_83"/>
    <x v="1"/>
    <n v="376.38"/>
    <d v="2024-03-23T00:00:00"/>
    <s v="Credit Card"/>
    <x v="2"/>
  </r>
  <r>
    <s v="CUST_84"/>
    <x v="1"/>
    <n v="477.01"/>
    <d v="2024-03-24T00:00:00"/>
    <s v="UPI"/>
    <x v="2"/>
  </r>
  <r>
    <s v="CUST_85"/>
    <x v="4"/>
    <n v="172.07"/>
    <d v="2024-03-25T00:00:00"/>
    <s v="Cash"/>
    <x v="2"/>
  </r>
  <r>
    <s v="CUST_86"/>
    <x v="4"/>
    <n v="280.85000000000002"/>
    <d v="2024-03-26T00:00:00"/>
    <s v="Net Banking"/>
    <x v="2"/>
  </r>
  <r>
    <s v="CUST_87"/>
    <x v="4"/>
    <n v="290.42"/>
    <d v="2024-03-27T00:00:00"/>
    <s v="UPI"/>
    <x v="2"/>
  </r>
  <r>
    <s v="CUST_88"/>
    <x v="4"/>
    <n v="490.36"/>
    <d v="2024-03-28T00:00:00"/>
    <s v="Net Banking"/>
    <x v="2"/>
  </r>
  <r>
    <s v="CUST_89"/>
    <x v="0"/>
    <n v="46.92"/>
    <d v="2024-03-29T00:00:00"/>
    <s v="Credit Card"/>
    <x v="2"/>
  </r>
  <r>
    <s v="CUST_90"/>
    <x v="2"/>
    <n v="159.79"/>
    <d v="2024-03-30T00:00:00"/>
    <s v="Net Banking"/>
    <x v="2"/>
  </r>
  <r>
    <s v="CUST_91"/>
    <x v="2"/>
    <n v="103.55"/>
    <d v="2024-03-31T00:00:00"/>
    <s v="Net Banking"/>
    <x v="2"/>
  </r>
  <r>
    <s v="CUST_92"/>
    <x v="4"/>
    <n v="141.55000000000001"/>
    <d v="2024-04-01T00:00:00"/>
    <s v="Debit Card"/>
    <x v="3"/>
  </r>
  <r>
    <s v="CUST_93"/>
    <x v="2"/>
    <n v="247.79"/>
    <d v="2024-04-02T00:00:00"/>
    <s v="Debit Card"/>
    <x v="3"/>
  </r>
  <r>
    <s v="CUST_94"/>
    <x v="2"/>
    <n v="192.62"/>
    <d v="2024-04-03T00:00:00"/>
    <s v="Debit Card"/>
    <x v="3"/>
  </r>
  <r>
    <s v="CUST_95"/>
    <x v="4"/>
    <n v="203.4"/>
    <d v="2024-04-04T00:00:00"/>
    <s v="Net Banking"/>
    <x v="3"/>
  </r>
  <r>
    <s v="CUST_96"/>
    <x v="2"/>
    <n v="423.66"/>
    <d v="2024-04-05T00:00:00"/>
    <s v="Cash"/>
    <x v="3"/>
  </r>
  <r>
    <s v="CUST_97"/>
    <x v="1"/>
    <n v="465.71"/>
    <d v="2024-04-06T00:00:00"/>
    <s v="Net Banking"/>
    <x v="3"/>
  </r>
  <r>
    <s v="CUST_98"/>
    <x v="3"/>
    <n v="44.5"/>
    <d v="2024-04-07T00:00:00"/>
    <s v="Cash"/>
    <x v="3"/>
  </r>
  <r>
    <s v="CUST_99"/>
    <x v="3"/>
    <n v="112.37"/>
    <d v="2024-04-08T00:00:00"/>
    <s v="Cash"/>
    <x v="3"/>
  </r>
  <r>
    <s v="CUST_100"/>
    <x v="4"/>
    <n v="338.86"/>
    <d v="2024-04-09T00:00:00"/>
    <s v="Debit Card"/>
    <x v="3"/>
  </r>
  <r>
    <s v="CUST_101"/>
    <x v="0"/>
    <n v="185.74"/>
    <d v="2024-04-10T00:00:00"/>
    <s v="UPI"/>
    <x v="3"/>
  </r>
  <r>
    <s v="CUST_102"/>
    <x v="4"/>
    <n v="134.54"/>
    <d v="2024-04-11T00:00:00"/>
    <s v="Credit Card"/>
    <x v="3"/>
  </r>
  <r>
    <s v="CUST_103"/>
    <x v="0"/>
    <n v="154.69"/>
    <d v="2024-04-12T00:00:00"/>
    <s v="Debit Card"/>
    <x v="3"/>
  </r>
  <r>
    <s v="CUST_104"/>
    <x v="3"/>
    <n v="168.05"/>
    <d v="2024-04-13T00:00:00"/>
    <s v="Debit Card"/>
    <x v="3"/>
  </r>
  <r>
    <s v="CUST_105"/>
    <x v="4"/>
    <n v="425.85"/>
    <d v="2024-04-14T00:00:00"/>
    <s v="UPI"/>
    <x v="3"/>
  </r>
  <r>
    <s v="CUST_106"/>
    <x v="1"/>
    <n v="76.94"/>
    <d v="2024-04-15T00:00:00"/>
    <s v="Credit Card"/>
    <x v="3"/>
  </r>
  <r>
    <s v="CUST_107"/>
    <x v="2"/>
    <n v="357.37"/>
    <d v="2024-04-16T00:00:00"/>
    <s v="Net Banking"/>
    <x v="3"/>
  </r>
  <r>
    <s v="CUST_108"/>
    <x v="0"/>
    <n v="280.88"/>
    <d v="2024-04-17T00:00:00"/>
    <s v="Net Banking"/>
    <x v="3"/>
  </r>
  <r>
    <s v="CUST_109"/>
    <x v="2"/>
    <n v="155.29"/>
    <d v="2024-04-18T00:00:00"/>
    <s v="Debit Card"/>
    <x v="3"/>
  </r>
  <r>
    <s v="CUST_110"/>
    <x v="2"/>
    <n v="215.69"/>
    <d v="2024-04-19T00:00:00"/>
    <s v="Credit Card"/>
    <x v="3"/>
  </r>
  <r>
    <s v="CUST_111"/>
    <x v="4"/>
    <n v="135.54"/>
    <d v="2024-04-20T00:00:00"/>
    <s v="Debit Card"/>
    <x v="3"/>
  </r>
  <r>
    <s v="CUST_112"/>
    <x v="2"/>
    <n v="309.64"/>
    <d v="2024-04-21T00:00:00"/>
    <s v="Cash"/>
    <x v="3"/>
  </r>
  <r>
    <s v="CUST_113"/>
    <x v="1"/>
    <n v="49.98"/>
    <d v="2024-04-22T00:00:00"/>
    <s v="Debit Card"/>
    <x v="3"/>
  </r>
  <r>
    <s v="CUST_114"/>
    <x v="2"/>
    <n v="12.54"/>
    <d v="2024-04-23T00:00:00"/>
    <s v="Debit Card"/>
    <x v="3"/>
  </r>
  <r>
    <s v="CUST_115"/>
    <x v="4"/>
    <n v="317.67"/>
    <d v="2024-04-24T00:00:00"/>
    <s v="Net Banking"/>
    <x v="3"/>
  </r>
  <r>
    <s v="CUST_116"/>
    <x v="1"/>
    <n v="105.19"/>
    <d v="2024-04-25T00:00:00"/>
    <s v="Net Banking"/>
    <x v="3"/>
  </r>
  <r>
    <s v="CUST_117"/>
    <x v="3"/>
    <n v="44.76"/>
    <d v="2024-04-26T00:00:00"/>
    <s v="Net Banking"/>
    <x v="3"/>
  </r>
  <r>
    <s v="CUST_118"/>
    <x v="2"/>
    <n v="204.42"/>
    <d v="2024-04-27T00:00:00"/>
    <s v="Cash"/>
    <x v="3"/>
  </r>
  <r>
    <s v="CUST_119"/>
    <x v="4"/>
    <n v="34.880000000000003"/>
    <d v="2024-04-28T00:00:00"/>
    <s v="Net Banking"/>
    <x v="3"/>
  </r>
  <r>
    <s v="CUST_120"/>
    <x v="3"/>
    <n v="444.44"/>
    <d v="2024-04-29T00:00:00"/>
    <s v="Credit Card"/>
    <x v="3"/>
  </r>
  <r>
    <s v="CUST_121"/>
    <x v="3"/>
    <n v="23.53"/>
    <d v="2024-04-30T00:00:00"/>
    <s v="UPI"/>
    <x v="3"/>
  </r>
  <r>
    <s v="CUST_122"/>
    <x v="0"/>
    <n v="293.64"/>
    <d v="2024-05-01T00:00:00"/>
    <s v="Credit Card"/>
    <x v="4"/>
  </r>
  <r>
    <s v="CUST_123"/>
    <x v="1"/>
    <n v="224.85"/>
    <d v="2024-05-02T00:00:00"/>
    <s v="Credit Card"/>
    <x v="4"/>
  </r>
  <r>
    <s v="CUST_124"/>
    <x v="2"/>
    <n v="339.29"/>
    <d v="2024-05-03T00:00:00"/>
    <s v="Net Banking"/>
    <x v="4"/>
  </r>
  <r>
    <s v="CUST_125"/>
    <x v="4"/>
    <n v="170.79"/>
    <d v="2024-05-04T00:00:00"/>
    <s v="UPI"/>
    <x v="4"/>
  </r>
  <r>
    <s v="CUST_126"/>
    <x v="0"/>
    <n v="85.97"/>
    <d v="2024-05-05T00:00:00"/>
    <s v="UPI"/>
    <x v="4"/>
  </r>
  <r>
    <s v="CUST_127"/>
    <x v="1"/>
    <n v="491.1"/>
    <d v="2024-05-06T00:00:00"/>
    <s v="UPI"/>
    <x v="4"/>
  </r>
  <r>
    <s v="CUST_128"/>
    <x v="0"/>
    <n v="421.08"/>
    <d v="2024-05-07T00:00:00"/>
    <s v="Cash"/>
    <x v="4"/>
  </r>
  <r>
    <s v="CUST_129"/>
    <x v="1"/>
    <n v="431.6"/>
    <d v="2024-05-08T00:00:00"/>
    <s v="Net Banking"/>
    <x v="4"/>
  </r>
  <r>
    <s v="CUST_130"/>
    <x v="1"/>
    <n v="132.62"/>
    <d v="2024-05-09T00:00:00"/>
    <s v="UPI"/>
    <x v="4"/>
  </r>
  <r>
    <s v="CUST_131"/>
    <x v="2"/>
    <n v="29.03"/>
    <d v="2024-05-10T00:00:00"/>
    <s v="Cash"/>
    <x v="4"/>
  </r>
  <r>
    <s v="CUST_132"/>
    <x v="1"/>
    <n v="158.6"/>
    <d v="2024-05-11T00:00:00"/>
    <s v="Debit Card"/>
    <x v="4"/>
  </r>
  <r>
    <s v="CUST_133"/>
    <x v="0"/>
    <n v="273.17"/>
    <d v="2024-05-12T00:00:00"/>
    <s v="Debit Card"/>
    <x v="4"/>
  </r>
  <r>
    <s v="CUST_134"/>
    <x v="1"/>
    <n v="170.06"/>
    <d v="2024-05-13T00:00:00"/>
    <s v="Cash"/>
    <x v="4"/>
  </r>
  <r>
    <s v="CUST_135"/>
    <x v="2"/>
    <n v="415.66"/>
    <d v="2024-05-14T00:00:00"/>
    <s v="Cash"/>
    <x v="4"/>
  </r>
  <r>
    <s v="CUST_136"/>
    <x v="2"/>
    <n v="143.06"/>
    <d v="2024-05-15T00:00:00"/>
    <s v="Net Banking"/>
    <x v="4"/>
  </r>
  <r>
    <s v="CUST_137"/>
    <x v="0"/>
    <n v="482.97"/>
    <d v="2024-05-16T00:00:00"/>
    <s v="Net Banking"/>
    <x v="4"/>
  </r>
  <r>
    <s v="CUST_138"/>
    <x v="3"/>
    <n v="234.06"/>
    <d v="2024-05-17T00:00:00"/>
    <s v="Debit Card"/>
    <x v="4"/>
  </r>
  <r>
    <s v="CUST_139"/>
    <x v="3"/>
    <n v="422.59"/>
    <d v="2024-05-18T00:00:00"/>
    <s v="UPI"/>
    <x v="4"/>
  </r>
  <r>
    <s v="CUST_140"/>
    <x v="1"/>
    <n v="105.25"/>
    <d v="2024-05-19T00:00:00"/>
    <s v="Debit Card"/>
    <x v="4"/>
  </r>
  <r>
    <s v="CUST_141"/>
    <x v="4"/>
    <n v="211.56"/>
    <d v="2024-05-20T00:00:00"/>
    <s v="UPI"/>
    <x v="4"/>
  </r>
  <r>
    <s v="CUST_142"/>
    <x v="1"/>
    <n v="352.76"/>
    <d v="2024-05-21T00:00:00"/>
    <s v="UPI"/>
    <x v="4"/>
  </r>
  <r>
    <s v="CUST_143"/>
    <x v="0"/>
    <n v="77.790000000000006"/>
    <d v="2024-05-22T00:00:00"/>
    <s v="Net Banking"/>
    <x v="4"/>
  </r>
  <r>
    <s v="CUST_144"/>
    <x v="0"/>
    <n v="75.05"/>
    <d v="2024-05-23T00:00:00"/>
    <s v="Credit Card"/>
    <x v="4"/>
  </r>
  <r>
    <s v="CUST_145"/>
    <x v="0"/>
    <n v="485.07"/>
    <d v="2024-05-24T00:00:00"/>
    <s v="Credit Card"/>
    <x v="4"/>
  </r>
  <r>
    <s v="CUST_146"/>
    <x v="0"/>
    <n v="360.15"/>
    <d v="2024-05-25T00:00:00"/>
    <s v="Cash"/>
    <x v="4"/>
  </r>
  <r>
    <s v="CUST_147"/>
    <x v="0"/>
    <n v="30.12"/>
    <d v="2024-05-26T00:00:00"/>
    <s v="Net Banking"/>
    <x v="4"/>
  </r>
  <r>
    <s v="CUST_148"/>
    <x v="2"/>
    <n v="205.42"/>
    <d v="2024-05-27T00:00:00"/>
    <s v="UPI"/>
    <x v="4"/>
  </r>
  <r>
    <s v="CUST_149"/>
    <x v="3"/>
    <n v="222.43"/>
    <d v="2024-05-28T00:00:00"/>
    <s v="Credit Card"/>
    <x v="4"/>
  </r>
  <r>
    <s v="CUST_150"/>
    <x v="0"/>
    <n v="374.58"/>
    <d v="2024-05-29T00:00:00"/>
    <s v="UPI"/>
    <x v="4"/>
  </r>
  <r>
    <s v="CUST_151"/>
    <x v="4"/>
    <n v="132.91999999999999"/>
    <d v="2024-05-30T00:00:00"/>
    <s v="Credit Card"/>
    <x v="4"/>
  </r>
  <r>
    <s v="CUST_152"/>
    <x v="4"/>
    <n v="100.32"/>
    <d v="2024-05-31T00:00:00"/>
    <s v="Credit Card"/>
    <x v="4"/>
  </r>
  <r>
    <s v="CUST_153"/>
    <x v="4"/>
    <n v="49.63"/>
    <d v="2024-06-01T00:00:00"/>
    <s v="Credit Card"/>
    <x v="5"/>
  </r>
  <r>
    <s v="CUST_154"/>
    <x v="4"/>
    <n v="219.87"/>
    <d v="2024-06-02T00:00:00"/>
    <s v="Net Banking"/>
    <x v="5"/>
  </r>
  <r>
    <s v="CUST_155"/>
    <x v="2"/>
    <n v="347.36"/>
    <d v="2024-06-03T00:00:00"/>
    <s v="Debit Card"/>
    <x v="5"/>
  </r>
  <r>
    <s v="CUST_156"/>
    <x v="4"/>
    <n v="38.51"/>
    <d v="2024-06-04T00:00:00"/>
    <s v="UPI"/>
    <x v="5"/>
  </r>
  <r>
    <s v="CUST_157"/>
    <x v="0"/>
    <n v="458.45"/>
    <d v="2024-06-05T00:00:00"/>
    <s v="Net Banking"/>
    <x v="5"/>
  </r>
  <r>
    <s v="CUST_158"/>
    <x v="1"/>
    <n v="226.75"/>
    <d v="2024-06-06T00:00:00"/>
    <s v="Net Banking"/>
    <x v="5"/>
  </r>
  <r>
    <s v="CUST_159"/>
    <x v="4"/>
    <n v="127.5"/>
    <d v="2024-06-07T00:00:00"/>
    <s v="Net Banking"/>
    <x v="5"/>
  </r>
  <r>
    <s v="CUST_160"/>
    <x v="2"/>
    <n v="56"/>
    <d v="2024-06-08T00:00:00"/>
    <s v="Net Banking"/>
    <x v="5"/>
  </r>
  <r>
    <s v="CUST_161"/>
    <x v="2"/>
    <n v="99.6"/>
    <d v="2024-06-09T00:00:00"/>
    <s v="Net Banking"/>
    <x v="5"/>
  </r>
  <r>
    <s v="CUST_162"/>
    <x v="4"/>
    <n v="467.96"/>
    <d v="2024-06-10T00:00:00"/>
    <s v="Cash"/>
    <x v="5"/>
  </r>
  <r>
    <s v="CUST_163"/>
    <x v="1"/>
    <n v="322.75"/>
    <d v="2024-06-11T00:00:00"/>
    <s v="UPI"/>
    <x v="5"/>
  </r>
  <r>
    <s v="CUST_164"/>
    <x v="4"/>
    <n v="263.18"/>
    <d v="2024-06-12T00:00:00"/>
    <s v="Net Banking"/>
    <x v="5"/>
  </r>
  <r>
    <s v="CUST_165"/>
    <x v="2"/>
    <n v="331.98"/>
    <d v="2024-06-13T00:00:00"/>
    <s v="UPI"/>
    <x v="5"/>
  </r>
  <r>
    <s v="CUST_166"/>
    <x v="3"/>
    <n v="223.48"/>
    <d v="2024-06-14T00:00:00"/>
    <s v="Cash"/>
    <x v="5"/>
  </r>
  <r>
    <s v="CUST_167"/>
    <x v="0"/>
    <n v="367.72"/>
    <d v="2024-06-15T00:00:00"/>
    <s v="Cash"/>
    <x v="5"/>
  </r>
  <r>
    <s v="CUST_168"/>
    <x v="2"/>
    <n v="33.380000000000003"/>
    <d v="2024-06-16T00:00:00"/>
    <s v="UPI"/>
    <x v="5"/>
  </r>
  <r>
    <s v="CUST_169"/>
    <x v="4"/>
    <n v="287.36"/>
    <d v="2024-06-17T00:00:00"/>
    <s v="Credit Card"/>
    <x v="5"/>
  </r>
  <r>
    <s v="CUST_170"/>
    <x v="0"/>
    <n v="87.74"/>
    <d v="2024-06-18T00:00:00"/>
    <s v="Debit Card"/>
    <x v="5"/>
  </r>
  <r>
    <s v="CUST_171"/>
    <x v="4"/>
    <n v="68.88"/>
    <d v="2024-06-19T00:00:00"/>
    <s v="Credit Card"/>
    <x v="5"/>
  </r>
  <r>
    <s v="CUST_172"/>
    <x v="4"/>
    <n v="177.52"/>
    <d v="2024-06-20T00:00:00"/>
    <s v="Credit Card"/>
    <x v="5"/>
  </r>
  <r>
    <s v="CUST_173"/>
    <x v="3"/>
    <n v="54.98"/>
    <d v="2024-06-21T00:00:00"/>
    <s v="Credit Card"/>
    <x v="5"/>
  </r>
  <r>
    <s v="CUST_174"/>
    <x v="0"/>
    <n v="56.14"/>
    <d v="2024-06-22T00:00:00"/>
    <s v="Net Banking"/>
    <x v="5"/>
  </r>
  <r>
    <s v="CUST_175"/>
    <x v="0"/>
    <n v="162.59"/>
    <d v="2024-06-23T00:00:00"/>
    <s v="Cash"/>
    <x v="5"/>
  </r>
  <r>
    <s v="CUST_176"/>
    <x v="3"/>
    <n v="489.96"/>
    <d v="2024-06-24T00:00:00"/>
    <s v="Credit Card"/>
    <x v="5"/>
  </r>
  <r>
    <s v="CUST_177"/>
    <x v="2"/>
    <n v="95.91"/>
    <d v="2024-06-25T00:00:00"/>
    <s v="Cash"/>
    <x v="5"/>
  </r>
  <r>
    <s v="CUST_178"/>
    <x v="4"/>
    <n v="18.41"/>
    <d v="2024-06-26T00:00:00"/>
    <s v="UPI"/>
    <x v="5"/>
  </r>
  <r>
    <s v="CUST_179"/>
    <x v="1"/>
    <n v="384.05"/>
    <d v="2024-06-27T00:00:00"/>
    <s v="Debit Card"/>
    <x v="5"/>
  </r>
  <r>
    <s v="CUST_180"/>
    <x v="4"/>
    <n v="405.39"/>
    <d v="2024-06-28T00:00:00"/>
    <s v="UPI"/>
    <x v="5"/>
  </r>
  <r>
    <s v="CUST_181"/>
    <x v="4"/>
    <n v="179.69"/>
    <d v="2024-06-29T00:00:00"/>
    <s v="UPI"/>
    <x v="5"/>
  </r>
  <r>
    <s v="CUST_182"/>
    <x v="2"/>
    <n v="237.69"/>
    <d v="2024-06-30T00:00:00"/>
    <s v="Net Banking"/>
    <x v="5"/>
  </r>
  <r>
    <s v="CUST_183"/>
    <x v="4"/>
    <n v="328.39"/>
    <d v="2024-07-01T00:00:00"/>
    <s v="Debit Card"/>
    <x v="6"/>
  </r>
  <r>
    <s v="CUST_184"/>
    <x v="3"/>
    <n v="33.549999999999997"/>
    <d v="2024-07-02T00:00:00"/>
    <s v="UPI"/>
    <x v="6"/>
  </r>
  <r>
    <s v="CUST_185"/>
    <x v="3"/>
    <n v="475.08"/>
    <d v="2024-07-03T00:00:00"/>
    <s v="UPI"/>
    <x v="6"/>
  </r>
  <r>
    <s v="CUST_186"/>
    <x v="0"/>
    <n v="444.47"/>
    <d v="2024-07-04T00:00:00"/>
    <s v="Debit Card"/>
    <x v="6"/>
  </r>
  <r>
    <s v="CUST_187"/>
    <x v="1"/>
    <n v="137.84"/>
    <d v="2024-07-05T00:00:00"/>
    <s v="Debit Card"/>
    <x v="6"/>
  </r>
  <r>
    <s v="CUST_188"/>
    <x v="4"/>
    <n v="17.5"/>
    <d v="2024-07-06T00:00:00"/>
    <s v="UPI"/>
    <x v="6"/>
  </r>
  <r>
    <s v="CUST_189"/>
    <x v="4"/>
    <n v="467.38"/>
    <d v="2024-07-07T00:00:00"/>
    <s v="Debit Card"/>
    <x v="6"/>
  </r>
  <r>
    <s v="CUST_190"/>
    <x v="2"/>
    <n v="255.51"/>
    <d v="2024-07-08T00:00:00"/>
    <s v="UPI"/>
    <x v="6"/>
  </r>
  <r>
    <s v="CUST_191"/>
    <x v="3"/>
    <n v="274.29000000000002"/>
    <d v="2024-07-09T00:00:00"/>
    <s v="UPI"/>
    <x v="6"/>
  </r>
  <r>
    <s v="CUST_192"/>
    <x v="1"/>
    <n v="345.14"/>
    <d v="2024-07-10T00:00:00"/>
    <s v="Net Banking"/>
    <x v="6"/>
  </r>
  <r>
    <s v="CUST_193"/>
    <x v="0"/>
    <n v="311.77"/>
    <d v="2024-07-11T00:00:00"/>
    <s v="Credit Card"/>
    <x v="6"/>
  </r>
  <r>
    <s v="CUST_194"/>
    <x v="3"/>
    <n v="472.51"/>
    <d v="2024-07-12T00:00:00"/>
    <s v="UPI"/>
    <x v="6"/>
  </r>
  <r>
    <s v="CUST_195"/>
    <x v="0"/>
    <n v="472.68"/>
    <d v="2024-07-13T00:00:00"/>
    <s v="Cash"/>
    <x v="6"/>
  </r>
  <r>
    <s v="CUST_196"/>
    <x v="2"/>
    <n v="434.93"/>
    <d v="2024-07-14T00:00:00"/>
    <s v="Credit Card"/>
    <x v="6"/>
  </r>
  <r>
    <s v="CUST_197"/>
    <x v="2"/>
    <n v="321.83999999999997"/>
    <d v="2024-07-15T00:00:00"/>
    <s v="Credit Card"/>
    <x v="6"/>
  </r>
  <r>
    <s v="CUST_198"/>
    <x v="4"/>
    <n v="402.47"/>
    <d v="2024-07-16T00:00:00"/>
    <s v="Credit Card"/>
    <x v="6"/>
  </r>
  <r>
    <s v="CUST_199"/>
    <x v="1"/>
    <n v="341.81"/>
    <d v="2024-07-17T00:00:00"/>
    <s v="Net Banking"/>
    <x v="6"/>
  </r>
  <r>
    <s v="CUST_200"/>
    <x v="0"/>
    <n v="290.95"/>
    <d v="2024-07-18T00:00:00"/>
    <s v="UPI"/>
    <x v="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">
  <r>
    <s v="CUST_1"/>
    <x v="0"/>
    <n v="491.88"/>
    <d v="2024-01-01T00:00:00"/>
    <s v="Credit Card"/>
    <s v="01"/>
    <x v="0"/>
  </r>
  <r>
    <s v="CUST_2"/>
    <x v="1"/>
    <n v="205.42"/>
    <d v="2024-01-02T00:00:00"/>
    <s v="Credit Card"/>
    <s v="01"/>
    <x v="1"/>
  </r>
  <r>
    <s v="CUST_3"/>
    <x v="2"/>
    <n v="410.05"/>
    <d v="2024-01-03T00:00:00"/>
    <s v="Net Banking"/>
    <s v="01"/>
    <x v="2"/>
  </r>
  <r>
    <s v="CUST_4"/>
    <x v="1"/>
    <n v="401.19"/>
    <d v="2024-01-04T00:00:00"/>
    <s v="Cash"/>
    <s v="01"/>
    <x v="3"/>
  </r>
  <r>
    <s v="CUST_5"/>
    <x v="1"/>
    <n v="83.85"/>
    <d v="2024-01-05T00:00:00"/>
    <s v="Cash"/>
    <s v="01"/>
    <x v="4"/>
  </r>
  <r>
    <s v="CUST_6"/>
    <x v="3"/>
    <n v="259.02"/>
    <d v="2024-01-06T00:00:00"/>
    <s v="Net Banking"/>
    <s v="01"/>
    <x v="5"/>
  </r>
  <r>
    <s v="CUST_7"/>
    <x v="2"/>
    <n v="350.95"/>
    <d v="2024-01-07T00:00:00"/>
    <s v="UPI"/>
    <s v="01"/>
    <x v="6"/>
  </r>
  <r>
    <s v="CUST_8"/>
    <x v="2"/>
    <n v="430.6"/>
    <d v="2024-01-08T00:00:00"/>
    <s v="Cash"/>
    <s v="01"/>
    <x v="7"/>
  </r>
  <r>
    <s v="CUST_9"/>
    <x v="2"/>
    <n v="169.72"/>
    <d v="2024-01-09T00:00:00"/>
    <s v="Credit Card"/>
    <s v="01"/>
    <x v="8"/>
  </r>
  <r>
    <s v="CUST_10"/>
    <x v="1"/>
    <n v="117.92"/>
    <d v="2024-01-10T00:00:00"/>
    <s v="Credit Card"/>
    <s v="01"/>
    <x v="9"/>
  </r>
  <r>
    <s v="CUST_11"/>
    <x v="0"/>
    <n v="358.46"/>
    <d v="2024-01-11T00:00:00"/>
    <s v="Debit Card"/>
    <s v="01"/>
    <x v="10"/>
  </r>
  <r>
    <s v="CUST_12"/>
    <x v="2"/>
    <n v="406.66"/>
    <d v="2024-01-12T00:00:00"/>
    <s v="Cash"/>
    <s v="01"/>
    <x v="11"/>
  </r>
  <r>
    <s v="CUST_13"/>
    <x v="1"/>
    <n v="180.85"/>
    <d v="2024-01-13T00:00:00"/>
    <s v="UPI"/>
    <s v="01"/>
    <x v="12"/>
  </r>
  <r>
    <s v="CUST_14"/>
    <x v="3"/>
    <n v="57.13"/>
    <d v="2024-01-14T00:00:00"/>
    <s v="Net Banking"/>
    <s v="01"/>
    <x v="13"/>
  </r>
  <r>
    <s v="CUST_15"/>
    <x v="0"/>
    <n v="470.86"/>
    <d v="2024-01-15T00:00:00"/>
    <s v="Net Banking"/>
    <s v="01"/>
    <x v="14"/>
  </r>
  <r>
    <s v="CUST_16"/>
    <x v="3"/>
    <n v="204.81"/>
    <d v="2024-01-16T00:00:00"/>
    <s v="UPI"/>
    <s v="01"/>
    <x v="15"/>
  </r>
  <r>
    <s v="CUST_17"/>
    <x v="0"/>
    <n v="263.7"/>
    <d v="2024-01-17T00:00:00"/>
    <s v="Debit Card"/>
    <s v="01"/>
    <x v="16"/>
  </r>
  <r>
    <s v="CUST_18"/>
    <x v="1"/>
    <n v="420.48"/>
    <d v="2024-01-18T00:00:00"/>
    <s v="Net Banking"/>
    <s v="01"/>
    <x v="17"/>
  </r>
  <r>
    <s v="CUST_19"/>
    <x v="4"/>
    <n v="341.09"/>
    <d v="2024-01-19T00:00:00"/>
    <s v="Cash"/>
    <s v="01"/>
    <x v="18"/>
  </r>
  <r>
    <s v="CUST_20"/>
    <x v="0"/>
    <n v="370.26"/>
    <d v="2024-01-20T00:00:00"/>
    <s v="Debit Card"/>
    <s v="01"/>
    <x v="19"/>
  </r>
  <r>
    <s v="CUST_21"/>
    <x v="3"/>
    <n v="112.45"/>
    <d v="2024-01-21T00:00:00"/>
    <s v="Cash"/>
    <s v="01"/>
    <x v="20"/>
  </r>
  <r>
    <s v="CUST_22"/>
    <x v="1"/>
    <n v="275.31"/>
    <d v="2024-01-22T00:00:00"/>
    <s v="Credit Card"/>
    <s v="01"/>
    <x v="21"/>
  </r>
  <r>
    <s v="CUST_23"/>
    <x v="0"/>
    <n v="350.93"/>
    <d v="2024-01-23T00:00:00"/>
    <s v="Debit Card"/>
    <s v="01"/>
    <x v="22"/>
  </r>
  <r>
    <s v="CUST_24"/>
    <x v="4"/>
    <n v="121.99"/>
    <d v="2024-01-24T00:00:00"/>
    <s v="Net Banking"/>
    <s v="01"/>
    <x v="23"/>
  </r>
  <r>
    <s v="CUST_25"/>
    <x v="4"/>
    <n v="95.73"/>
    <d v="2024-01-25T00:00:00"/>
    <s v="Debit Card"/>
    <s v="01"/>
    <x v="24"/>
  </r>
  <r>
    <s v="CUST_26"/>
    <x v="2"/>
    <n v="491.26"/>
    <d v="2024-01-26T00:00:00"/>
    <s v="Debit Card"/>
    <s v="01"/>
    <x v="25"/>
  </r>
  <r>
    <s v="CUST_27"/>
    <x v="2"/>
    <n v="263.14999999999998"/>
    <d v="2024-01-27T00:00:00"/>
    <s v="Debit Card"/>
    <s v="01"/>
    <x v="26"/>
  </r>
  <r>
    <s v="CUST_28"/>
    <x v="3"/>
    <n v="137.81"/>
    <d v="2024-01-28T00:00:00"/>
    <s v="Debit Card"/>
    <s v="01"/>
    <x v="27"/>
  </r>
  <r>
    <s v="CUST_29"/>
    <x v="0"/>
    <n v="498.16"/>
    <d v="2024-01-29T00:00:00"/>
    <s v="Cash"/>
    <s v="01"/>
    <x v="28"/>
  </r>
  <r>
    <s v="CUST_30"/>
    <x v="0"/>
    <n v="483.06"/>
    <d v="2024-01-30T00:00:00"/>
    <s v="Credit Card"/>
    <s v="01"/>
    <x v="29"/>
  </r>
  <r>
    <s v="CUST_31"/>
    <x v="2"/>
    <n v="283.56"/>
    <d v="2024-01-31T00:00:00"/>
    <s v="UPI"/>
    <s v="01"/>
    <x v="30"/>
  </r>
  <r>
    <s v="CUST_32"/>
    <x v="0"/>
    <n v="442.49"/>
    <d v="2024-02-01T00:00:00"/>
    <s v="Debit Card"/>
    <s v="02"/>
    <x v="0"/>
  </r>
  <r>
    <s v="CUST_33"/>
    <x v="0"/>
    <n v="102.47"/>
    <d v="2024-02-02T00:00:00"/>
    <s v="Net Banking"/>
    <s v="02"/>
    <x v="1"/>
  </r>
  <r>
    <s v="CUST_34"/>
    <x v="4"/>
    <n v="146.65"/>
    <d v="2024-02-03T00:00:00"/>
    <s v="Debit Card"/>
    <s v="02"/>
    <x v="2"/>
  </r>
  <r>
    <s v="CUST_35"/>
    <x v="2"/>
    <n v="353.18"/>
    <d v="2024-02-04T00:00:00"/>
    <s v="Net Banking"/>
    <s v="02"/>
    <x v="3"/>
  </r>
  <r>
    <s v="CUST_36"/>
    <x v="1"/>
    <n v="424.86"/>
    <d v="2024-02-05T00:00:00"/>
    <s v="Cash"/>
    <s v="02"/>
    <x v="4"/>
  </r>
  <r>
    <s v="CUST_37"/>
    <x v="2"/>
    <n v="429.6"/>
    <d v="2024-02-06T00:00:00"/>
    <s v="Net Banking"/>
    <s v="02"/>
    <x v="5"/>
  </r>
  <r>
    <s v="CUST_38"/>
    <x v="1"/>
    <n v="208.21"/>
    <d v="2024-02-07T00:00:00"/>
    <s v="UPI"/>
    <s v="02"/>
    <x v="6"/>
  </r>
  <r>
    <s v="CUST_39"/>
    <x v="4"/>
    <n v="445.01"/>
    <d v="2024-02-08T00:00:00"/>
    <s v="Credit Card"/>
    <s v="02"/>
    <x v="7"/>
  </r>
  <r>
    <s v="CUST_40"/>
    <x v="3"/>
    <n v="426.95"/>
    <d v="2024-02-09T00:00:00"/>
    <s v="Net Banking"/>
    <s v="02"/>
    <x v="8"/>
  </r>
  <r>
    <s v="CUST_41"/>
    <x v="0"/>
    <n v="468.46"/>
    <d v="2024-02-10T00:00:00"/>
    <s v="Net Banking"/>
    <s v="02"/>
    <x v="9"/>
  </r>
  <r>
    <s v="CUST_42"/>
    <x v="4"/>
    <n v="394.82"/>
    <d v="2024-02-11T00:00:00"/>
    <s v="Credit Card"/>
    <s v="02"/>
    <x v="10"/>
  </r>
  <r>
    <s v="CUST_43"/>
    <x v="0"/>
    <n v="337.8"/>
    <d v="2024-02-12T00:00:00"/>
    <s v="UPI"/>
    <s v="02"/>
    <x v="11"/>
  </r>
  <r>
    <s v="CUST_44"/>
    <x v="3"/>
    <n v="294.54000000000002"/>
    <d v="2024-02-13T00:00:00"/>
    <s v="Debit Card"/>
    <s v="02"/>
    <x v="12"/>
  </r>
  <r>
    <s v="CUST_45"/>
    <x v="3"/>
    <n v="192.42"/>
    <d v="2024-02-14T00:00:00"/>
    <s v="Net Banking"/>
    <s v="02"/>
    <x v="13"/>
  </r>
  <r>
    <s v="CUST_46"/>
    <x v="4"/>
    <n v="470.67"/>
    <d v="2024-02-15T00:00:00"/>
    <s v="Credit Card"/>
    <s v="02"/>
    <x v="14"/>
  </r>
  <r>
    <s v="CUST_47"/>
    <x v="3"/>
    <n v="487.1"/>
    <d v="2024-02-16T00:00:00"/>
    <s v="Cash"/>
    <s v="02"/>
    <x v="15"/>
  </r>
  <r>
    <s v="CUST_48"/>
    <x v="1"/>
    <n v="149.12"/>
    <d v="2024-02-17T00:00:00"/>
    <s v="Credit Card"/>
    <s v="02"/>
    <x v="16"/>
  </r>
  <r>
    <s v="CUST_49"/>
    <x v="3"/>
    <n v="159.63"/>
    <d v="2024-02-18T00:00:00"/>
    <s v="Cash"/>
    <s v="02"/>
    <x v="17"/>
  </r>
  <r>
    <s v="CUST_50"/>
    <x v="0"/>
    <n v="247.95"/>
    <d v="2024-02-19T00:00:00"/>
    <s v="UPI"/>
    <s v="02"/>
    <x v="18"/>
  </r>
  <r>
    <s v="CUST_51"/>
    <x v="0"/>
    <n v="229.73"/>
    <d v="2024-02-20T00:00:00"/>
    <s v="Debit Card"/>
    <s v="02"/>
    <x v="19"/>
  </r>
  <r>
    <s v="CUST_52"/>
    <x v="0"/>
    <n v="497.28"/>
    <d v="2024-02-21T00:00:00"/>
    <s v="Credit Card"/>
    <s v="02"/>
    <x v="20"/>
  </r>
  <r>
    <s v="CUST_53"/>
    <x v="0"/>
    <n v="96.2"/>
    <d v="2024-02-22T00:00:00"/>
    <s v="Net Banking"/>
    <s v="02"/>
    <x v="21"/>
  </r>
  <r>
    <s v="CUST_54"/>
    <x v="1"/>
    <n v="18.86"/>
    <d v="2024-02-23T00:00:00"/>
    <s v="UPI"/>
    <s v="02"/>
    <x v="22"/>
  </r>
  <r>
    <s v="CUST_55"/>
    <x v="2"/>
    <n v="252.01"/>
    <d v="2024-02-24T00:00:00"/>
    <s v="Credit Card"/>
    <s v="02"/>
    <x v="23"/>
  </r>
  <r>
    <s v="CUST_56"/>
    <x v="4"/>
    <n v="97.62"/>
    <d v="2024-02-25T00:00:00"/>
    <s v="Net Banking"/>
    <s v="02"/>
    <x v="24"/>
  </r>
  <r>
    <s v="CUST_57"/>
    <x v="0"/>
    <n v="189.57"/>
    <d v="2024-02-26T00:00:00"/>
    <s v="Credit Card"/>
    <s v="02"/>
    <x v="25"/>
  </r>
  <r>
    <s v="CUST_58"/>
    <x v="3"/>
    <n v="374.64"/>
    <d v="2024-02-27T00:00:00"/>
    <s v="Cash"/>
    <s v="02"/>
    <x v="26"/>
  </r>
  <r>
    <s v="CUST_59"/>
    <x v="0"/>
    <n v="363.26"/>
    <d v="2024-02-28T00:00:00"/>
    <s v="Credit Card"/>
    <s v="02"/>
    <x v="27"/>
  </r>
  <r>
    <s v="CUST_60"/>
    <x v="3"/>
    <n v="160.94999999999999"/>
    <d v="2024-02-29T00:00:00"/>
    <s v="Credit Card"/>
    <s v="02"/>
    <x v="28"/>
  </r>
  <r>
    <s v="CUST_61"/>
    <x v="3"/>
    <n v="275.83999999999997"/>
    <d v="2024-03-01T00:00:00"/>
    <s v="Credit Card"/>
    <s v="03"/>
    <x v="0"/>
  </r>
  <r>
    <s v="CUST_62"/>
    <x v="0"/>
    <n v="259.32"/>
    <d v="2024-03-02T00:00:00"/>
    <s v="UPI"/>
    <s v="03"/>
    <x v="1"/>
  </r>
  <r>
    <s v="CUST_63"/>
    <x v="1"/>
    <n v="321.8"/>
    <d v="2024-03-03T00:00:00"/>
    <s v="Credit Card"/>
    <s v="03"/>
    <x v="2"/>
  </r>
  <r>
    <s v="CUST_64"/>
    <x v="3"/>
    <n v="132.72999999999999"/>
    <d v="2024-03-04T00:00:00"/>
    <s v="Net Banking"/>
    <s v="03"/>
    <x v="3"/>
  </r>
  <r>
    <s v="CUST_65"/>
    <x v="3"/>
    <n v="299.04000000000002"/>
    <d v="2024-03-05T00:00:00"/>
    <s v="Cash"/>
    <s v="03"/>
    <x v="4"/>
  </r>
  <r>
    <s v="CUST_66"/>
    <x v="0"/>
    <n v="489.66"/>
    <d v="2024-03-06T00:00:00"/>
    <s v="Cash"/>
    <s v="03"/>
    <x v="5"/>
  </r>
  <r>
    <s v="CUST_67"/>
    <x v="3"/>
    <n v="248.5"/>
    <d v="2024-03-07T00:00:00"/>
    <s v="Credit Card"/>
    <s v="03"/>
    <x v="6"/>
  </r>
  <r>
    <s v="CUST_68"/>
    <x v="3"/>
    <n v="453.99"/>
    <d v="2024-03-08T00:00:00"/>
    <s v="UPI"/>
    <s v="03"/>
    <x v="7"/>
  </r>
  <r>
    <s v="CUST_69"/>
    <x v="0"/>
    <n v="222.85"/>
    <d v="2024-03-09T00:00:00"/>
    <s v="UPI"/>
    <s v="03"/>
    <x v="8"/>
  </r>
  <r>
    <s v="CUST_70"/>
    <x v="0"/>
    <n v="181.54"/>
    <d v="2024-03-10T00:00:00"/>
    <s v="Net Banking"/>
    <s v="03"/>
    <x v="9"/>
  </r>
  <r>
    <s v="CUST_71"/>
    <x v="4"/>
    <n v="326.10000000000002"/>
    <d v="2024-03-11T00:00:00"/>
    <s v="Credit Card"/>
    <s v="03"/>
    <x v="10"/>
  </r>
  <r>
    <s v="CUST_72"/>
    <x v="1"/>
    <n v="337.77"/>
    <d v="2024-03-12T00:00:00"/>
    <s v="Cash"/>
    <s v="03"/>
    <x v="11"/>
  </r>
  <r>
    <s v="CUST_73"/>
    <x v="1"/>
    <n v="433.44"/>
    <d v="2024-03-13T00:00:00"/>
    <s v="UPI"/>
    <s v="03"/>
    <x v="12"/>
  </r>
  <r>
    <s v="CUST_74"/>
    <x v="3"/>
    <n v="122.79"/>
    <d v="2024-03-14T00:00:00"/>
    <s v="Credit Card"/>
    <s v="03"/>
    <x v="13"/>
  </r>
  <r>
    <s v="CUST_75"/>
    <x v="1"/>
    <n v="254.6"/>
    <d v="2024-03-15T00:00:00"/>
    <s v="UPI"/>
    <s v="03"/>
    <x v="14"/>
  </r>
  <r>
    <s v="CUST_76"/>
    <x v="3"/>
    <n v="290.27999999999997"/>
    <d v="2024-03-16T00:00:00"/>
    <s v="UPI"/>
    <s v="03"/>
    <x v="15"/>
  </r>
  <r>
    <s v="CUST_77"/>
    <x v="4"/>
    <n v="386.59"/>
    <d v="2024-03-17T00:00:00"/>
    <s v="Cash"/>
    <s v="03"/>
    <x v="16"/>
  </r>
  <r>
    <s v="CUST_78"/>
    <x v="0"/>
    <n v="31.37"/>
    <d v="2024-03-18T00:00:00"/>
    <s v="Debit Card"/>
    <s v="03"/>
    <x v="17"/>
  </r>
  <r>
    <s v="CUST_79"/>
    <x v="0"/>
    <n v="497.33"/>
    <d v="2024-03-19T00:00:00"/>
    <s v="Net Banking"/>
    <s v="03"/>
    <x v="18"/>
  </r>
  <r>
    <s v="CUST_80"/>
    <x v="0"/>
    <n v="240.27"/>
    <d v="2024-03-20T00:00:00"/>
    <s v="Net Banking"/>
    <s v="03"/>
    <x v="19"/>
  </r>
  <r>
    <s v="CUST_81"/>
    <x v="1"/>
    <n v="146.97999999999999"/>
    <d v="2024-03-21T00:00:00"/>
    <s v="Cash"/>
    <s v="03"/>
    <x v="20"/>
  </r>
  <r>
    <s v="CUST_82"/>
    <x v="4"/>
    <n v="442.91"/>
    <d v="2024-03-22T00:00:00"/>
    <s v="UPI"/>
    <s v="03"/>
    <x v="21"/>
  </r>
  <r>
    <s v="CUST_83"/>
    <x v="1"/>
    <n v="376.38"/>
    <d v="2024-03-23T00:00:00"/>
    <s v="Credit Card"/>
    <s v="03"/>
    <x v="22"/>
  </r>
  <r>
    <s v="CUST_84"/>
    <x v="1"/>
    <n v="477.01"/>
    <d v="2024-03-24T00:00:00"/>
    <s v="UPI"/>
    <s v="03"/>
    <x v="23"/>
  </r>
  <r>
    <s v="CUST_85"/>
    <x v="4"/>
    <n v="172.07"/>
    <d v="2024-03-25T00:00:00"/>
    <s v="Cash"/>
    <s v="03"/>
    <x v="24"/>
  </r>
  <r>
    <s v="CUST_86"/>
    <x v="4"/>
    <n v="280.85000000000002"/>
    <d v="2024-03-26T00:00:00"/>
    <s v="Net Banking"/>
    <s v="03"/>
    <x v="25"/>
  </r>
  <r>
    <s v="CUST_87"/>
    <x v="4"/>
    <n v="290.42"/>
    <d v="2024-03-27T00:00:00"/>
    <s v="UPI"/>
    <s v="03"/>
    <x v="26"/>
  </r>
  <r>
    <s v="CUST_88"/>
    <x v="4"/>
    <n v="490.36"/>
    <d v="2024-03-28T00:00:00"/>
    <s v="Net Banking"/>
    <s v="03"/>
    <x v="27"/>
  </r>
  <r>
    <s v="CUST_89"/>
    <x v="0"/>
    <n v="46.92"/>
    <d v="2024-03-29T00:00:00"/>
    <s v="Credit Card"/>
    <s v="03"/>
    <x v="28"/>
  </r>
  <r>
    <s v="CUST_90"/>
    <x v="2"/>
    <n v="159.79"/>
    <d v="2024-03-30T00:00:00"/>
    <s v="Net Banking"/>
    <s v="03"/>
    <x v="29"/>
  </r>
  <r>
    <s v="CUST_91"/>
    <x v="2"/>
    <n v="103.55"/>
    <d v="2024-03-31T00:00:00"/>
    <s v="Net Banking"/>
    <s v="03"/>
    <x v="30"/>
  </r>
  <r>
    <s v="CUST_92"/>
    <x v="4"/>
    <n v="141.55000000000001"/>
    <d v="2024-04-01T00:00:00"/>
    <s v="Debit Card"/>
    <s v="04"/>
    <x v="0"/>
  </r>
  <r>
    <s v="CUST_93"/>
    <x v="2"/>
    <n v="247.79"/>
    <d v="2024-04-02T00:00:00"/>
    <s v="Debit Card"/>
    <s v="04"/>
    <x v="1"/>
  </r>
  <r>
    <s v="CUST_94"/>
    <x v="2"/>
    <n v="192.62"/>
    <d v="2024-04-03T00:00:00"/>
    <s v="Debit Card"/>
    <s v="04"/>
    <x v="2"/>
  </r>
  <r>
    <s v="CUST_95"/>
    <x v="4"/>
    <n v="203.4"/>
    <d v="2024-04-04T00:00:00"/>
    <s v="Net Banking"/>
    <s v="04"/>
    <x v="3"/>
  </r>
  <r>
    <s v="CUST_96"/>
    <x v="2"/>
    <n v="423.66"/>
    <d v="2024-04-05T00:00:00"/>
    <s v="Cash"/>
    <s v="04"/>
    <x v="4"/>
  </r>
  <r>
    <s v="CUST_97"/>
    <x v="1"/>
    <n v="465.71"/>
    <d v="2024-04-06T00:00:00"/>
    <s v="Net Banking"/>
    <s v="04"/>
    <x v="5"/>
  </r>
  <r>
    <s v="CUST_98"/>
    <x v="3"/>
    <n v="44.5"/>
    <d v="2024-04-07T00:00:00"/>
    <s v="Cash"/>
    <s v="04"/>
    <x v="6"/>
  </r>
  <r>
    <s v="CUST_99"/>
    <x v="3"/>
    <n v="112.37"/>
    <d v="2024-04-08T00:00:00"/>
    <s v="Cash"/>
    <s v="04"/>
    <x v="7"/>
  </r>
  <r>
    <s v="CUST_100"/>
    <x v="4"/>
    <n v="338.86"/>
    <d v="2024-04-09T00:00:00"/>
    <s v="Debit Card"/>
    <s v="04"/>
    <x v="8"/>
  </r>
  <r>
    <s v="CUST_101"/>
    <x v="0"/>
    <n v="185.74"/>
    <d v="2024-04-10T00:00:00"/>
    <s v="UPI"/>
    <s v="04"/>
    <x v="9"/>
  </r>
  <r>
    <s v="CUST_102"/>
    <x v="4"/>
    <n v="134.54"/>
    <d v="2024-04-11T00:00:00"/>
    <s v="Credit Card"/>
    <s v="04"/>
    <x v="10"/>
  </r>
  <r>
    <s v="CUST_103"/>
    <x v="0"/>
    <n v="154.69"/>
    <d v="2024-04-12T00:00:00"/>
    <s v="Debit Card"/>
    <s v="04"/>
    <x v="11"/>
  </r>
  <r>
    <s v="CUST_104"/>
    <x v="3"/>
    <n v="168.05"/>
    <d v="2024-04-13T00:00:00"/>
    <s v="Debit Card"/>
    <s v="04"/>
    <x v="12"/>
  </r>
  <r>
    <s v="CUST_105"/>
    <x v="4"/>
    <n v="425.85"/>
    <d v="2024-04-14T00:00:00"/>
    <s v="UPI"/>
    <s v="04"/>
    <x v="13"/>
  </r>
  <r>
    <s v="CUST_106"/>
    <x v="1"/>
    <n v="76.94"/>
    <d v="2024-04-15T00:00:00"/>
    <s v="Credit Card"/>
    <s v="04"/>
    <x v="14"/>
  </r>
  <r>
    <s v="CUST_107"/>
    <x v="2"/>
    <n v="357.37"/>
    <d v="2024-04-16T00:00:00"/>
    <s v="Net Banking"/>
    <s v="04"/>
    <x v="15"/>
  </r>
  <r>
    <s v="CUST_108"/>
    <x v="0"/>
    <n v="280.88"/>
    <d v="2024-04-17T00:00:00"/>
    <s v="Net Banking"/>
    <s v="04"/>
    <x v="16"/>
  </r>
  <r>
    <s v="CUST_109"/>
    <x v="2"/>
    <n v="155.29"/>
    <d v="2024-04-18T00:00:00"/>
    <s v="Debit Card"/>
    <s v="04"/>
    <x v="17"/>
  </r>
  <r>
    <s v="CUST_110"/>
    <x v="2"/>
    <n v="215.69"/>
    <d v="2024-04-19T00:00:00"/>
    <s v="Credit Card"/>
    <s v="04"/>
    <x v="18"/>
  </r>
  <r>
    <s v="CUST_111"/>
    <x v="4"/>
    <n v="135.54"/>
    <d v="2024-04-20T00:00:00"/>
    <s v="Debit Card"/>
    <s v="04"/>
    <x v="19"/>
  </r>
  <r>
    <s v="CUST_112"/>
    <x v="2"/>
    <n v="309.64"/>
    <d v="2024-04-21T00:00:00"/>
    <s v="Cash"/>
    <s v="04"/>
    <x v="20"/>
  </r>
  <r>
    <s v="CUST_113"/>
    <x v="1"/>
    <n v="49.98"/>
    <d v="2024-04-22T00:00:00"/>
    <s v="Debit Card"/>
    <s v="04"/>
    <x v="21"/>
  </r>
  <r>
    <s v="CUST_114"/>
    <x v="2"/>
    <n v="12.54"/>
    <d v="2024-04-23T00:00:00"/>
    <s v="Debit Card"/>
    <s v="04"/>
    <x v="22"/>
  </r>
  <r>
    <s v="CUST_115"/>
    <x v="4"/>
    <n v="317.67"/>
    <d v="2024-04-24T00:00:00"/>
    <s v="Net Banking"/>
    <s v="04"/>
    <x v="23"/>
  </r>
  <r>
    <s v="CUST_116"/>
    <x v="1"/>
    <n v="105.19"/>
    <d v="2024-04-25T00:00:00"/>
    <s v="Net Banking"/>
    <s v="04"/>
    <x v="24"/>
  </r>
  <r>
    <s v="CUST_117"/>
    <x v="3"/>
    <n v="44.76"/>
    <d v="2024-04-26T00:00:00"/>
    <s v="Net Banking"/>
    <s v="04"/>
    <x v="25"/>
  </r>
  <r>
    <s v="CUST_118"/>
    <x v="2"/>
    <n v="204.42"/>
    <d v="2024-04-27T00:00:00"/>
    <s v="Cash"/>
    <s v="04"/>
    <x v="26"/>
  </r>
  <r>
    <s v="CUST_119"/>
    <x v="4"/>
    <n v="34.880000000000003"/>
    <d v="2024-04-28T00:00:00"/>
    <s v="Net Banking"/>
    <s v="04"/>
    <x v="27"/>
  </r>
  <r>
    <s v="CUST_120"/>
    <x v="3"/>
    <n v="444.44"/>
    <d v="2024-04-29T00:00:00"/>
    <s v="Credit Card"/>
    <s v="04"/>
    <x v="28"/>
  </r>
  <r>
    <s v="CUST_121"/>
    <x v="3"/>
    <n v="23.53"/>
    <d v="2024-04-30T00:00:00"/>
    <s v="UPI"/>
    <s v="04"/>
    <x v="29"/>
  </r>
  <r>
    <s v="CUST_122"/>
    <x v="0"/>
    <n v="293.64"/>
    <d v="2024-05-01T00:00:00"/>
    <s v="Credit Card"/>
    <s v="05"/>
    <x v="0"/>
  </r>
  <r>
    <s v="CUST_123"/>
    <x v="1"/>
    <n v="224.85"/>
    <d v="2024-05-02T00:00:00"/>
    <s v="Credit Card"/>
    <s v="05"/>
    <x v="1"/>
  </r>
  <r>
    <s v="CUST_124"/>
    <x v="2"/>
    <n v="339.29"/>
    <d v="2024-05-03T00:00:00"/>
    <s v="Net Banking"/>
    <s v="05"/>
    <x v="2"/>
  </r>
  <r>
    <s v="CUST_125"/>
    <x v="4"/>
    <n v="170.79"/>
    <d v="2024-05-04T00:00:00"/>
    <s v="UPI"/>
    <s v="05"/>
    <x v="3"/>
  </r>
  <r>
    <s v="CUST_126"/>
    <x v="0"/>
    <n v="85.97"/>
    <d v="2024-05-05T00:00:00"/>
    <s v="UPI"/>
    <s v="05"/>
    <x v="4"/>
  </r>
  <r>
    <s v="CUST_127"/>
    <x v="1"/>
    <n v="491.1"/>
    <d v="2024-05-06T00:00:00"/>
    <s v="UPI"/>
    <s v="05"/>
    <x v="5"/>
  </r>
  <r>
    <s v="CUST_128"/>
    <x v="0"/>
    <n v="421.08"/>
    <d v="2024-05-07T00:00:00"/>
    <s v="Cash"/>
    <s v="05"/>
    <x v="6"/>
  </r>
  <r>
    <s v="CUST_129"/>
    <x v="1"/>
    <n v="431.6"/>
    <d v="2024-05-08T00:00:00"/>
    <s v="Net Banking"/>
    <s v="05"/>
    <x v="7"/>
  </r>
  <r>
    <s v="CUST_130"/>
    <x v="1"/>
    <n v="132.62"/>
    <d v="2024-05-09T00:00:00"/>
    <s v="UPI"/>
    <s v="05"/>
    <x v="8"/>
  </r>
  <r>
    <s v="CUST_131"/>
    <x v="2"/>
    <n v="29.03"/>
    <d v="2024-05-10T00:00:00"/>
    <s v="Cash"/>
    <s v="05"/>
    <x v="9"/>
  </r>
  <r>
    <s v="CUST_132"/>
    <x v="1"/>
    <n v="158.6"/>
    <d v="2024-05-11T00:00:00"/>
    <s v="Debit Card"/>
    <s v="05"/>
    <x v="10"/>
  </r>
  <r>
    <s v="CUST_133"/>
    <x v="0"/>
    <n v="273.17"/>
    <d v="2024-05-12T00:00:00"/>
    <s v="Debit Card"/>
    <s v="05"/>
    <x v="11"/>
  </r>
  <r>
    <s v="CUST_134"/>
    <x v="1"/>
    <n v="170.06"/>
    <d v="2024-05-13T00:00:00"/>
    <s v="Cash"/>
    <s v="05"/>
    <x v="12"/>
  </r>
  <r>
    <s v="CUST_135"/>
    <x v="2"/>
    <n v="415.66"/>
    <d v="2024-05-14T00:00:00"/>
    <s v="Cash"/>
    <s v="05"/>
    <x v="13"/>
  </r>
  <r>
    <s v="CUST_136"/>
    <x v="2"/>
    <n v="143.06"/>
    <d v="2024-05-15T00:00:00"/>
    <s v="Net Banking"/>
    <s v="05"/>
    <x v="14"/>
  </r>
  <r>
    <s v="CUST_137"/>
    <x v="0"/>
    <n v="482.97"/>
    <d v="2024-05-16T00:00:00"/>
    <s v="Net Banking"/>
    <s v="05"/>
    <x v="15"/>
  </r>
  <r>
    <s v="CUST_138"/>
    <x v="3"/>
    <n v="234.06"/>
    <d v="2024-05-17T00:00:00"/>
    <s v="Debit Card"/>
    <s v="05"/>
    <x v="16"/>
  </r>
  <r>
    <s v="CUST_139"/>
    <x v="3"/>
    <n v="422.59"/>
    <d v="2024-05-18T00:00:00"/>
    <s v="UPI"/>
    <s v="05"/>
    <x v="17"/>
  </r>
  <r>
    <s v="CUST_140"/>
    <x v="1"/>
    <n v="105.25"/>
    <d v="2024-05-19T00:00:00"/>
    <s v="Debit Card"/>
    <s v="05"/>
    <x v="18"/>
  </r>
  <r>
    <s v="CUST_141"/>
    <x v="4"/>
    <n v="211.56"/>
    <d v="2024-05-20T00:00:00"/>
    <s v="UPI"/>
    <s v="05"/>
    <x v="19"/>
  </r>
  <r>
    <s v="CUST_142"/>
    <x v="1"/>
    <n v="352.76"/>
    <d v="2024-05-21T00:00:00"/>
    <s v="UPI"/>
    <s v="05"/>
    <x v="20"/>
  </r>
  <r>
    <s v="CUST_143"/>
    <x v="0"/>
    <n v="77.790000000000006"/>
    <d v="2024-05-22T00:00:00"/>
    <s v="Net Banking"/>
    <s v="05"/>
    <x v="21"/>
  </r>
  <r>
    <s v="CUST_144"/>
    <x v="0"/>
    <n v="75.05"/>
    <d v="2024-05-23T00:00:00"/>
    <s v="Credit Card"/>
    <s v="05"/>
    <x v="22"/>
  </r>
  <r>
    <s v="CUST_145"/>
    <x v="0"/>
    <n v="485.07"/>
    <d v="2024-05-24T00:00:00"/>
    <s v="Credit Card"/>
    <s v="05"/>
    <x v="23"/>
  </r>
  <r>
    <s v="CUST_146"/>
    <x v="0"/>
    <n v="360.15"/>
    <d v="2024-05-25T00:00:00"/>
    <s v="Cash"/>
    <s v="05"/>
    <x v="24"/>
  </r>
  <r>
    <s v="CUST_147"/>
    <x v="0"/>
    <n v="30.12"/>
    <d v="2024-05-26T00:00:00"/>
    <s v="Net Banking"/>
    <s v="05"/>
    <x v="25"/>
  </r>
  <r>
    <s v="CUST_148"/>
    <x v="2"/>
    <n v="205.42"/>
    <d v="2024-05-27T00:00:00"/>
    <s v="UPI"/>
    <s v="05"/>
    <x v="26"/>
  </r>
  <r>
    <s v="CUST_149"/>
    <x v="3"/>
    <n v="222.43"/>
    <d v="2024-05-28T00:00:00"/>
    <s v="Credit Card"/>
    <s v="05"/>
    <x v="27"/>
  </r>
  <r>
    <s v="CUST_150"/>
    <x v="0"/>
    <n v="374.58"/>
    <d v="2024-05-29T00:00:00"/>
    <s v="UPI"/>
    <s v="05"/>
    <x v="28"/>
  </r>
  <r>
    <s v="CUST_151"/>
    <x v="4"/>
    <n v="132.91999999999999"/>
    <d v="2024-05-30T00:00:00"/>
    <s v="Credit Card"/>
    <s v="05"/>
    <x v="29"/>
  </r>
  <r>
    <s v="CUST_152"/>
    <x v="4"/>
    <n v="100.32"/>
    <d v="2024-05-31T00:00:00"/>
    <s v="Credit Card"/>
    <s v="05"/>
    <x v="30"/>
  </r>
  <r>
    <s v="CUST_153"/>
    <x v="4"/>
    <n v="49.63"/>
    <d v="2024-06-01T00:00:00"/>
    <s v="Credit Card"/>
    <s v="06"/>
    <x v="0"/>
  </r>
  <r>
    <s v="CUST_154"/>
    <x v="4"/>
    <n v="219.87"/>
    <d v="2024-06-02T00:00:00"/>
    <s v="Net Banking"/>
    <s v="06"/>
    <x v="1"/>
  </r>
  <r>
    <s v="CUST_155"/>
    <x v="2"/>
    <n v="347.36"/>
    <d v="2024-06-03T00:00:00"/>
    <s v="Debit Card"/>
    <s v="06"/>
    <x v="2"/>
  </r>
  <r>
    <s v="CUST_156"/>
    <x v="4"/>
    <n v="38.51"/>
    <d v="2024-06-04T00:00:00"/>
    <s v="UPI"/>
    <s v="06"/>
    <x v="3"/>
  </r>
  <r>
    <s v="CUST_157"/>
    <x v="0"/>
    <n v="458.45"/>
    <d v="2024-06-05T00:00:00"/>
    <s v="Net Banking"/>
    <s v="06"/>
    <x v="4"/>
  </r>
  <r>
    <s v="CUST_158"/>
    <x v="1"/>
    <n v="226.75"/>
    <d v="2024-06-06T00:00:00"/>
    <s v="Net Banking"/>
    <s v="06"/>
    <x v="5"/>
  </r>
  <r>
    <s v="CUST_159"/>
    <x v="4"/>
    <n v="127.5"/>
    <d v="2024-06-07T00:00:00"/>
    <s v="Net Banking"/>
    <s v="06"/>
    <x v="6"/>
  </r>
  <r>
    <s v="CUST_160"/>
    <x v="2"/>
    <n v="56"/>
    <d v="2024-06-08T00:00:00"/>
    <s v="Net Banking"/>
    <s v="06"/>
    <x v="7"/>
  </r>
  <r>
    <s v="CUST_161"/>
    <x v="2"/>
    <n v="99.6"/>
    <d v="2024-06-09T00:00:00"/>
    <s v="Net Banking"/>
    <s v="06"/>
    <x v="8"/>
  </r>
  <r>
    <s v="CUST_162"/>
    <x v="4"/>
    <n v="467.96"/>
    <d v="2024-06-10T00:00:00"/>
    <s v="Cash"/>
    <s v="06"/>
    <x v="9"/>
  </r>
  <r>
    <s v="CUST_163"/>
    <x v="1"/>
    <n v="322.75"/>
    <d v="2024-06-11T00:00:00"/>
    <s v="UPI"/>
    <s v="06"/>
    <x v="10"/>
  </r>
  <r>
    <s v="CUST_164"/>
    <x v="4"/>
    <n v="263.18"/>
    <d v="2024-06-12T00:00:00"/>
    <s v="Net Banking"/>
    <s v="06"/>
    <x v="11"/>
  </r>
  <r>
    <s v="CUST_165"/>
    <x v="2"/>
    <n v="331.98"/>
    <d v="2024-06-13T00:00:00"/>
    <s v="UPI"/>
    <s v="06"/>
    <x v="12"/>
  </r>
  <r>
    <s v="CUST_166"/>
    <x v="3"/>
    <n v="223.48"/>
    <d v="2024-06-14T00:00:00"/>
    <s v="Cash"/>
    <s v="06"/>
    <x v="13"/>
  </r>
  <r>
    <s v="CUST_167"/>
    <x v="0"/>
    <n v="367.72"/>
    <d v="2024-06-15T00:00:00"/>
    <s v="Cash"/>
    <s v="06"/>
    <x v="14"/>
  </r>
  <r>
    <s v="CUST_168"/>
    <x v="2"/>
    <n v="33.380000000000003"/>
    <d v="2024-06-16T00:00:00"/>
    <s v="UPI"/>
    <s v="06"/>
    <x v="15"/>
  </r>
  <r>
    <s v="CUST_169"/>
    <x v="4"/>
    <n v="287.36"/>
    <d v="2024-06-17T00:00:00"/>
    <s v="Credit Card"/>
    <s v="06"/>
    <x v="16"/>
  </r>
  <r>
    <s v="CUST_170"/>
    <x v="0"/>
    <n v="87.74"/>
    <d v="2024-06-18T00:00:00"/>
    <s v="Debit Card"/>
    <s v="06"/>
    <x v="17"/>
  </r>
  <r>
    <s v="CUST_171"/>
    <x v="4"/>
    <n v="68.88"/>
    <d v="2024-06-19T00:00:00"/>
    <s v="Credit Card"/>
    <s v="06"/>
    <x v="18"/>
  </r>
  <r>
    <s v="CUST_172"/>
    <x v="4"/>
    <n v="177.52"/>
    <d v="2024-06-20T00:00:00"/>
    <s v="Credit Card"/>
    <s v="06"/>
    <x v="19"/>
  </r>
  <r>
    <s v="CUST_173"/>
    <x v="3"/>
    <n v="54.98"/>
    <d v="2024-06-21T00:00:00"/>
    <s v="Credit Card"/>
    <s v="06"/>
    <x v="20"/>
  </r>
  <r>
    <s v="CUST_174"/>
    <x v="0"/>
    <n v="56.14"/>
    <d v="2024-06-22T00:00:00"/>
    <s v="Net Banking"/>
    <s v="06"/>
    <x v="21"/>
  </r>
  <r>
    <s v="CUST_175"/>
    <x v="0"/>
    <n v="162.59"/>
    <d v="2024-06-23T00:00:00"/>
    <s v="Cash"/>
    <s v="06"/>
    <x v="22"/>
  </r>
  <r>
    <s v="CUST_176"/>
    <x v="3"/>
    <n v="489.96"/>
    <d v="2024-06-24T00:00:00"/>
    <s v="Credit Card"/>
    <s v="06"/>
    <x v="23"/>
  </r>
  <r>
    <s v="CUST_177"/>
    <x v="2"/>
    <n v="95.91"/>
    <d v="2024-06-25T00:00:00"/>
    <s v="Cash"/>
    <s v="06"/>
    <x v="24"/>
  </r>
  <r>
    <s v="CUST_178"/>
    <x v="4"/>
    <n v="18.41"/>
    <d v="2024-06-26T00:00:00"/>
    <s v="UPI"/>
    <s v="06"/>
    <x v="25"/>
  </r>
  <r>
    <s v="CUST_179"/>
    <x v="1"/>
    <n v="384.05"/>
    <d v="2024-06-27T00:00:00"/>
    <s v="Debit Card"/>
    <s v="06"/>
    <x v="26"/>
  </r>
  <r>
    <s v="CUST_180"/>
    <x v="4"/>
    <n v="405.39"/>
    <d v="2024-06-28T00:00:00"/>
    <s v="UPI"/>
    <s v="06"/>
    <x v="27"/>
  </r>
  <r>
    <s v="CUST_181"/>
    <x v="4"/>
    <n v="179.69"/>
    <d v="2024-06-29T00:00:00"/>
    <s v="UPI"/>
    <s v="06"/>
    <x v="28"/>
  </r>
  <r>
    <s v="CUST_182"/>
    <x v="2"/>
    <n v="237.69"/>
    <d v="2024-06-30T00:00:00"/>
    <s v="Net Banking"/>
    <s v="06"/>
    <x v="29"/>
  </r>
  <r>
    <s v="CUST_183"/>
    <x v="4"/>
    <n v="328.39"/>
    <d v="2024-07-01T00:00:00"/>
    <s v="Debit Card"/>
    <s v="07"/>
    <x v="0"/>
  </r>
  <r>
    <s v="CUST_184"/>
    <x v="3"/>
    <n v="33.549999999999997"/>
    <d v="2024-07-02T00:00:00"/>
    <s v="UPI"/>
    <s v="07"/>
    <x v="1"/>
  </r>
  <r>
    <s v="CUST_185"/>
    <x v="3"/>
    <n v="475.08"/>
    <d v="2024-07-03T00:00:00"/>
    <s v="UPI"/>
    <s v="07"/>
    <x v="2"/>
  </r>
  <r>
    <s v="CUST_186"/>
    <x v="0"/>
    <n v="444.47"/>
    <d v="2024-07-04T00:00:00"/>
    <s v="Debit Card"/>
    <s v="07"/>
    <x v="3"/>
  </r>
  <r>
    <s v="CUST_187"/>
    <x v="1"/>
    <n v="137.84"/>
    <d v="2024-07-05T00:00:00"/>
    <s v="Debit Card"/>
    <s v="07"/>
    <x v="4"/>
  </r>
  <r>
    <s v="CUST_188"/>
    <x v="4"/>
    <n v="17.5"/>
    <d v="2024-07-06T00:00:00"/>
    <s v="UPI"/>
    <s v="07"/>
    <x v="5"/>
  </r>
  <r>
    <s v="CUST_189"/>
    <x v="4"/>
    <n v="467.38"/>
    <d v="2024-07-07T00:00:00"/>
    <s v="Debit Card"/>
    <s v="07"/>
    <x v="6"/>
  </r>
  <r>
    <s v="CUST_190"/>
    <x v="2"/>
    <n v="255.51"/>
    <d v="2024-07-08T00:00:00"/>
    <s v="UPI"/>
    <s v="07"/>
    <x v="7"/>
  </r>
  <r>
    <s v="CUST_191"/>
    <x v="3"/>
    <n v="274.29000000000002"/>
    <d v="2024-07-09T00:00:00"/>
    <s v="UPI"/>
    <s v="07"/>
    <x v="8"/>
  </r>
  <r>
    <s v="CUST_192"/>
    <x v="1"/>
    <n v="345.14"/>
    <d v="2024-07-10T00:00:00"/>
    <s v="Net Banking"/>
    <s v="07"/>
    <x v="9"/>
  </r>
  <r>
    <s v="CUST_193"/>
    <x v="0"/>
    <n v="311.77"/>
    <d v="2024-07-11T00:00:00"/>
    <s v="Credit Card"/>
    <s v="07"/>
    <x v="10"/>
  </r>
  <r>
    <s v="CUST_194"/>
    <x v="3"/>
    <n v="472.51"/>
    <d v="2024-07-12T00:00:00"/>
    <s v="UPI"/>
    <s v="07"/>
    <x v="11"/>
  </r>
  <r>
    <s v="CUST_195"/>
    <x v="0"/>
    <n v="472.68"/>
    <d v="2024-07-13T00:00:00"/>
    <s v="Cash"/>
    <s v="07"/>
    <x v="12"/>
  </r>
  <r>
    <s v="CUST_196"/>
    <x v="2"/>
    <n v="434.93"/>
    <d v="2024-07-14T00:00:00"/>
    <s v="Credit Card"/>
    <s v="07"/>
    <x v="13"/>
  </r>
  <r>
    <s v="CUST_197"/>
    <x v="2"/>
    <n v="321.83999999999997"/>
    <d v="2024-07-15T00:00:00"/>
    <s v="Credit Card"/>
    <s v="07"/>
    <x v="14"/>
  </r>
  <r>
    <s v="CUST_198"/>
    <x v="4"/>
    <n v="402.47"/>
    <d v="2024-07-16T00:00:00"/>
    <s v="Credit Card"/>
    <s v="07"/>
    <x v="15"/>
  </r>
  <r>
    <s v="CUST_199"/>
    <x v="1"/>
    <n v="341.81"/>
    <d v="2024-07-17T00:00:00"/>
    <s v="Net Banking"/>
    <s v="07"/>
    <x v="16"/>
  </r>
  <r>
    <s v="CUST_200"/>
    <x v="0"/>
    <n v="290.95"/>
    <d v="2024-07-18T00:00:00"/>
    <s v="UPI"/>
    <s v="07"/>
    <x v="1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urchase Sum By Date" cacheId="1005" applyNumberFormats="0" applyBorderFormats="0" applyFontFormats="0" applyPatternFormats="0" applyAlignmentFormats="0" applyWidthHeightFormats="0" dataCaption="" updatedVersion="8" rowGrandTotals="0" compact="0" compactData="0">
  <location ref="A1:AG7" firstHeaderRow="1" firstDataRow="2" firstDataCol="1"/>
  <pivotFields count="7">
    <pivotField name="Customer_ID" compact="0" outline="0" multipleItemSelectionAllowed="1" showAll="0"/>
    <pivotField name="Product_Category" axis="axisRow" compact="0" outline="0" multipleItemSelectionAllowed="1" showAll="0" sortType="ascending">
      <items count="6">
        <item x="3"/>
        <item x="4"/>
        <item x="0"/>
        <item x="2"/>
        <item x="1"/>
        <item t="default"/>
      </items>
    </pivotField>
    <pivotField name="Purchase_Amount" dataField="1" compact="0" outline="0" multipleItemSelectionAllowed="1" showAll="0"/>
    <pivotField name="Purchase_Date" compact="0" numFmtId="164" outline="0" multipleItemSelectionAllowed="1" showAll="0"/>
    <pivotField name="Payment_Method" compact="0" outline="0" multipleItemSelectionAllowed="1" showAll="0"/>
    <pivotField name="Year-Month" compact="0" outline="0" multipleItemSelectionAllowed="1" showAll="0"/>
    <pivotField name="Date" axis="axisCol" compact="0" outline="0" multipleItemSelectionAllowed="1" showAll="0" sortType="ascending">
      <items count="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</pivotFields>
  <rowFields count="1">
    <field x="1"/>
  </rowFields>
  <rowItems count="5">
    <i>
      <x/>
    </i>
    <i>
      <x v="1"/>
    </i>
    <i>
      <x v="2"/>
    </i>
    <i>
      <x v="3"/>
    </i>
    <i>
      <x v="4"/>
    </i>
  </rowItems>
  <colFields count="1">
    <field x="6"/>
  </colFields>
  <col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colItems>
  <dataFields count="1">
    <dataField name="SUM of Purchase_Amount" fld="2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1000000}" name="Purchase Sum By Month" cacheId="1000" applyNumberFormats="0" applyBorderFormats="0" applyFontFormats="0" applyPatternFormats="0" applyAlignmentFormats="0" applyWidthHeightFormats="0" dataCaption="" updatedVersion="8" colGrandTotals="0" compact="0" compactData="0">
  <location ref="A1:H8" firstHeaderRow="1" firstDataRow="2" firstDataCol="1"/>
  <pivotFields count="6">
    <pivotField name="Customer_ID" compact="0" outline="0" multipleItemSelectionAllowed="1" showAll="0"/>
    <pivotField name="Product_Category" axis="axisRow" compact="0" outline="0" multipleItemSelectionAllowed="1" showAll="0" sortType="ascending">
      <items count="6">
        <item x="3"/>
        <item x="4"/>
        <item x="0"/>
        <item x="2"/>
        <item x="1"/>
        <item t="default"/>
      </items>
    </pivotField>
    <pivotField name="Purchase_Amount" dataField="1" compact="0" outline="0" multipleItemSelectionAllowed="1" showAll="0"/>
    <pivotField name="Purchase_Date" compact="0" numFmtId="164" outline="0" multipleItemSelectionAllowed="1" showAll="0"/>
    <pivotField name="Payment_Method" compact="0" outline="0" multipleItemSelectionAllowed="1" showAll="0"/>
    <pivotField name="Year-Month" axis="axisCol" compact="0" outline="0" multipleItemSelectionAllowed="1" showAll="0" sortType="ascending">
      <items count="8">
        <item x="0"/>
        <item x="1"/>
        <item x="2"/>
        <item x="3"/>
        <item x="4"/>
        <item x="5"/>
        <item x="6"/>
        <item t="default"/>
      </items>
    </pivotField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5"/>
  </colFields>
  <colItems count="7">
    <i>
      <x/>
    </i>
    <i>
      <x v="1"/>
    </i>
    <i>
      <x v="2"/>
    </i>
    <i>
      <x v="3"/>
    </i>
    <i>
      <x v="4"/>
    </i>
    <i>
      <x v="5"/>
    </i>
    <i>
      <x v="6"/>
    </i>
  </colItems>
  <dataFields count="1">
    <dataField name="SUM of Purchase_Amount" fld="2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7"/>
  <sheetViews>
    <sheetView topLeftCell="A14" workbookViewId="0"/>
  </sheetViews>
  <sheetFormatPr defaultColWidth="12.5703125" defaultRowHeight="15.75" customHeight="1"/>
  <sheetData>
    <row r="1" spans="1:2">
      <c r="A1" s="1"/>
      <c r="B1" s="1"/>
    </row>
    <row r="2" spans="1:2">
      <c r="A2" s="1"/>
    </row>
    <row r="3" spans="1:2">
      <c r="A3" s="1"/>
    </row>
    <row r="4" spans="1:2">
      <c r="A4" s="1"/>
    </row>
    <row r="5" spans="1:2">
      <c r="A5" s="2"/>
    </row>
    <row r="6" spans="1:2">
      <c r="A6" s="1"/>
    </row>
    <row r="7" spans="1:2">
      <c r="A7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201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1" width="18.28515625" customWidth="1"/>
    <col min="2" max="2" width="22" customWidth="1"/>
    <col min="3" max="3" width="22.42578125" customWidth="1"/>
    <col min="4" max="4" width="19.85546875" customWidth="1"/>
    <col min="5" max="5" width="21.7109375" customWidth="1"/>
    <col min="6" max="6" width="14" customWidth="1"/>
    <col min="7" max="7" width="22.140625" customWidth="1"/>
    <col min="9" max="9" width="25.85546875" customWidth="1"/>
    <col min="10" max="10" width="27.5703125" customWidth="1"/>
    <col min="11" max="11" width="47.5703125" customWidth="1"/>
  </cols>
  <sheetData>
    <row r="1" spans="1:7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</row>
    <row r="2" spans="1:7">
      <c r="A2" s="6" t="s">
        <v>7</v>
      </c>
      <c r="B2" s="7" t="s">
        <v>8</v>
      </c>
      <c r="C2" s="7">
        <v>491.88</v>
      </c>
      <c r="D2" s="8">
        <v>45292</v>
      </c>
      <c r="E2" s="7" t="s">
        <v>9</v>
      </c>
      <c r="F2" s="7" t="str">
        <f t="array" ref="F2:F201">TEXT(D2:D201, "MM")</f>
        <v>01</v>
      </c>
      <c r="G2" s="9" t="str">
        <f t="array" ref="G2:G201">TEXT(D2:D201, "DD")</f>
        <v>01</v>
      </c>
    </row>
    <row r="3" spans="1:7">
      <c r="A3" s="10" t="s">
        <v>10</v>
      </c>
      <c r="B3" s="11" t="s">
        <v>11</v>
      </c>
      <c r="C3" s="11">
        <v>205.42</v>
      </c>
      <c r="D3" s="12">
        <v>45293</v>
      </c>
      <c r="E3" s="11" t="s">
        <v>9</v>
      </c>
      <c r="F3" s="11" t="str">
        <v>01</v>
      </c>
      <c r="G3" s="13" t="str">
        <v>02</v>
      </c>
    </row>
    <row r="4" spans="1:7">
      <c r="A4" s="6" t="s">
        <v>12</v>
      </c>
      <c r="B4" s="7" t="s">
        <v>13</v>
      </c>
      <c r="C4" s="7">
        <v>410.05</v>
      </c>
      <c r="D4" s="8">
        <v>45294</v>
      </c>
      <c r="E4" s="7" t="s">
        <v>14</v>
      </c>
      <c r="F4" s="7" t="str">
        <v>01</v>
      </c>
      <c r="G4" s="9" t="str">
        <v>03</v>
      </c>
    </row>
    <row r="5" spans="1:7">
      <c r="A5" s="10" t="s">
        <v>15</v>
      </c>
      <c r="B5" s="11" t="s">
        <v>11</v>
      </c>
      <c r="C5" s="11">
        <v>401.19</v>
      </c>
      <c r="D5" s="12">
        <v>45295</v>
      </c>
      <c r="E5" s="11" t="s">
        <v>16</v>
      </c>
      <c r="F5" s="11" t="str">
        <v>01</v>
      </c>
      <c r="G5" s="13" t="str">
        <v>04</v>
      </c>
    </row>
    <row r="6" spans="1:7">
      <c r="A6" s="6" t="s">
        <v>17</v>
      </c>
      <c r="B6" s="7" t="s">
        <v>11</v>
      </c>
      <c r="C6" s="7">
        <v>83.85</v>
      </c>
      <c r="D6" s="8">
        <v>45296</v>
      </c>
      <c r="E6" s="7" t="s">
        <v>16</v>
      </c>
      <c r="F6" s="7" t="str">
        <v>01</v>
      </c>
      <c r="G6" s="9" t="str">
        <v>05</v>
      </c>
    </row>
    <row r="7" spans="1:7">
      <c r="A7" s="10" t="s">
        <v>18</v>
      </c>
      <c r="B7" s="11" t="s">
        <v>19</v>
      </c>
      <c r="C7" s="11">
        <v>259.02</v>
      </c>
      <c r="D7" s="12">
        <v>45297</v>
      </c>
      <c r="E7" s="11" t="s">
        <v>14</v>
      </c>
      <c r="F7" s="11" t="str">
        <v>01</v>
      </c>
      <c r="G7" s="13" t="str">
        <v>06</v>
      </c>
    </row>
    <row r="8" spans="1:7">
      <c r="A8" s="6" t="s">
        <v>20</v>
      </c>
      <c r="B8" s="7" t="s">
        <v>13</v>
      </c>
      <c r="C8" s="7">
        <v>350.95</v>
      </c>
      <c r="D8" s="8">
        <v>45298</v>
      </c>
      <c r="E8" s="7" t="s">
        <v>21</v>
      </c>
      <c r="F8" s="7" t="str">
        <v>01</v>
      </c>
      <c r="G8" s="9" t="str">
        <v>07</v>
      </c>
    </row>
    <row r="9" spans="1:7">
      <c r="A9" s="10" t="s">
        <v>22</v>
      </c>
      <c r="B9" s="11" t="s">
        <v>13</v>
      </c>
      <c r="C9" s="11">
        <v>430.6</v>
      </c>
      <c r="D9" s="12">
        <v>45299</v>
      </c>
      <c r="E9" s="11" t="s">
        <v>16</v>
      </c>
      <c r="F9" s="11" t="str">
        <v>01</v>
      </c>
      <c r="G9" s="13" t="str">
        <v>08</v>
      </c>
    </row>
    <row r="10" spans="1:7">
      <c r="A10" s="6" t="s">
        <v>23</v>
      </c>
      <c r="B10" s="7" t="s">
        <v>13</v>
      </c>
      <c r="C10" s="7">
        <v>169.72</v>
      </c>
      <c r="D10" s="8">
        <v>45300</v>
      </c>
      <c r="E10" s="7" t="s">
        <v>9</v>
      </c>
      <c r="F10" s="7" t="str">
        <v>01</v>
      </c>
      <c r="G10" s="9" t="str">
        <v>09</v>
      </c>
    </row>
    <row r="11" spans="1:7">
      <c r="A11" s="10" t="s">
        <v>24</v>
      </c>
      <c r="B11" s="11" t="s">
        <v>11</v>
      </c>
      <c r="C11" s="11">
        <v>117.92</v>
      </c>
      <c r="D11" s="12">
        <v>45301</v>
      </c>
      <c r="E11" s="11" t="s">
        <v>9</v>
      </c>
      <c r="F11" s="11" t="str">
        <v>01</v>
      </c>
      <c r="G11" s="13" t="str">
        <v>10</v>
      </c>
    </row>
    <row r="12" spans="1:7">
      <c r="A12" s="6" t="s">
        <v>25</v>
      </c>
      <c r="B12" s="7" t="s">
        <v>8</v>
      </c>
      <c r="C12" s="7">
        <v>358.46</v>
      </c>
      <c r="D12" s="8">
        <v>45302</v>
      </c>
      <c r="E12" s="7" t="s">
        <v>26</v>
      </c>
      <c r="F12" s="7" t="str">
        <v>01</v>
      </c>
      <c r="G12" s="9" t="str">
        <v>11</v>
      </c>
    </row>
    <row r="13" spans="1:7">
      <c r="A13" s="10" t="s">
        <v>27</v>
      </c>
      <c r="B13" s="11" t="s">
        <v>13</v>
      </c>
      <c r="C13" s="11">
        <v>406.66</v>
      </c>
      <c r="D13" s="12">
        <v>45303</v>
      </c>
      <c r="E13" s="11" t="s">
        <v>16</v>
      </c>
      <c r="F13" s="11" t="str">
        <v>01</v>
      </c>
      <c r="G13" s="13" t="str">
        <v>12</v>
      </c>
    </row>
    <row r="14" spans="1:7">
      <c r="A14" s="6" t="s">
        <v>28</v>
      </c>
      <c r="B14" s="7" t="s">
        <v>11</v>
      </c>
      <c r="C14" s="7">
        <v>180.85</v>
      </c>
      <c r="D14" s="8">
        <v>45304</v>
      </c>
      <c r="E14" s="7" t="s">
        <v>21</v>
      </c>
      <c r="F14" s="7" t="str">
        <v>01</v>
      </c>
      <c r="G14" s="9" t="str">
        <v>13</v>
      </c>
    </row>
    <row r="15" spans="1:7">
      <c r="A15" s="10" t="s">
        <v>29</v>
      </c>
      <c r="B15" s="11" t="s">
        <v>19</v>
      </c>
      <c r="C15" s="11">
        <v>57.13</v>
      </c>
      <c r="D15" s="12">
        <v>45305</v>
      </c>
      <c r="E15" s="11" t="s">
        <v>14</v>
      </c>
      <c r="F15" s="11" t="str">
        <v>01</v>
      </c>
      <c r="G15" s="13" t="str">
        <v>14</v>
      </c>
    </row>
    <row r="16" spans="1:7">
      <c r="A16" s="6" t="s">
        <v>30</v>
      </c>
      <c r="B16" s="7" t="s">
        <v>8</v>
      </c>
      <c r="C16" s="7">
        <v>470.86</v>
      </c>
      <c r="D16" s="8">
        <v>45306</v>
      </c>
      <c r="E16" s="7" t="s">
        <v>14</v>
      </c>
      <c r="F16" s="7" t="str">
        <v>01</v>
      </c>
      <c r="G16" s="9" t="str">
        <v>15</v>
      </c>
    </row>
    <row r="17" spans="1:7">
      <c r="A17" s="10" t="s">
        <v>31</v>
      </c>
      <c r="B17" s="11" t="s">
        <v>19</v>
      </c>
      <c r="C17" s="11">
        <v>204.81</v>
      </c>
      <c r="D17" s="12">
        <v>45307</v>
      </c>
      <c r="E17" s="11" t="s">
        <v>21</v>
      </c>
      <c r="F17" s="11" t="str">
        <v>01</v>
      </c>
      <c r="G17" s="13" t="str">
        <v>16</v>
      </c>
    </row>
    <row r="18" spans="1:7">
      <c r="A18" s="6" t="s">
        <v>32</v>
      </c>
      <c r="B18" s="7" t="s">
        <v>8</v>
      </c>
      <c r="C18" s="7">
        <v>263.7</v>
      </c>
      <c r="D18" s="8">
        <v>45308</v>
      </c>
      <c r="E18" s="7" t="s">
        <v>26</v>
      </c>
      <c r="F18" s="7" t="str">
        <v>01</v>
      </c>
      <c r="G18" s="9" t="str">
        <v>17</v>
      </c>
    </row>
    <row r="19" spans="1:7">
      <c r="A19" s="10" t="s">
        <v>33</v>
      </c>
      <c r="B19" s="11" t="s">
        <v>11</v>
      </c>
      <c r="C19" s="11">
        <v>420.48</v>
      </c>
      <c r="D19" s="12">
        <v>45309</v>
      </c>
      <c r="E19" s="11" t="s">
        <v>14</v>
      </c>
      <c r="F19" s="11" t="str">
        <v>01</v>
      </c>
      <c r="G19" s="13" t="str">
        <v>18</v>
      </c>
    </row>
    <row r="20" spans="1:7">
      <c r="A20" s="6" t="s">
        <v>34</v>
      </c>
      <c r="B20" s="7" t="s">
        <v>35</v>
      </c>
      <c r="C20" s="7">
        <v>341.09</v>
      </c>
      <c r="D20" s="8">
        <v>45310</v>
      </c>
      <c r="E20" s="7" t="s">
        <v>16</v>
      </c>
      <c r="F20" s="7" t="str">
        <v>01</v>
      </c>
      <c r="G20" s="9" t="str">
        <v>19</v>
      </c>
    </row>
    <row r="21" spans="1:7">
      <c r="A21" s="10" t="s">
        <v>36</v>
      </c>
      <c r="B21" s="11" t="s">
        <v>8</v>
      </c>
      <c r="C21" s="11">
        <v>370.26</v>
      </c>
      <c r="D21" s="12">
        <v>45311</v>
      </c>
      <c r="E21" s="11" t="s">
        <v>26</v>
      </c>
      <c r="F21" s="11" t="str">
        <v>01</v>
      </c>
      <c r="G21" s="13" t="str">
        <v>20</v>
      </c>
    </row>
    <row r="22" spans="1:7">
      <c r="A22" s="6" t="s">
        <v>37</v>
      </c>
      <c r="B22" s="7" t="s">
        <v>19</v>
      </c>
      <c r="C22" s="7">
        <v>112.45</v>
      </c>
      <c r="D22" s="8">
        <v>45312</v>
      </c>
      <c r="E22" s="7" t="s">
        <v>16</v>
      </c>
      <c r="F22" s="7" t="str">
        <v>01</v>
      </c>
      <c r="G22" s="9" t="str">
        <v>21</v>
      </c>
    </row>
    <row r="23" spans="1:7">
      <c r="A23" s="10" t="s">
        <v>38</v>
      </c>
      <c r="B23" s="11" t="s">
        <v>11</v>
      </c>
      <c r="C23" s="11">
        <v>275.31</v>
      </c>
      <c r="D23" s="12">
        <v>45313</v>
      </c>
      <c r="E23" s="11" t="s">
        <v>9</v>
      </c>
      <c r="F23" s="11" t="str">
        <v>01</v>
      </c>
      <c r="G23" s="13" t="str">
        <v>22</v>
      </c>
    </row>
    <row r="24" spans="1:7">
      <c r="A24" s="6" t="s">
        <v>39</v>
      </c>
      <c r="B24" s="7" t="s">
        <v>8</v>
      </c>
      <c r="C24" s="7">
        <v>350.93</v>
      </c>
      <c r="D24" s="8">
        <v>45314</v>
      </c>
      <c r="E24" s="7" t="s">
        <v>26</v>
      </c>
      <c r="F24" s="7" t="str">
        <v>01</v>
      </c>
      <c r="G24" s="9" t="str">
        <v>23</v>
      </c>
    </row>
    <row r="25" spans="1:7">
      <c r="A25" s="10" t="s">
        <v>40</v>
      </c>
      <c r="B25" s="11" t="s">
        <v>35</v>
      </c>
      <c r="C25" s="11">
        <v>121.99</v>
      </c>
      <c r="D25" s="12">
        <v>45315</v>
      </c>
      <c r="E25" s="11" t="s">
        <v>14</v>
      </c>
      <c r="F25" s="11" t="str">
        <v>01</v>
      </c>
      <c r="G25" s="13" t="str">
        <v>24</v>
      </c>
    </row>
    <row r="26" spans="1:7">
      <c r="A26" s="6" t="s">
        <v>41</v>
      </c>
      <c r="B26" s="7" t="s">
        <v>35</v>
      </c>
      <c r="C26" s="7">
        <v>95.73</v>
      </c>
      <c r="D26" s="8">
        <v>45316</v>
      </c>
      <c r="E26" s="7" t="s">
        <v>26</v>
      </c>
      <c r="F26" s="7" t="str">
        <v>01</v>
      </c>
      <c r="G26" s="9" t="str">
        <v>25</v>
      </c>
    </row>
    <row r="27" spans="1:7">
      <c r="A27" s="10" t="s">
        <v>42</v>
      </c>
      <c r="B27" s="11" t="s">
        <v>13</v>
      </c>
      <c r="C27" s="11">
        <v>491.26</v>
      </c>
      <c r="D27" s="12">
        <v>45317</v>
      </c>
      <c r="E27" s="11" t="s">
        <v>26</v>
      </c>
      <c r="F27" s="11" t="str">
        <v>01</v>
      </c>
      <c r="G27" s="13" t="str">
        <v>26</v>
      </c>
    </row>
    <row r="28" spans="1:7">
      <c r="A28" s="6" t="s">
        <v>43</v>
      </c>
      <c r="B28" s="7" t="s">
        <v>13</v>
      </c>
      <c r="C28" s="7">
        <v>263.14999999999998</v>
      </c>
      <c r="D28" s="8">
        <v>45318</v>
      </c>
      <c r="E28" s="7" t="s">
        <v>26</v>
      </c>
      <c r="F28" s="7" t="str">
        <v>01</v>
      </c>
      <c r="G28" s="9" t="str">
        <v>27</v>
      </c>
    </row>
    <row r="29" spans="1:7">
      <c r="A29" s="10" t="s">
        <v>44</v>
      </c>
      <c r="B29" s="11" t="s">
        <v>19</v>
      </c>
      <c r="C29" s="11">
        <v>137.81</v>
      </c>
      <c r="D29" s="12">
        <v>45319</v>
      </c>
      <c r="E29" s="11" t="s">
        <v>26</v>
      </c>
      <c r="F29" s="11" t="str">
        <v>01</v>
      </c>
      <c r="G29" s="13" t="str">
        <v>28</v>
      </c>
    </row>
    <row r="30" spans="1:7">
      <c r="A30" s="6" t="s">
        <v>45</v>
      </c>
      <c r="B30" s="7" t="s">
        <v>8</v>
      </c>
      <c r="C30" s="7">
        <v>498.16</v>
      </c>
      <c r="D30" s="8">
        <v>45320</v>
      </c>
      <c r="E30" s="7" t="s">
        <v>16</v>
      </c>
      <c r="F30" s="7" t="str">
        <v>01</v>
      </c>
      <c r="G30" s="9" t="str">
        <v>29</v>
      </c>
    </row>
    <row r="31" spans="1:7">
      <c r="A31" s="10" t="s">
        <v>46</v>
      </c>
      <c r="B31" s="11" t="s">
        <v>8</v>
      </c>
      <c r="C31" s="11">
        <v>483.06</v>
      </c>
      <c r="D31" s="12">
        <v>45321</v>
      </c>
      <c r="E31" s="11" t="s">
        <v>9</v>
      </c>
      <c r="F31" s="11" t="str">
        <v>01</v>
      </c>
      <c r="G31" s="13" t="str">
        <v>30</v>
      </c>
    </row>
    <row r="32" spans="1:7">
      <c r="A32" s="6" t="s">
        <v>47</v>
      </c>
      <c r="B32" s="7" t="s">
        <v>13</v>
      </c>
      <c r="C32" s="7">
        <v>283.56</v>
      </c>
      <c r="D32" s="8">
        <v>45322</v>
      </c>
      <c r="E32" s="7" t="s">
        <v>21</v>
      </c>
      <c r="F32" s="7" t="str">
        <v>01</v>
      </c>
      <c r="G32" s="9" t="str">
        <v>31</v>
      </c>
    </row>
    <row r="33" spans="1:7">
      <c r="A33" s="10" t="s">
        <v>48</v>
      </c>
      <c r="B33" s="11" t="s">
        <v>8</v>
      </c>
      <c r="C33" s="11">
        <v>442.49</v>
      </c>
      <c r="D33" s="12">
        <v>45323</v>
      </c>
      <c r="E33" s="11" t="s">
        <v>26</v>
      </c>
      <c r="F33" s="11" t="str">
        <v>02</v>
      </c>
      <c r="G33" s="13" t="str">
        <v>01</v>
      </c>
    </row>
    <row r="34" spans="1:7">
      <c r="A34" s="6" t="s">
        <v>49</v>
      </c>
      <c r="B34" s="7" t="s">
        <v>8</v>
      </c>
      <c r="C34" s="7">
        <v>102.47</v>
      </c>
      <c r="D34" s="8">
        <v>45324</v>
      </c>
      <c r="E34" s="7" t="s">
        <v>14</v>
      </c>
      <c r="F34" s="7" t="str">
        <v>02</v>
      </c>
      <c r="G34" s="9" t="str">
        <v>02</v>
      </c>
    </row>
    <row r="35" spans="1:7">
      <c r="A35" s="10" t="s">
        <v>50</v>
      </c>
      <c r="B35" s="11" t="s">
        <v>35</v>
      </c>
      <c r="C35" s="11">
        <v>146.65</v>
      </c>
      <c r="D35" s="12">
        <v>45325</v>
      </c>
      <c r="E35" s="11" t="s">
        <v>26</v>
      </c>
      <c r="F35" s="11" t="str">
        <v>02</v>
      </c>
      <c r="G35" s="13" t="str">
        <v>03</v>
      </c>
    </row>
    <row r="36" spans="1:7">
      <c r="A36" s="6" t="s">
        <v>51</v>
      </c>
      <c r="B36" s="7" t="s">
        <v>13</v>
      </c>
      <c r="C36" s="7">
        <v>353.18</v>
      </c>
      <c r="D36" s="8">
        <v>45326</v>
      </c>
      <c r="E36" s="7" t="s">
        <v>14</v>
      </c>
      <c r="F36" s="7" t="str">
        <v>02</v>
      </c>
      <c r="G36" s="9" t="str">
        <v>04</v>
      </c>
    </row>
    <row r="37" spans="1:7">
      <c r="A37" s="10" t="s">
        <v>52</v>
      </c>
      <c r="B37" s="11" t="s">
        <v>11</v>
      </c>
      <c r="C37" s="11">
        <v>424.86</v>
      </c>
      <c r="D37" s="12">
        <v>45327</v>
      </c>
      <c r="E37" s="11" t="s">
        <v>16</v>
      </c>
      <c r="F37" s="11" t="str">
        <v>02</v>
      </c>
      <c r="G37" s="13" t="str">
        <v>05</v>
      </c>
    </row>
    <row r="38" spans="1:7">
      <c r="A38" s="6" t="s">
        <v>53</v>
      </c>
      <c r="B38" s="7" t="s">
        <v>13</v>
      </c>
      <c r="C38" s="7">
        <v>429.6</v>
      </c>
      <c r="D38" s="8">
        <v>45328</v>
      </c>
      <c r="E38" s="7" t="s">
        <v>14</v>
      </c>
      <c r="F38" s="7" t="str">
        <v>02</v>
      </c>
      <c r="G38" s="9" t="str">
        <v>06</v>
      </c>
    </row>
    <row r="39" spans="1:7">
      <c r="A39" s="10" t="s">
        <v>54</v>
      </c>
      <c r="B39" s="11" t="s">
        <v>11</v>
      </c>
      <c r="C39" s="11">
        <v>208.21</v>
      </c>
      <c r="D39" s="12">
        <v>45329</v>
      </c>
      <c r="E39" s="11" t="s">
        <v>21</v>
      </c>
      <c r="F39" s="11" t="str">
        <v>02</v>
      </c>
      <c r="G39" s="13" t="str">
        <v>07</v>
      </c>
    </row>
    <row r="40" spans="1:7">
      <c r="A40" s="6" t="s">
        <v>55</v>
      </c>
      <c r="B40" s="7" t="s">
        <v>35</v>
      </c>
      <c r="C40" s="7">
        <v>445.01</v>
      </c>
      <c r="D40" s="8">
        <v>45330</v>
      </c>
      <c r="E40" s="7" t="s">
        <v>9</v>
      </c>
      <c r="F40" s="7" t="str">
        <v>02</v>
      </c>
      <c r="G40" s="9" t="str">
        <v>08</v>
      </c>
    </row>
    <row r="41" spans="1:7">
      <c r="A41" s="10" t="s">
        <v>56</v>
      </c>
      <c r="B41" s="11" t="s">
        <v>19</v>
      </c>
      <c r="C41" s="11">
        <v>426.95</v>
      </c>
      <c r="D41" s="12">
        <v>45331</v>
      </c>
      <c r="E41" s="11" t="s">
        <v>14</v>
      </c>
      <c r="F41" s="11" t="str">
        <v>02</v>
      </c>
      <c r="G41" s="13" t="str">
        <v>09</v>
      </c>
    </row>
    <row r="42" spans="1:7">
      <c r="A42" s="6" t="s">
        <v>57</v>
      </c>
      <c r="B42" s="7" t="s">
        <v>8</v>
      </c>
      <c r="C42" s="7">
        <v>468.46</v>
      </c>
      <c r="D42" s="8">
        <v>45332</v>
      </c>
      <c r="E42" s="7" t="s">
        <v>14</v>
      </c>
      <c r="F42" s="7" t="str">
        <v>02</v>
      </c>
      <c r="G42" s="9" t="str">
        <v>10</v>
      </c>
    </row>
    <row r="43" spans="1:7">
      <c r="A43" s="10" t="s">
        <v>58</v>
      </c>
      <c r="B43" s="11" t="s">
        <v>35</v>
      </c>
      <c r="C43" s="11">
        <v>394.82</v>
      </c>
      <c r="D43" s="12">
        <v>45333</v>
      </c>
      <c r="E43" s="11" t="s">
        <v>9</v>
      </c>
      <c r="F43" s="11" t="str">
        <v>02</v>
      </c>
      <c r="G43" s="13" t="str">
        <v>11</v>
      </c>
    </row>
    <row r="44" spans="1:7">
      <c r="A44" s="6" t="s">
        <v>59</v>
      </c>
      <c r="B44" s="7" t="s">
        <v>8</v>
      </c>
      <c r="C44" s="7">
        <v>337.8</v>
      </c>
      <c r="D44" s="8">
        <v>45334</v>
      </c>
      <c r="E44" s="7" t="s">
        <v>21</v>
      </c>
      <c r="F44" s="7" t="str">
        <v>02</v>
      </c>
      <c r="G44" s="9" t="str">
        <v>12</v>
      </c>
    </row>
    <row r="45" spans="1:7">
      <c r="A45" s="10" t="s">
        <v>60</v>
      </c>
      <c r="B45" s="11" t="s">
        <v>19</v>
      </c>
      <c r="C45" s="11">
        <v>294.54000000000002</v>
      </c>
      <c r="D45" s="12">
        <v>45335</v>
      </c>
      <c r="E45" s="11" t="s">
        <v>26</v>
      </c>
      <c r="F45" s="11" t="str">
        <v>02</v>
      </c>
      <c r="G45" s="13" t="str">
        <v>13</v>
      </c>
    </row>
    <row r="46" spans="1:7">
      <c r="A46" s="6" t="s">
        <v>61</v>
      </c>
      <c r="B46" s="7" t="s">
        <v>19</v>
      </c>
      <c r="C46" s="7">
        <v>192.42</v>
      </c>
      <c r="D46" s="8">
        <v>45336</v>
      </c>
      <c r="E46" s="7" t="s">
        <v>14</v>
      </c>
      <c r="F46" s="7" t="str">
        <v>02</v>
      </c>
      <c r="G46" s="9" t="str">
        <v>14</v>
      </c>
    </row>
    <row r="47" spans="1:7">
      <c r="A47" s="10" t="s">
        <v>62</v>
      </c>
      <c r="B47" s="11" t="s">
        <v>35</v>
      </c>
      <c r="C47" s="11">
        <v>470.67</v>
      </c>
      <c r="D47" s="12">
        <v>45337</v>
      </c>
      <c r="E47" s="11" t="s">
        <v>9</v>
      </c>
      <c r="F47" s="11" t="str">
        <v>02</v>
      </c>
      <c r="G47" s="13" t="str">
        <v>15</v>
      </c>
    </row>
    <row r="48" spans="1:7">
      <c r="A48" s="6" t="s">
        <v>63</v>
      </c>
      <c r="B48" s="7" t="s">
        <v>19</v>
      </c>
      <c r="C48" s="7">
        <v>487.1</v>
      </c>
      <c r="D48" s="8">
        <v>45338</v>
      </c>
      <c r="E48" s="7" t="s">
        <v>16</v>
      </c>
      <c r="F48" s="7" t="str">
        <v>02</v>
      </c>
      <c r="G48" s="9" t="str">
        <v>16</v>
      </c>
    </row>
    <row r="49" spans="1:7">
      <c r="A49" s="10" t="s">
        <v>64</v>
      </c>
      <c r="B49" s="11" t="s">
        <v>11</v>
      </c>
      <c r="C49" s="11">
        <v>149.12</v>
      </c>
      <c r="D49" s="12">
        <v>45339</v>
      </c>
      <c r="E49" s="11" t="s">
        <v>9</v>
      </c>
      <c r="F49" s="11" t="str">
        <v>02</v>
      </c>
      <c r="G49" s="13" t="str">
        <v>17</v>
      </c>
    </row>
    <row r="50" spans="1:7">
      <c r="A50" s="6" t="s">
        <v>65</v>
      </c>
      <c r="B50" s="7" t="s">
        <v>19</v>
      </c>
      <c r="C50" s="7">
        <v>159.63</v>
      </c>
      <c r="D50" s="8">
        <v>45340</v>
      </c>
      <c r="E50" s="7" t="s">
        <v>16</v>
      </c>
      <c r="F50" s="7" t="str">
        <v>02</v>
      </c>
      <c r="G50" s="9" t="str">
        <v>18</v>
      </c>
    </row>
    <row r="51" spans="1:7">
      <c r="A51" s="10" t="s">
        <v>66</v>
      </c>
      <c r="B51" s="11" t="s">
        <v>8</v>
      </c>
      <c r="C51" s="11">
        <v>247.95</v>
      </c>
      <c r="D51" s="12">
        <v>45341</v>
      </c>
      <c r="E51" s="11" t="s">
        <v>21</v>
      </c>
      <c r="F51" s="11" t="str">
        <v>02</v>
      </c>
      <c r="G51" s="13" t="str">
        <v>19</v>
      </c>
    </row>
    <row r="52" spans="1:7">
      <c r="A52" s="6" t="s">
        <v>67</v>
      </c>
      <c r="B52" s="7" t="s">
        <v>8</v>
      </c>
      <c r="C52" s="7">
        <v>229.73</v>
      </c>
      <c r="D52" s="8">
        <v>45342</v>
      </c>
      <c r="E52" s="7" t="s">
        <v>26</v>
      </c>
      <c r="F52" s="7" t="str">
        <v>02</v>
      </c>
      <c r="G52" s="9" t="str">
        <v>20</v>
      </c>
    </row>
    <row r="53" spans="1:7">
      <c r="A53" s="10" t="s">
        <v>68</v>
      </c>
      <c r="B53" s="11" t="s">
        <v>8</v>
      </c>
      <c r="C53" s="11">
        <v>497.28</v>
      </c>
      <c r="D53" s="12">
        <v>45343</v>
      </c>
      <c r="E53" s="11" t="s">
        <v>9</v>
      </c>
      <c r="F53" s="11" t="str">
        <v>02</v>
      </c>
      <c r="G53" s="13" t="str">
        <v>21</v>
      </c>
    </row>
    <row r="54" spans="1:7">
      <c r="A54" s="6" t="s">
        <v>69</v>
      </c>
      <c r="B54" s="7" t="s">
        <v>8</v>
      </c>
      <c r="C54" s="7">
        <v>96.2</v>
      </c>
      <c r="D54" s="8">
        <v>45344</v>
      </c>
      <c r="E54" s="7" t="s">
        <v>14</v>
      </c>
      <c r="F54" s="7" t="str">
        <v>02</v>
      </c>
      <c r="G54" s="9" t="str">
        <v>22</v>
      </c>
    </row>
    <row r="55" spans="1:7">
      <c r="A55" s="10" t="s">
        <v>70</v>
      </c>
      <c r="B55" s="11" t="s">
        <v>11</v>
      </c>
      <c r="C55" s="11">
        <v>18.86</v>
      </c>
      <c r="D55" s="12">
        <v>45345</v>
      </c>
      <c r="E55" s="11" t="s">
        <v>21</v>
      </c>
      <c r="F55" s="11" t="str">
        <v>02</v>
      </c>
      <c r="G55" s="13" t="str">
        <v>23</v>
      </c>
    </row>
    <row r="56" spans="1:7">
      <c r="A56" s="6" t="s">
        <v>71</v>
      </c>
      <c r="B56" s="7" t="s">
        <v>13</v>
      </c>
      <c r="C56" s="7">
        <v>252.01</v>
      </c>
      <c r="D56" s="8">
        <v>45346</v>
      </c>
      <c r="E56" s="7" t="s">
        <v>9</v>
      </c>
      <c r="F56" s="7" t="str">
        <v>02</v>
      </c>
      <c r="G56" s="9" t="str">
        <v>24</v>
      </c>
    </row>
    <row r="57" spans="1:7">
      <c r="A57" s="10" t="s">
        <v>72</v>
      </c>
      <c r="B57" s="11" t="s">
        <v>35</v>
      </c>
      <c r="C57" s="11">
        <v>97.62</v>
      </c>
      <c r="D57" s="12">
        <v>45347</v>
      </c>
      <c r="E57" s="11" t="s">
        <v>14</v>
      </c>
      <c r="F57" s="11" t="str">
        <v>02</v>
      </c>
      <c r="G57" s="13" t="str">
        <v>25</v>
      </c>
    </row>
    <row r="58" spans="1:7">
      <c r="A58" s="6" t="s">
        <v>73</v>
      </c>
      <c r="B58" s="7" t="s">
        <v>8</v>
      </c>
      <c r="C58" s="7">
        <v>189.57</v>
      </c>
      <c r="D58" s="8">
        <v>45348</v>
      </c>
      <c r="E58" s="7" t="s">
        <v>9</v>
      </c>
      <c r="F58" s="7" t="str">
        <v>02</v>
      </c>
      <c r="G58" s="9" t="str">
        <v>26</v>
      </c>
    </row>
    <row r="59" spans="1:7">
      <c r="A59" s="10" t="s">
        <v>74</v>
      </c>
      <c r="B59" s="11" t="s">
        <v>19</v>
      </c>
      <c r="C59" s="11">
        <v>374.64</v>
      </c>
      <c r="D59" s="12">
        <v>45349</v>
      </c>
      <c r="E59" s="11" t="s">
        <v>16</v>
      </c>
      <c r="F59" s="11" t="str">
        <v>02</v>
      </c>
      <c r="G59" s="13" t="str">
        <v>27</v>
      </c>
    </row>
    <row r="60" spans="1:7">
      <c r="A60" s="6" t="s">
        <v>75</v>
      </c>
      <c r="B60" s="7" t="s">
        <v>8</v>
      </c>
      <c r="C60" s="7">
        <v>363.26</v>
      </c>
      <c r="D60" s="8">
        <v>45350</v>
      </c>
      <c r="E60" s="7" t="s">
        <v>9</v>
      </c>
      <c r="F60" s="7" t="str">
        <v>02</v>
      </c>
      <c r="G60" s="9" t="str">
        <v>28</v>
      </c>
    </row>
    <row r="61" spans="1:7">
      <c r="A61" s="10" t="s">
        <v>76</v>
      </c>
      <c r="B61" s="11" t="s">
        <v>19</v>
      </c>
      <c r="C61" s="11">
        <v>160.94999999999999</v>
      </c>
      <c r="D61" s="12">
        <v>45351</v>
      </c>
      <c r="E61" s="11" t="s">
        <v>9</v>
      </c>
      <c r="F61" s="11" t="str">
        <v>02</v>
      </c>
      <c r="G61" s="13" t="str">
        <v>29</v>
      </c>
    </row>
    <row r="62" spans="1:7">
      <c r="A62" s="6" t="s">
        <v>77</v>
      </c>
      <c r="B62" s="7" t="s">
        <v>19</v>
      </c>
      <c r="C62" s="7">
        <v>275.83999999999997</v>
      </c>
      <c r="D62" s="8">
        <v>45352</v>
      </c>
      <c r="E62" s="7" t="s">
        <v>9</v>
      </c>
      <c r="F62" s="7" t="str">
        <v>03</v>
      </c>
      <c r="G62" s="9" t="str">
        <v>01</v>
      </c>
    </row>
    <row r="63" spans="1:7">
      <c r="A63" s="10" t="s">
        <v>78</v>
      </c>
      <c r="B63" s="11" t="s">
        <v>8</v>
      </c>
      <c r="C63" s="11">
        <v>259.32</v>
      </c>
      <c r="D63" s="12">
        <v>45353</v>
      </c>
      <c r="E63" s="11" t="s">
        <v>21</v>
      </c>
      <c r="F63" s="11" t="str">
        <v>03</v>
      </c>
      <c r="G63" s="13" t="str">
        <v>02</v>
      </c>
    </row>
    <row r="64" spans="1:7">
      <c r="A64" s="6" t="s">
        <v>79</v>
      </c>
      <c r="B64" s="7" t="s">
        <v>11</v>
      </c>
      <c r="C64" s="7">
        <v>321.8</v>
      </c>
      <c r="D64" s="8">
        <v>45354</v>
      </c>
      <c r="E64" s="7" t="s">
        <v>9</v>
      </c>
      <c r="F64" s="7" t="str">
        <v>03</v>
      </c>
      <c r="G64" s="9" t="str">
        <v>03</v>
      </c>
    </row>
    <row r="65" spans="1:7">
      <c r="A65" s="10" t="s">
        <v>80</v>
      </c>
      <c r="B65" s="11" t="s">
        <v>19</v>
      </c>
      <c r="C65" s="11">
        <v>132.72999999999999</v>
      </c>
      <c r="D65" s="12">
        <v>45355</v>
      </c>
      <c r="E65" s="11" t="s">
        <v>14</v>
      </c>
      <c r="F65" s="11" t="str">
        <v>03</v>
      </c>
      <c r="G65" s="13" t="str">
        <v>04</v>
      </c>
    </row>
    <row r="66" spans="1:7">
      <c r="A66" s="6" t="s">
        <v>81</v>
      </c>
      <c r="B66" s="7" t="s">
        <v>19</v>
      </c>
      <c r="C66" s="7">
        <v>299.04000000000002</v>
      </c>
      <c r="D66" s="8">
        <v>45356</v>
      </c>
      <c r="E66" s="7" t="s">
        <v>16</v>
      </c>
      <c r="F66" s="7" t="str">
        <v>03</v>
      </c>
      <c r="G66" s="9" t="str">
        <v>05</v>
      </c>
    </row>
    <row r="67" spans="1:7">
      <c r="A67" s="10" t="s">
        <v>82</v>
      </c>
      <c r="B67" s="11" t="s">
        <v>8</v>
      </c>
      <c r="C67" s="11">
        <v>489.66</v>
      </c>
      <c r="D67" s="12">
        <v>45357</v>
      </c>
      <c r="E67" s="11" t="s">
        <v>16</v>
      </c>
      <c r="F67" s="11" t="str">
        <v>03</v>
      </c>
      <c r="G67" s="13" t="str">
        <v>06</v>
      </c>
    </row>
    <row r="68" spans="1:7">
      <c r="A68" s="6" t="s">
        <v>83</v>
      </c>
      <c r="B68" s="7" t="s">
        <v>19</v>
      </c>
      <c r="C68" s="7">
        <v>248.5</v>
      </c>
      <c r="D68" s="8">
        <v>45358</v>
      </c>
      <c r="E68" s="7" t="s">
        <v>9</v>
      </c>
      <c r="F68" s="7" t="str">
        <v>03</v>
      </c>
      <c r="G68" s="9" t="str">
        <v>07</v>
      </c>
    </row>
    <row r="69" spans="1:7">
      <c r="A69" s="10" t="s">
        <v>84</v>
      </c>
      <c r="B69" s="11" t="s">
        <v>19</v>
      </c>
      <c r="C69" s="11">
        <v>453.99</v>
      </c>
      <c r="D69" s="12">
        <v>45359</v>
      </c>
      <c r="E69" s="11" t="s">
        <v>21</v>
      </c>
      <c r="F69" s="11" t="str">
        <v>03</v>
      </c>
      <c r="G69" s="13" t="str">
        <v>08</v>
      </c>
    </row>
    <row r="70" spans="1:7">
      <c r="A70" s="6" t="s">
        <v>85</v>
      </c>
      <c r="B70" s="7" t="s">
        <v>8</v>
      </c>
      <c r="C70" s="7">
        <v>222.85</v>
      </c>
      <c r="D70" s="8">
        <v>45360</v>
      </c>
      <c r="E70" s="7" t="s">
        <v>21</v>
      </c>
      <c r="F70" s="7" t="str">
        <v>03</v>
      </c>
      <c r="G70" s="9" t="str">
        <v>09</v>
      </c>
    </row>
    <row r="71" spans="1:7">
      <c r="A71" s="10" t="s">
        <v>86</v>
      </c>
      <c r="B71" s="11" t="s">
        <v>8</v>
      </c>
      <c r="C71" s="11">
        <v>181.54</v>
      </c>
      <c r="D71" s="12">
        <v>45361</v>
      </c>
      <c r="E71" s="11" t="s">
        <v>14</v>
      </c>
      <c r="F71" s="11" t="str">
        <v>03</v>
      </c>
      <c r="G71" s="13" t="str">
        <v>10</v>
      </c>
    </row>
    <row r="72" spans="1:7">
      <c r="A72" s="6" t="s">
        <v>87</v>
      </c>
      <c r="B72" s="7" t="s">
        <v>35</v>
      </c>
      <c r="C72" s="7">
        <v>326.10000000000002</v>
      </c>
      <c r="D72" s="8">
        <v>45362</v>
      </c>
      <c r="E72" s="7" t="s">
        <v>9</v>
      </c>
      <c r="F72" s="7" t="str">
        <v>03</v>
      </c>
      <c r="G72" s="9" t="str">
        <v>11</v>
      </c>
    </row>
    <row r="73" spans="1:7">
      <c r="A73" s="10" t="s">
        <v>88</v>
      </c>
      <c r="B73" s="11" t="s">
        <v>11</v>
      </c>
      <c r="C73" s="11">
        <v>337.77</v>
      </c>
      <c r="D73" s="12">
        <v>45363</v>
      </c>
      <c r="E73" s="11" t="s">
        <v>16</v>
      </c>
      <c r="F73" s="11" t="str">
        <v>03</v>
      </c>
      <c r="G73" s="13" t="str">
        <v>12</v>
      </c>
    </row>
    <row r="74" spans="1:7">
      <c r="A74" s="6" t="s">
        <v>89</v>
      </c>
      <c r="B74" s="7" t="s">
        <v>11</v>
      </c>
      <c r="C74" s="7">
        <v>433.44</v>
      </c>
      <c r="D74" s="8">
        <v>45364</v>
      </c>
      <c r="E74" s="7" t="s">
        <v>21</v>
      </c>
      <c r="F74" s="7" t="str">
        <v>03</v>
      </c>
      <c r="G74" s="9" t="str">
        <v>13</v>
      </c>
    </row>
    <row r="75" spans="1:7">
      <c r="A75" s="10" t="s">
        <v>90</v>
      </c>
      <c r="B75" s="11" t="s">
        <v>19</v>
      </c>
      <c r="C75" s="11">
        <v>122.79</v>
      </c>
      <c r="D75" s="12">
        <v>45365</v>
      </c>
      <c r="E75" s="11" t="s">
        <v>9</v>
      </c>
      <c r="F75" s="11" t="str">
        <v>03</v>
      </c>
      <c r="G75" s="13" t="str">
        <v>14</v>
      </c>
    </row>
    <row r="76" spans="1:7">
      <c r="A76" s="6" t="s">
        <v>91</v>
      </c>
      <c r="B76" s="7" t="s">
        <v>11</v>
      </c>
      <c r="C76" s="7">
        <v>254.6</v>
      </c>
      <c r="D76" s="8">
        <v>45366</v>
      </c>
      <c r="E76" s="7" t="s">
        <v>21</v>
      </c>
      <c r="F76" s="7" t="str">
        <v>03</v>
      </c>
      <c r="G76" s="9" t="str">
        <v>15</v>
      </c>
    </row>
    <row r="77" spans="1:7">
      <c r="A77" s="10" t="s">
        <v>92</v>
      </c>
      <c r="B77" s="11" t="s">
        <v>19</v>
      </c>
      <c r="C77" s="11">
        <v>290.27999999999997</v>
      </c>
      <c r="D77" s="12">
        <v>45367</v>
      </c>
      <c r="E77" s="11" t="s">
        <v>21</v>
      </c>
      <c r="F77" s="11" t="str">
        <v>03</v>
      </c>
      <c r="G77" s="13" t="str">
        <v>16</v>
      </c>
    </row>
    <row r="78" spans="1:7">
      <c r="A78" s="6" t="s">
        <v>93</v>
      </c>
      <c r="B78" s="7" t="s">
        <v>35</v>
      </c>
      <c r="C78" s="7">
        <v>386.59</v>
      </c>
      <c r="D78" s="8">
        <v>45368</v>
      </c>
      <c r="E78" s="7" t="s">
        <v>16</v>
      </c>
      <c r="F78" s="7" t="str">
        <v>03</v>
      </c>
      <c r="G78" s="9" t="str">
        <v>17</v>
      </c>
    </row>
    <row r="79" spans="1:7">
      <c r="A79" s="10" t="s">
        <v>94</v>
      </c>
      <c r="B79" s="11" t="s">
        <v>8</v>
      </c>
      <c r="C79" s="11">
        <v>31.37</v>
      </c>
      <c r="D79" s="12">
        <v>45369</v>
      </c>
      <c r="E79" s="11" t="s">
        <v>26</v>
      </c>
      <c r="F79" s="11" t="str">
        <v>03</v>
      </c>
      <c r="G79" s="13" t="str">
        <v>18</v>
      </c>
    </row>
    <row r="80" spans="1:7">
      <c r="A80" s="6" t="s">
        <v>95</v>
      </c>
      <c r="B80" s="7" t="s">
        <v>8</v>
      </c>
      <c r="C80" s="7">
        <v>497.33</v>
      </c>
      <c r="D80" s="8">
        <v>45370</v>
      </c>
      <c r="E80" s="7" t="s">
        <v>14</v>
      </c>
      <c r="F80" s="7" t="str">
        <v>03</v>
      </c>
      <c r="G80" s="9" t="str">
        <v>19</v>
      </c>
    </row>
    <row r="81" spans="1:7">
      <c r="A81" s="10" t="s">
        <v>96</v>
      </c>
      <c r="B81" s="11" t="s">
        <v>8</v>
      </c>
      <c r="C81" s="11">
        <v>240.27</v>
      </c>
      <c r="D81" s="12">
        <v>45371</v>
      </c>
      <c r="E81" s="11" t="s">
        <v>14</v>
      </c>
      <c r="F81" s="11" t="str">
        <v>03</v>
      </c>
      <c r="G81" s="13" t="str">
        <v>20</v>
      </c>
    </row>
    <row r="82" spans="1:7">
      <c r="A82" s="6" t="s">
        <v>97</v>
      </c>
      <c r="B82" s="7" t="s">
        <v>11</v>
      </c>
      <c r="C82" s="7">
        <v>146.97999999999999</v>
      </c>
      <c r="D82" s="8">
        <v>45372</v>
      </c>
      <c r="E82" s="7" t="s">
        <v>16</v>
      </c>
      <c r="F82" s="7" t="str">
        <v>03</v>
      </c>
      <c r="G82" s="9" t="str">
        <v>21</v>
      </c>
    </row>
    <row r="83" spans="1:7">
      <c r="A83" s="10" t="s">
        <v>98</v>
      </c>
      <c r="B83" s="11" t="s">
        <v>35</v>
      </c>
      <c r="C83" s="11">
        <v>442.91</v>
      </c>
      <c r="D83" s="12">
        <v>45373</v>
      </c>
      <c r="E83" s="11" t="s">
        <v>21</v>
      </c>
      <c r="F83" s="11" t="str">
        <v>03</v>
      </c>
      <c r="G83" s="13" t="str">
        <v>22</v>
      </c>
    </row>
    <row r="84" spans="1:7">
      <c r="A84" s="6" t="s">
        <v>99</v>
      </c>
      <c r="B84" s="7" t="s">
        <v>11</v>
      </c>
      <c r="C84" s="7">
        <v>376.38</v>
      </c>
      <c r="D84" s="8">
        <v>45374</v>
      </c>
      <c r="E84" s="7" t="s">
        <v>9</v>
      </c>
      <c r="F84" s="7" t="str">
        <v>03</v>
      </c>
      <c r="G84" s="9" t="str">
        <v>23</v>
      </c>
    </row>
    <row r="85" spans="1:7">
      <c r="A85" s="10" t="s">
        <v>100</v>
      </c>
      <c r="B85" s="11" t="s">
        <v>11</v>
      </c>
      <c r="C85" s="11">
        <v>477.01</v>
      </c>
      <c r="D85" s="12">
        <v>45375</v>
      </c>
      <c r="E85" s="11" t="s">
        <v>21</v>
      </c>
      <c r="F85" s="11" t="str">
        <v>03</v>
      </c>
      <c r="G85" s="13" t="str">
        <v>24</v>
      </c>
    </row>
    <row r="86" spans="1:7">
      <c r="A86" s="6" t="s">
        <v>101</v>
      </c>
      <c r="B86" s="7" t="s">
        <v>35</v>
      </c>
      <c r="C86" s="7">
        <v>172.07</v>
      </c>
      <c r="D86" s="8">
        <v>45376</v>
      </c>
      <c r="E86" s="7" t="s">
        <v>16</v>
      </c>
      <c r="F86" s="7" t="str">
        <v>03</v>
      </c>
      <c r="G86" s="9" t="str">
        <v>25</v>
      </c>
    </row>
    <row r="87" spans="1:7">
      <c r="A87" s="10" t="s">
        <v>102</v>
      </c>
      <c r="B87" s="11" t="s">
        <v>35</v>
      </c>
      <c r="C87" s="11">
        <v>280.85000000000002</v>
      </c>
      <c r="D87" s="12">
        <v>45377</v>
      </c>
      <c r="E87" s="11" t="s">
        <v>14</v>
      </c>
      <c r="F87" s="11" t="str">
        <v>03</v>
      </c>
      <c r="G87" s="13" t="str">
        <v>26</v>
      </c>
    </row>
    <row r="88" spans="1:7">
      <c r="A88" s="6" t="s">
        <v>103</v>
      </c>
      <c r="B88" s="7" t="s">
        <v>35</v>
      </c>
      <c r="C88" s="7">
        <v>290.42</v>
      </c>
      <c r="D88" s="8">
        <v>45378</v>
      </c>
      <c r="E88" s="7" t="s">
        <v>21</v>
      </c>
      <c r="F88" s="7" t="str">
        <v>03</v>
      </c>
      <c r="G88" s="9" t="str">
        <v>27</v>
      </c>
    </row>
    <row r="89" spans="1:7">
      <c r="A89" s="10" t="s">
        <v>104</v>
      </c>
      <c r="B89" s="11" t="s">
        <v>35</v>
      </c>
      <c r="C89" s="11">
        <v>490.36</v>
      </c>
      <c r="D89" s="12">
        <v>45379</v>
      </c>
      <c r="E89" s="11" t="s">
        <v>14</v>
      </c>
      <c r="F89" s="11" t="str">
        <v>03</v>
      </c>
      <c r="G89" s="13" t="str">
        <v>28</v>
      </c>
    </row>
    <row r="90" spans="1:7">
      <c r="A90" s="6" t="s">
        <v>105</v>
      </c>
      <c r="B90" s="7" t="s">
        <v>8</v>
      </c>
      <c r="C90" s="7">
        <v>46.92</v>
      </c>
      <c r="D90" s="8">
        <v>45380</v>
      </c>
      <c r="E90" s="7" t="s">
        <v>9</v>
      </c>
      <c r="F90" s="7" t="str">
        <v>03</v>
      </c>
      <c r="G90" s="9" t="str">
        <v>29</v>
      </c>
    </row>
    <row r="91" spans="1:7">
      <c r="A91" s="10" t="s">
        <v>106</v>
      </c>
      <c r="B91" s="11" t="s">
        <v>13</v>
      </c>
      <c r="C91" s="11">
        <v>159.79</v>
      </c>
      <c r="D91" s="12">
        <v>45381</v>
      </c>
      <c r="E91" s="11" t="s">
        <v>14</v>
      </c>
      <c r="F91" s="11" t="str">
        <v>03</v>
      </c>
      <c r="G91" s="13" t="str">
        <v>30</v>
      </c>
    </row>
    <row r="92" spans="1:7">
      <c r="A92" s="6" t="s">
        <v>107</v>
      </c>
      <c r="B92" s="7" t="s">
        <v>13</v>
      </c>
      <c r="C92" s="7">
        <v>103.55</v>
      </c>
      <c r="D92" s="8">
        <v>45382</v>
      </c>
      <c r="E92" s="7" t="s">
        <v>14</v>
      </c>
      <c r="F92" s="7" t="str">
        <v>03</v>
      </c>
      <c r="G92" s="9" t="str">
        <v>31</v>
      </c>
    </row>
    <row r="93" spans="1:7">
      <c r="A93" s="10" t="s">
        <v>108</v>
      </c>
      <c r="B93" s="11" t="s">
        <v>35</v>
      </c>
      <c r="C93" s="11">
        <v>141.55000000000001</v>
      </c>
      <c r="D93" s="12">
        <v>45383</v>
      </c>
      <c r="E93" s="11" t="s">
        <v>26</v>
      </c>
      <c r="F93" s="11" t="str">
        <v>04</v>
      </c>
      <c r="G93" s="13" t="str">
        <v>01</v>
      </c>
    </row>
    <row r="94" spans="1:7">
      <c r="A94" s="6" t="s">
        <v>109</v>
      </c>
      <c r="B94" s="7" t="s">
        <v>13</v>
      </c>
      <c r="C94" s="7">
        <v>247.79</v>
      </c>
      <c r="D94" s="8">
        <v>45384</v>
      </c>
      <c r="E94" s="7" t="s">
        <v>26</v>
      </c>
      <c r="F94" s="7" t="str">
        <v>04</v>
      </c>
      <c r="G94" s="9" t="str">
        <v>02</v>
      </c>
    </row>
    <row r="95" spans="1:7">
      <c r="A95" s="10" t="s">
        <v>110</v>
      </c>
      <c r="B95" s="11" t="s">
        <v>13</v>
      </c>
      <c r="C95" s="11">
        <v>192.62</v>
      </c>
      <c r="D95" s="12">
        <v>45385</v>
      </c>
      <c r="E95" s="11" t="s">
        <v>26</v>
      </c>
      <c r="F95" s="11" t="str">
        <v>04</v>
      </c>
      <c r="G95" s="13" t="str">
        <v>03</v>
      </c>
    </row>
    <row r="96" spans="1:7">
      <c r="A96" s="6" t="s">
        <v>111</v>
      </c>
      <c r="B96" s="7" t="s">
        <v>35</v>
      </c>
      <c r="C96" s="7">
        <v>203.4</v>
      </c>
      <c r="D96" s="8">
        <v>45386</v>
      </c>
      <c r="E96" s="7" t="s">
        <v>14</v>
      </c>
      <c r="F96" s="7" t="str">
        <v>04</v>
      </c>
      <c r="G96" s="9" t="str">
        <v>04</v>
      </c>
    </row>
    <row r="97" spans="1:7">
      <c r="A97" s="10" t="s">
        <v>112</v>
      </c>
      <c r="B97" s="11" t="s">
        <v>13</v>
      </c>
      <c r="C97" s="11">
        <v>423.66</v>
      </c>
      <c r="D97" s="12">
        <v>45387</v>
      </c>
      <c r="E97" s="11" t="s">
        <v>16</v>
      </c>
      <c r="F97" s="11" t="str">
        <v>04</v>
      </c>
      <c r="G97" s="13" t="str">
        <v>05</v>
      </c>
    </row>
    <row r="98" spans="1:7">
      <c r="A98" s="6" t="s">
        <v>113</v>
      </c>
      <c r="B98" s="7" t="s">
        <v>11</v>
      </c>
      <c r="C98" s="7">
        <v>465.71</v>
      </c>
      <c r="D98" s="8">
        <v>45388</v>
      </c>
      <c r="E98" s="7" t="s">
        <v>14</v>
      </c>
      <c r="F98" s="7" t="str">
        <v>04</v>
      </c>
      <c r="G98" s="9" t="str">
        <v>06</v>
      </c>
    </row>
    <row r="99" spans="1:7">
      <c r="A99" s="10" t="s">
        <v>114</v>
      </c>
      <c r="B99" s="11" t="s">
        <v>19</v>
      </c>
      <c r="C99" s="11">
        <v>44.5</v>
      </c>
      <c r="D99" s="12">
        <v>45389</v>
      </c>
      <c r="E99" s="11" t="s">
        <v>16</v>
      </c>
      <c r="F99" s="11" t="str">
        <v>04</v>
      </c>
      <c r="G99" s="13" t="str">
        <v>07</v>
      </c>
    </row>
    <row r="100" spans="1:7">
      <c r="A100" s="6" t="s">
        <v>115</v>
      </c>
      <c r="B100" s="7" t="s">
        <v>19</v>
      </c>
      <c r="C100" s="7">
        <v>112.37</v>
      </c>
      <c r="D100" s="8">
        <v>45390</v>
      </c>
      <c r="E100" s="7" t="s">
        <v>16</v>
      </c>
      <c r="F100" s="7" t="str">
        <v>04</v>
      </c>
      <c r="G100" s="9" t="str">
        <v>08</v>
      </c>
    </row>
    <row r="101" spans="1:7">
      <c r="A101" s="10" t="s">
        <v>116</v>
      </c>
      <c r="B101" s="11" t="s">
        <v>35</v>
      </c>
      <c r="C101" s="11">
        <v>338.86</v>
      </c>
      <c r="D101" s="12">
        <v>45391</v>
      </c>
      <c r="E101" s="11" t="s">
        <v>26</v>
      </c>
      <c r="F101" s="11" t="str">
        <v>04</v>
      </c>
      <c r="G101" s="13" t="str">
        <v>09</v>
      </c>
    </row>
    <row r="102" spans="1:7">
      <c r="A102" s="6" t="s">
        <v>117</v>
      </c>
      <c r="B102" s="7" t="s">
        <v>8</v>
      </c>
      <c r="C102" s="7">
        <v>185.74</v>
      </c>
      <c r="D102" s="8">
        <v>45392</v>
      </c>
      <c r="E102" s="7" t="s">
        <v>21</v>
      </c>
      <c r="F102" s="7" t="str">
        <v>04</v>
      </c>
      <c r="G102" s="9" t="str">
        <v>10</v>
      </c>
    </row>
    <row r="103" spans="1:7">
      <c r="A103" s="10" t="s">
        <v>118</v>
      </c>
      <c r="B103" s="11" t="s">
        <v>35</v>
      </c>
      <c r="C103" s="11">
        <v>134.54</v>
      </c>
      <c r="D103" s="12">
        <v>45393</v>
      </c>
      <c r="E103" s="11" t="s">
        <v>9</v>
      </c>
      <c r="F103" s="11" t="str">
        <v>04</v>
      </c>
      <c r="G103" s="13" t="str">
        <v>11</v>
      </c>
    </row>
    <row r="104" spans="1:7">
      <c r="A104" s="6" t="s">
        <v>119</v>
      </c>
      <c r="B104" s="7" t="s">
        <v>8</v>
      </c>
      <c r="C104" s="7">
        <v>154.69</v>
      </c>
      <c r="D104" s="8">
        <v>45394</v>
      </c>
      <c r="E104" s="7" t="s">
        <v>26</v>
      </c>
      <c r="F104" s="7" t="str">
        <v>04</v>
      </c>
      <c r="G104" s="9" t="str">
        <v>12</v>
      </c>
    </row>
    <row r="105" spans="1:7">
      <c r="A105" s="10" t="s">
        <v>120</v>
      </c>
      <c r="B105" s="11" t="s">
        <v>19</v>
      </c>
      <c r="C105" s="11">
        <v>168.05</v>
      </c>
      <c r="D105" s="12">
        <v>45395</v>
      </c>
      <c r="E105" s="11" t="s">
        <v>26</v>
      </c>
      <c r="F105" s="11" t="str">
        <v>04</v>
      </c>
      <c r="G105" s="13" t="str">
        <v>13</v>
      </c>
    </row>
    <row r="106" spans="1:7">
      <c r="A106" s="6" t="s">
        <v>121</v>
      </c>
      <c r="B106" s="7" t="s">
        <v>35</v>
      </c>
      <c r="C106" s="7">
        <v>425.85</v>
      </c>
      <c r="D106" s="8">
        <v>45396</v>
      </c>
      <c r="E106" s="7" t="s">
        <v>21</v>
      </c>
      <c r="F106" s="7" t="str">
        <v>04</v>
      </c>
      <c r="G106" s="9" t="str">
        <v>14</v>
      </c>
    </row>
    <row r="107" spans="1:7">
      <c r="A107" s="10" t="s">
        <v>122</v>
      </c>
      <c r="B107" s="11" t="s">
        <v>11</v>
      </c>
      <c r="C107" s="11">
        <v>76.94</v>
      </c>
      <c r="D107" s="12">
        <v>45397</v>
      </c>
      <c r="E107" s="11" t="s">
        <v>9</v>
      </c>
      <c r="F107" s="11" t="str">
        <v>04</v>
      </c>
      <c r="G107" s="13" t="str">
        <v>15</v>
      </c>
    </row>
    <row r="108" spans="1:7">
      <c r="A108" s="6" t="s">
        <v>123</v>
      </c>
      <c r="B108" s="7" t="s">
        <v>13</v>
      </c>
      <c r="C108" s="7">
        <v>357.37</v>
      </c>
      <c r="D108" s="8">
        <v>45398</v>
      </c>
      <c r="E108" s="7" t="s">
        <v>14</v>
      </c>
      <c r="F108" s="7" t="str">
        <v>04</v>
      </c>
      <c r="G108" s="9" t="str">
        <v>16</v>
      </c>
    </row>
    <row r="109" spans="1:7">
      <c r="A109" s="10" t="s">
        <v>124</v>
      </c>
      <c r="B109" s="11" t="s">
        <v>8</v>
      </c>
      <c r="C109" s="11">
        <v>280.88</v>
      </c>
      <c r="D109" s="12">
        <v>45399</v>
      </c>
      <c r="E109" s="11" t="s">
        <v>14</v>
      </c>
      <c r="F109" s="11" t="str">
        <v>04</v>
      </c>
      <c r="G109" s="13" t="str">
        <v>17</v>
      </c>
    </row>
    <row r="110" spans="1:7">
      <c r="A110" s="6" t="s">
        <v>125</v>
      </c>
      <c r="B110" s="7" t="s">
        <v>13</v>
      </c>
      <c r="C110" s="7">
        <v>155.29</v>
      </c>
      <c r="D110" s="8">
        <v>45400</v>
      </c>
      <c r="E110" s="7" t="s">
        <v>26</v>
      </c>
      <c r="F110" s="7" t="str">
        <v>04</v>
      </c>
      <c r="G110" s="9" t="str">
        <v>18</v>
      </c>
    </row>
    <row r="111" spans="1:7">
      <c r="A111" s="10" t="s">
        <v>126</v>
      </c>
      <c r="B111" s="11" t="s">
        <v>13</v>
      </c>
      <c r="C111" s="11">
        <v>215.69</v>
      </c>
      <c r="D111" s="12">
        <v>45401</v>
      </c>
      <c r="E111" s="11" t="s">
        <v>9</v>
      </c>
      <c r="F111" s="11" t="str">
        <v>04</v>
      </c>
      <c r="G111" s="13" t="str">
        <v>19</v>
      </c>
    </row>
    <row r="112" spans="1:7">
      <c r="A112" s="6" t="s">
        <v>127</v>
      </c>
      <c r="B112" s="7" t="s">
        <v>35</v>
      </c>
      <c r="C112" s="7">
        <v>135.54</v>
      </c>
      <c r="D112" s="8">
        <v>45402</v>
      </c>
      <c r="E112" s="7" t="s">
        <v>26</v>
      </c>
      <c r="F112" s="7" t="str">
        <v>04</v>
      </c>
      <c r="G112" s="9" t="str">
        <v>20</v>
      </c>
    </row>
    <row r="113" spans="1:7">
      <c r="A113" s="10" t="s">
        <v>128</v>
      </c>
      <c r="B113" s="11" t="s">
        <v>13</v>
      </c>
      <c r="C113" s="11">
        <v>309.64</v>
      </c>
      <c r="D113" s="12">
        <v>45403</v>
      </c>
      <c r="E113" s="11" t="s">
        <v>16</v>
      </c>
      <c r="F113" s="11" t="str">
        <v>04</v>
      </c>
      <c r="G113" s="13" t="str">
        <v>21</v>
      </c>
    </row>
    <row r="114" spans="1:7">
      <c r="A114" s="6" t="s">
        <v>129</v>
      </c>
      <c r="B114" s="7" t="s">
        <v>11</v>
      </c>
      <c r="C114" s="7">
        <v>49.98</v>
      </c>
      <c r="D114" s="8">
        <v>45404</v>
      </c>
      <c r="E114" s="7" t="s">
        <v>26</v>
      </c>
      <c r="F114" s="7" t="str">
        <v>04</v>
      </c>
      <c r="G114" s="9" t="str">
        <v>22</v>
      </c>
    </row>
    <row r="115" spans="1:7">
      <c r="A115" s="10" t="s">
        <v>130</v>
      </c>
      <c r="B115" s="11" t="s">
        <v>13</v>
      </c>
      <c r="C115" s="11">
        <v>12.54</v>
      </c>
      <c r="D115" s="12">
        <v>45405</v>
      </c>
      <c r="E115" s="11" t="s">
        <v>26</v>
      </c>
      <c r="F115" s="11" t="str">
        <v>04</v>
      </c>
      <c r="G115" s="13" t="str">
        <v>23</v>
      </c>
    </row>
    <row r="116" spans="1:7">
      <c r="A116" s="6" t="s">
        <v>131</v>
      </c>
      <c r="B116" s="7" t="s">
        <v>35</v>
      </c>
      <c r="C116" s="7">
        <v>317.67</v>
      </c>
      <c r="D116" s="8">
        <v>45406</v>
      </c>
      <c r="E116" s="7" t="s">
        <v>14</v>
      </c>
      <c r="F116" s="7" t="str">
        <v>04</v>
      </c>
      <c r="G116" s="9" t="str">
        <v>24</v>
      </c>
    </row>
    <row r="117" spans="1:7">
      <c r="A117" s="10" t="s">
        <v>132</v>
      </c>
      <c r="B117" s="11" t="s">
        <v>11</v>
      </c>
      <c r="C117" s="11">
        <v>105.19</v>
      </c>
      <c r="D117" s="12">
        <v>45407</v>
      </c>
      <c r="E117" s="11" t="s">
        <v>14</v>
      </c>
      <c r="F117" s="11" t="str">
        <v>04</v>
      </c>
      <c r="G117" s="13" t="str">
        <v>25</v>
      </c>
    </row>
    <row r="118" spans="1:7">
      <c r="A118" s="6" t="s">
        <v>133</v>
      </c>
      <c r="B118" s="7" t="s">
        <v>19</v>
      </c>
      <c r="C118" s="7">
        <v>44.76</v>
      </c>
      <c r="D118" s="8">
        <v>45408</v>
      </c>
      <c r="E118" s="7" t="s">
        <v>14</v>
      </c>
      <c r="F118" s="7" t="str">
        <v>04</v>
      </c>
      <c r="G118" s="9" t="str">
        <v>26</v>
      </c>
    </row>
    <row r="119" spans="1:7">
      <c r="A119" s="10" t="s">
        <v>134</v>
      </c>
      <c r="B119" s="11" t="s">
        <v>13</v>
      </c>
      <c r="C119" s="11">
        <v>204.42</v>
      </c>
      <c r="D119" s="12">
        <v>45409</v>
      </c>
      <c r="E119" s="11" t="s">
        <v>16</v>
      </c>
      <c r="F119" s="11" t="str">
        <v>04</v>
      </c>
      <c r="G119" s="13" t="str">
        <v>27</v>
      </c>
    </row>
    <row r="120" spans="1:7">
      <c r="A120" s="6" t="s">
        <v>135</v>
      </c>
      <c r="B120" s="7" t="s">
        <v>35</v>
      </c>
      <c r="C120" s="7">
        <v>34.880000000000003</v>
      </c>
      <c r="D120" s="8">
        <v>45410</v>
      </c>
      <c r="E120" s="7" t="s">
        <v>14</v>
      </c>
      <c r="F120" s="7" t="str">
        <v>04</v>
      </c>
      <c r="G120" s="9" t="str">
        <v>28</v>
      </c>
    </row>
    <row r="121" spans="1:7">
      <c r="A121" s="10" t="s">
        <v>136</v>
      </c>
      <c r="B121" s="11" t="s">
        <v>19</v>
      </c>
      <c r="C121" s="11">
        <v>444.44</v>
      </c>
      <c r="D121" s="12">
        <v>45411</v>
      </c>
      <c r="E121" s="11" t="s">
        <v>9</v>
      </c>
      <c r="F121" s="11" t="str">
        <v>04</v>
      </c>
      <c r="G121" s="13" t="str">
        <v>29</v>
      </c>
    </row>
    <row r="122" spans="1:7">
      <c r="A122" s="6" t="s">
        <v>137</v>
      </c>
      <c r="B122" s="7" t="s">
        <v>19</v>
      </c>
      <c r="C122" s="7">
        <v>23.53</v>
      </c>
      <c r="D122" s="8">
        <v>45412</v>
      </c>
      <c r="E122" s="7" t="s">
        <v>21</v>
      </c>
      <c r="F122" s="7" t="str">
        <v>04</v>
      </c>
      <c r="G122" s="9" t="str">
        <v>30</v>
      </c>
    </row>
    <row r="123" spans="1:7">
      <c r="A123" s="10" t="s">
        <v>138</v>
      </c>
      <c r="B123" s="11" t="s">
        <v>8</v>
      </c>
      <c r="C123" s="11">
        <v>293.64</v>
      </c>
      <c r="D123" s="12">
        <v>45413</v>
      </c>
      <c r="E123" s="11" t="s">
        <v>9</v>
      </c>
      <c r="F123" s="11" t="str">
        <v>05</v>
      </c>
      <c r="G123" s="13" t="str">
        <v>01</v>
      </c>
    </row>
    <row r="124" spans="1:7">
      <c r="A124" s="6" t="s">
        <v>139</v>
      </c>
      <c r="B124" s="7" t="s">
        <v>11</v>
      </c>
      <c r="C124" s="7">
        <v>224.85</v>
      </c>
      <c r="D124" s="8">
        <v>45414</v>
      </c>
      <c r="E124" s="7" t="s">
        <v>9</v>
      </c>
      <c r="F124" s="7" t="str">
        <v>05</v>
      </c>
      <c r="G124" s="9" t="str">
        <v>02</v>
      </c>
    </row>
    <row r="125" spans="1:7">
      <c r="A125" s="10" t="s">
        <v>140</v>
      </c>
      <c r="B125" s="11" t="s">
        <v>13</v>
      </c>
      <c r="C125" s="11">
        <v>339.29</v>
      </c>
      <c r="D125" s="12">
        <v>45415</v>
      </c>
      <c r="E125" s="11" t="s">
        <v>14</v>
      </c>
      <c r="F125" s="11" t="str">
        <v>05</v>
      </c>
      <c r="G125" s="13" t="str">
        <v>03</v>
      </c>
    </row>
    <row r="126" spans="1:7">
      <c r="A126" s="6" t="s">
        <v>141</v>
      </c>
      <c r="B126" s="7" t="s">
        <v>35</v>
      </c>
      <c r="C126" s="7">
        <v>170.79</v>
      </c>
      <c r="D126" s="8">
        <v>45416</v>
      </c>
      <c r="E126" s="7" t="s">
        <v>21</v>
      </c>
      <c r="F126" s="7" t="str">
        <v>05</v>
      </c>
      <c r="G126" s="9" t="str">
        <v>04</v>
      </c>
    </row>
    <row r="127" spans="1:7">
      <c r="A127" s="10" t="s">
        <v>142</v>
      </c>
      <c r="B127" s="11" t="s">
        <v>8</v>
      </c>
      <c r="C127" s="11">
        <v>85.97</v>
      </c>
      <c r="D127" s="12">
        <v>45417</v>
      </c>
      <c r="E127" s="11" t="s">
        <v>21</v>
      </c>
      <c r="F127" s="11" t="str">
        <v>05</v>
      </c>
      <c r="G127" s="13" t="str">
        <v>05</v>
      </c>
    </row>
    <row r="128" spans="1:7">
      <c r="A128" s="6" t="s">
        <v>143</v>
      </c>
      <c r="B128" s="7" t="s">
        <v>11</v>
      </c>
      <c r="C128" s="7">
        <v>491.1</v>
      </c>
      <c r="D128" s="8">
        <v>45418</v>
      </c>
      <c r="E128" s="7" t="s">
        <v>21</v>
      </c>
      <c r="F128" s="7" t="str">
        <v>05</v>
      </c>
      <c r="G128" s="9" t="str">
        <v>06</v>
      </c>
    </row>
    <row r="129" spans="1:7">
      <c r="A129" s="10" t="s">
        <v>144</v>
      </c>
      <c r="B129" s="11" t="s">
        <v>8</v>
      </c>
      <c r="C129" s="11">
        <v>421.08</v>
      </c>
      <c r="D129" s="12">
        <v>45419</v>
      </c>
      <c r="E129" s="11" t="s">
        <v>16</v>
      </c>
      <c r="F129" s="11" t="str">
        <v>05</v>
      </c>
      <c r="G129" s="13" t="str">
        <v>07</v>
      </c>
    </row>
    <row r="130" spans="1:7">
      <c r="A130" s="6" t="s">
        <v>145</v>
      </c>
      <c r="B130" s="7" t="s">
        <v>11</v>
      </c>
      <c r="C130" s="7">
        <v>431.6</v>
      </c>
      <c r="D130" s="8">
        <v>45420</v>
      </c>
      <c r="E130" s="7" t="s">
        <v>14</v>
      </c>
      <c r="F130" s="7" t="str">
        <v>05</v>
      </c>
      <c r="G130" s="9" t="str">
        <v>08</v>
      </c>
    </row>
    <row r="131" spans="1:7">
      <c r="A131" s="10" t="s">
        <v>146</v>
      </c>
      <c r="B131" s="11" t="s">
        <v>11</v>
      </c>
      <c r="C131" s="11">
        <v>132.62</v>
      </c>
      <c r="D131" s="12">
        <v>45421</v>
      </c>
      <c r="E131" s="11" t="s">
        <v>21</v>
      </c>
      <c r="F131" s="11" t="str">
        <v>05</v>
      </c>
      <c r="G131" s="13" t="str">
        <v>09</v>
      </c>
    </row>
    <row r="132" spans="1:7">
      <c r="A132" s="6" t="s">
        <v>147</v>
      </c>
      <c r="B132" s="7" t="s">
        <v>13</v>
      </c>
      <c r="C132" s="7">
        <v>29.03</v>
      </c>
      <c r="D132" s="8">
        <v>45422</v>
      </c>
      <c r="E132" s="7" t="s">
        <v>16</v>
      </c>
      <c r="F132" s="7" t="str">
        <v>05</v>
      </c>
      <c r="G132" s="9" t="str">
        <v>10</v>
      </c>
    </row>
    <row r="133" spans="1:7">
      <c r="A133" s="10" t="s">
        <v>148</v>
      </c>
      <c r="B133" s="11" t="s">
        <v>11</v>
      </c>
      <c r="C133" s="11">
        <v>158.6</v>
      </c>
      <c r="D133" s="12">
        <v>45423</v>
      </c>
      <c r="E133" s="11" t="s">
        <v>26</v>
      </c>
      <c r="F133" s="11" t="str">
        <v>05</v>
      </c>
      <c r="G133" s="13" t="str">
        <v>11</v>
      </c>
    </row>
    <row r="134" spans="1:7">
      <c r="A134" s="6" t="s">
        <v>149</v>
      </c>
      <c r="B134" s="7" t="s">
        <v>8</v>
      </c>
      <c r="C134" s="7">
        <v>273.17</v>
      </c>
      <c r="D134" s="8">
        <v>45424</v>
      </c>
      <c r="E134" s="7" t="s">
        <v>26</v>
      </c>
      <c r="F134" s="7" t="str">
        <v>05</v>
      </c>
      <c r="G134" s="9" t="str">
        <v>12</v>
      </c>
    </row>
    <row r="135" spans="1:7">
      <c r="A135" s="10" t="s">
        <v>150</v>
      </c>
      <c r="B135" s="11" t="s">
        <v>11</v>
      </c>
      <c r="C135" s="11">
        <v>170.06</v>
      </c>
      <c r="D135" s="12">
        <v>45425</v>
      </c>
      <c r="E135" s="11" t="s">
        <v>16</v>
      </c>
      <c r="F135" s="11" t="str">
        <v>05</v>
      </c>
      <c r="G135" s="13" t="str">
        <v>13</v>
      </c>
    </row>
    <row r="136" spans="1:7">
      <c r="A136" s="6" t="s">
        <v>151</v>
      </c>
      <c r="B136" s="7" t="s">
        <v>13</v>
      </c>
      <c r="C136" s="7">
        <v>415.66</v>
      </c>
      <c r="D136" s="8">
        <v>45426</v>
      </c>
      <c r="E136" s="7" t="s">
        <v>16</v>
      </c>
      <c r="F136" s="7" t="str">
        <v>05</v>
      </c>
      <c r="G136" s="9" t="str">
        <v>14</v>
      </c>
    </row>
    <row r="137" spans="1:7">
      <c r="A137" s="10" t="s">
        <v>152</v>
      </c>
      <c r="B137" s="11" t="s">
        <v>13</v>
      </c>
      <c r="C137" s="11">
        <v>143.06</v>
      </c>
      <c r="D137" s="12">
        <v>45427</v>
      </c>
      <c r="E137" s="11" t="s">
        <v>14</v>
      </c>
      <c r="F137" s="11" t="str">
        <v>05</v>
      </c>
      <c r="G137" s="13" t="str">
        <v>15</v>
      </c>
    </row>
    <row r="138" spans="1:7">
      <c r="A138" s="6" t="s">
        <v>153</v>
      </c>
      <c r="B138" s="7" t="s">
        <v>8</v>
      </c>
      <c r="C138" s="7">
        <v>482.97</v>
      </c>
      <c r="D138" s="8">
        <v>45428</v>
      </c>
      <c r="E138" s="7" t="s">
        <v>14</v>
      </c>
      <c r="F138" s="7" t="str">
        <v>05</v>
      </c>
      <c r="G138" s="9" t="str">
        <v>16</v>
      </c>
    </row>
    <row r="139" spans="1:7">
      <c r="A139" s="10" t="s">
        <v>154</v>
      </c>
      <c r="B139" s="11" t="s">
        <v>19</v>
      </c>
      <c r="C139" s="11">
        <v>234.06</v>
      </c>
      <c r="D139" s="12">
        <v>45429</v>
      </c>
      <c r="E139" s="11" t="s">
        <v>26</v>
      </c>
      <c r="F139" s="11" t="str">
        <v>05</v>
      </c>
      <c r="G139" s="13" t="str">
        <v>17</v>
      </c>
    </row>
    <row r="140" spans="1:7">
      <c r="A140" s="6" t="s">
        <v>155</v>
      </c>
      <c r="B140" s="7" t="s">
        <v>19</v>
      </c>
      <c r="C140" s="7">
        <v>422.59</v>
      </c>
      <c r="D140" s="8">
        <v>45430</v>
      </c>
      <c r="E140" s="7" t="s">
        <v>21</v>
      </c>
      <c r="F140" s="7" t="str">
        <v>05</v>
      </c>
      <c r="G140" s="9" t="str">
        <v>18</v>
      </c>
    </row>
    <row r="141" spans="1:7">
      <c r="A141" s="10" t="s">
        <v>156</v>
      </c>
      <c r="B141" s="11" t="s">
        <v>11</v>
      </c>
      <c r="C141" s="11">
        <v>105.25</v>
      </c>
      <c r="D141" s="12">
        <v>45431</v>
      </c>
      <c r="E141" s="11" t="s">
        <v>26</v>
      </c>
      <c r="F141" s="11" t="str">
        <v>05</v>
      </c>
      <c r="G141" s="13" t="str">
        <v>19</v>
      </c>
    </row>
    <row r="142" spans="1:7">
      <c r="A142" s="6" t="s">
        <v>157</v>
      </c>
      <c r="B142" s="7" t="s">
        <v>35</v>
      </c>
      <c r="C142" s="7">
        <v>211.56</v>
      </c>
      <c r="D142" s="8">
        <v>45432</v>
      </c>
      <c r="E142" s="7" t="s">
        <v>21</v>
      </c>
      <c r="F142" s="7" t="str">
        <v>05</v>
      </c>
      <c r="G142" s="9" t="str">
        <v>20</v>
      </c>
    </row>
    <row r="143" spans="1:7">
      <c r="A143" s="10" t="s">
        <v>158</v>
      </c>
      <c r="B143" s="11" t="s">
        <v>11</v>
      </c>
      <c r="C143" s="11">
        <v>352.76</v>
      </c>
      <c r="D143" s="12">
        <v>45433</v>
      </c>
      <c r="E143" s="11" t="s">
        <v>21</v>
      </c>
      <c r="F143" s="11" t="str">
        <v>05</v>
      </c>
      <c r="G143" s="13" t="str">
        <v>21</v>
      </c>
    </row>
    <row r="144" spans="1:7">
      <c r="A144" s="6" t="s">
        <v>159</v>
      </c>
      <c r="B144" s="7" t="s">
        <v>8</v>
      </c>
      <c r="C144" s="7">
        <v>77.790000000000006</v>
      </c>
      <c r="D144" s="8">
        <v>45434</v>
      </c>
      <c r="E144" s="7" t="s">
        <v>14</v>
      </c>
      <c r="F144" s="7" t="str">
        <v>05</v>
      </c>
      <c r="G144" s="9" t="str">
        <v>22</v>
      </c>
    </row>
    <row r="145" spans="1:7">
      <c r="A145" s="10" t="s">
        <v>160</v>
      </c>
      <c r="B145" s="11" t="s">
        <v>8</v>
      </c>
      <c r="C145" s="11">
        <v>75.05</v>
      </c>
      <c r="D145" s="12">
        <v>45435</v>
      </c>
      <c r="E145" s="11" t="s">
        <v>9</v>
      </c>
      <c r="F145" s="11" t="str">
        <v>05</v>
      </c>
      <c r="G145" s="13" t="str">
        <v>23</v>
      </c>
    </row>
    <row r="146" spans="1:7">
      <c r="A146" s="6" t="s">
        <v>161</v>
      </c>
      <c r="B146" s="7" t="s">
        <v>8</v>
      </c>
      <c r="C146" s="7">
        <v>485.07</v>
      </c>
      <c r="D146" s="8">
        <v>45436</v>
      </c>
      <c r="E146" s="7" t="s">
        <v>9</v>
      </c>
      <c r="F146" s="7" t="str">
        <v>05</v>
      </c>
      <c r="G146" s="9" t="str">
        <v>24</v>
      </c>
    </row>
    <row r="147" spans="1:7">
      <c r="A147" s="10" t="s">
        <v>162</v>
      </c>
      <c r="B147" s="11" t="s">
        <v>8</v>
      </c>
      <c r="C147" s="11">
        <v>360.15</v>
      </c>
      <c r="D147" s="12">
        <v>45437</v>
      </c>
      <c r="E147" s="11" t="s">
        <v>16</v>
      </c>
      <c r="F147" s="11" t="str">
        <v>05</v>
      </c>
      <c r="G147" s="13" t="str">
        <v>25</v>
      </c>
    </row>
    <row r="148" spans="1:7">
      <c r="A148" s="6" t="s">
        <v>163</v>
      </c>
      <c r="B148" s="7" t="s">
        <v>8</v>
      </c>
      <c r="C148" s="7">
        <v>30.12</v>
      </c>
      <c r="D148" s="8">
        <v>45438</v>
      </c>
      <c r="E148" s="7" t="s">
        <v>14</v>
      </c>
      <c r="F148" s="7" t="str">
        <v>05</v>
      </c>
      <c r="G148" s="9" t="str">
        <v>26</v>
      </c>
    </row>
    <row r="149" spans="1:7">
      <c r="A149" s="10" t="s">
        <v>164</v>
      </c>
      <c r="B149" s="11" t="s">
        <v>13</v>
      </c>
      <c r="C149" s="11">
        <v>205.42</v>
      </c>
      <c r="D149" s="12">
        <v>45439</v>
      </c>
      <c r="E149" s="11" t="s">
        <v>21</v>
      </c>
      <c r="F149" s="11" t="str">
        <v>05</v>
      </c>
      <c r="G149" s="13" t="str">
        <v>27</v>
      </c>
    </row>
    <row r="150" spans="1:7">
      <c r="A150" s="6" t="s">
        <v>165</v>
      </c>
      <c r="B150" s="7" t="s">
        <v>19</v>
      </c>
      <c r="C150" s="7">
        <v>222.43</v>
      </c>
      <c r="D150" s="8">
        <v>45440</v>
      </c>
      <c r="E150" s="7" t="s">
        <v>9</v>
      </c>
      <c r="F150" s="7" t="str">
        <v>05</v>
      </c>
      <c r="G150" s="9" t="str">
        <v>28</v>
      </c>
    </row>
    <row r="151" spans="1:7">
      <c r="A151" s="10" t="s">
        <v>166</v>
      </c>
      <c r="B151" s="11" t="s">
        <v>8</v>
      </c>
      <c r="C151" s="11">
        <v>374.58</v>
      </c>
      <c r="D151" s="12">
        <v>45441</v>
      </c>
      <c r="E151" s="11" t="s">
        <v>21</v>
      </c>
      <c r="F151" s="11" t="str">
        <v>05</v>
      </c>
      <c r="G151" s="13" t="str">
        <v>29</v>
      </c>
    </row>
    <row r="152" spans="1:7">
      <c r="A152" s="6" t="s">
        <v>167</v>
      </c>
      <c r="B152" s="7" t="s">
        <v>35</v>
      </c>
      <c r="C152" s="7">
        <v>132.91999999999999</v>
      </c>
      <c r="D152" s="8">
        <v>45442</v>
      </c>
      <c r="E152" s="7" t="s">
        <v>9</v>
      </c>
      <c r="F152" s="7" t="str">
        <v>05</v>
      </c>
      <c r="G152" s="9" t="str">
        <v>30</v>
      </c>
    </row>
    <row r="153" spans="1:7">
      <c r="A153" s="10" t="s">
        <v>168</v>
      </c>
      <c r="B153" s="11" t="s">
        <v>35</v>
      </c>
      <c r="C153" s="11">
        <v>100.32</v>
      </c>
      <c r="D153" s="12">
        <v>45443</v>
      </c>
      <c r="E153" s="11" t="s">
        <v>9</v>
      </c>
      <c r="F153" s="11" t="str">
        <v>05</v>
      </c>
      <c r="G153" s="13" t="str">
        <v>31</v>
      </c>
    </row>
    <row r="154" spans="1:7">
      <c r="A154" s="6" t="s">
        <v>169</v>
      </c>
      <c r="B154" s="7" t="s">
        <v>35</v>
      </c>
      <c r="C154" s="7">
        <v>49.63</v>
      </c>
      <c r="D154" s="8">
        <v>45444</v>
      </c>
      <c r="E154" s="7" t="s">
        <v>9</v>
      </c>
      <c r="F154" s="7" t="str">
        <v>06</v>
      </c>
      <c r="G154" s="9" t="str">
        <v>01</v>
      </c>
    </row>
    <row r="155" spans="1:7">
      <c r="A155" s="10" t="s">
        <v>170</v>
      </c>
      <c r="B155" s="11" t="s">
        <v>35</v>
      </c>
      <c r="C155" s="11">
        <v>219.87</v>
      </c>
      <c r="D155" s="12">
        <v>45445</v>
      </c>
      <c r="E155" s="11" t="s">
        <v>14</v>
      </c>
      <c r="F155" s="11" t="str">
        <v>06</v>
      </c>
      <c r="G155" s="13" t="str">
        <v>02</v>
      </c>
    </row>
    <row r="156" spans="1:7">
      <c r="A156" s="6" t="s">
        <v>171</v>
      </c>
      <c r="B156" s="7" t="s">
        <v>13</v>
      </c>
      <c r="C156" s="7">
        <v>347.36</v>
      </c>
      <c r="D156" s="8">
        <v>45446</v>
      </c>
      <c r="E156" s="7" t="s">
        <v>26</v>
      </c>
      <c r="F156" s="7" t="str">
        <v>06</v>
      </c>
      <c r="G156" s="9" t="str">
        <v>03</v>
      </c>
    </row>
    <row r="157" spans="1:7">
      <c r="A157" s="10" t="s">
        <v>172</v>
      </c>
      <c r="B157" s="11" t="s">
        <v>35</v>
      </c>
      <c r="C157" s="11">
        <v>38.51</v>
      </c>
      <c r="D157" s="12">
        <v>45447</v>
      </c>
      <c r="E157" s="11" t="s">
        <v>21</v>
      </c>
      <c r="F157" s="11" t="str">
        <v>06</v>
      </c>
      <c r="G157" s="13" t="str">
        <v>04</v>
      </c>
    </row>
    <row r="158" spans="1:7">
      <c r="A158" s="6" t="s">
        <v>173</v>
      </c>
      <c r="B158" s="7" t="s">
        <v>8</v>
      </c>
      <c r="C158" s="7">
        <v>458.45</v>
      </c>
      <c r="D158" s="8">
        <v>45448</v>
      </c>
      <c r="E158" s="7" t="s">
        <v>14</v>
      </c>
      <c r="F158" s="7" t="str">
        <v>06</v>
      </c>
      <c r="G158" s="9" t="str">
        <v>05</v>
      </c>
    </row>
    <row r="159" spans="1:7">
      <c r="A159" s="10" t="s">
        <v>174</v>
      </c>
      <c r="B159" s="11" t="s">
        <v>11</v>
      </c>
      <c r="C159" s="11">
        <v>226.75</v>
      </c>
      <c r="D159" s="12">
        <v>45449</v>
      </c>
      <c r="E159" s="11" t="s">
        <v>14</v>
      </c>
      <c r="F159" s="11" t="str">
        <v>06</v>
      </c>
      <c r="G159" s="13" t="str">
        <v>06</v>
      </c>
    </row>
    <row r="160" spans="1:7">
      <c r="A160" s="6" t="s">
        <v>175</v>
      </c>
      <c r="B160" s="7" t="s">
        <v>35</v>
      </c>
      <c r="C160" s="7">
        <v>127.5</v>
      </c>
      <c r="D160" s="8">
        <v>45450</v>
      </c>
      <c r="E160" s="7" t="s">
        <v>14</v>
      </c>
      <c r="F160" s="7" t="str">
        <v>06</v>
      </c>
      <c r="G160" s="9" t="str">
        <v>07</v>
      </c>
    </row>
    <row r="161" spans="1:7">
      <c r="A161" s="10" t="s">
        <v>176</v>
      </c>
      <c r="B161" s="11" t="s">
        <v>13</v>
      </c>
      <c r="C161" s="11">
        <v>56</v>
      </c>
      <c r="D161" s="12">
        <v>45451</v>
      </c>
      <c r="E161" s="11" t="s">
        <v>14</v>
      </c>
      <c r="F161" s="11" t="str">
        <v>06</v>
      </c>
      <c r="G161" s="13" t="str">
        <v>08</v>
      </c>
    </row>
    <row r="162" spans="1:7">
      <c r="A162" s="6" t="s">
        <v>177</v>
      </c>
      <c r="B162" s="7" t="s">
        <v>13</v>
      </c>
      <c r="C162" s="7">
        <v>99.6</v>
      </c>
      <c r="D162" s="8">
        <v>45452</v>
      </c>
      <c r="E162" s="7" t="s">
        <v>14</v>
      </c>
      <c r="F162" s="7" t="str">
        <v>06</v>
      </c>
      <c r="G162" s="9" t="str">
        <v>09</v>
      </c>
    </row>
    <row r="163" spans="1:7">
      <c r="A163" s="10" t="s">
        <v>178</v>
      </c>
      <c r="B163" s="11" t="s">
        <v>35</v>
      </c>
      <c r="C163" s="11">
        <v>467.96</v>
      </c>
      <c r="D163" s="12">
        <v>45453</v>
      </c>
      <c r="E163" s="11" t="s">
        <v>16</v>
      </c>
      <c r="F163" s="11" t="str">
        <v>06</v>
      </c>
      <c r="G163" s="13" t="str">
        <v>10</v>
      </c>
    </row>
    <row r="164" spans="1:7">
      <c r="A164" s="6" t="s">
        <v>179</v>
      </c>
      <c r="B164" s="7" t="s">
        <v>11</v>
      </c>
      <c r="C164" s="7">
        <v>322.75</v>
      </c>
      <c r="D164" s="8">
        <v>45454</v>
      </c>
      <c r="E164" s="7" t="s">
        <v>21</v>
      </c>
      <c r="F164" s="7" t="str">
        <v>06</v>
      </c>
      <c r="G164" s="9" t="str">
        <v>11</v>
      </c>
    </row>
    <row r="165" spans="1:7">
      <c r="A165" s="10" t="s">
        <v>180</v>
      </c>
      <c r="B165" s="11" t="s">
        <v>35</v>
      </c>
      <c r="C165" s="11">
        <v>263.18</v>
      </c>
      <c r="D165" s="12">
        <v>45455</v>
      </c>
      <c r="E165" s="11" t="s">
        <v>14</v>
      </c>
      <c r="F165" s="11" t="str">
        <v>06</v>
      </c>
      <c r="G165" s="13" t="str">
        <v>12</v>
      </c>
    </row>
    <row r="166" spans="1:7">
      <c r="A166" s="6" t="s">
        <v>181</v>
      </c>
      <c r="B166" s="7" t="s">
        <v>13</v>
      </c>
      <c r="C166" s="7">
        <v>331.98</v>
      </c>
      <c r="D166" s="8">
        <v>45456</v>
      </c>
      <c r="E166" s="7" t="s">
        <v>21</v>
      </c>
      <c r="F166" s="7" t="str">
        <v>06</v>
      </c>
      <c r="G166" s="9" t="str">
        <v>13</v>
      </c>
    </row>
    <row r="167" spans="1:7">
      <c r="A167" s="10" t="s">
        <v>182</v>
      </c>
      <c r="B167" s="11" t="s">
        <v>19</v>
      </c>
      <c r="C167" s="11">
        <v>223.48</v>
      </c>
      <c r="D167" s="12">
        <v>45457</v>
      </c>
      <c r="E167" s="11" t="s">
        <v>16</v>
      </c>
      <c r="F167" s="11" t="str">
        <v>06</v>
      </c>
      <c r="G167" s="13" t="str">
        <v>14</v>
      </c>
    </row>
    <row r="168" spans="1:7">
      <c r="A168" s="6" t="s">
        <v>183</v>
      </c>
      <c r="B168" s="7" t="s">
        <v>8</v>
      </c>
      <c r="C168" s="7">
        <v>367.72</v>
      </c>
      <c r="D168" s="8">
        <v>45458</v>
      </c>
      <c r="E168" s="7" t="s">
        <v>16</v>
      </c>
      <c r="F168" s="7" t="str">
        <v>06</v>
      </c>
      <c r="G168" s="9" t="str">
        <v>15</v>
      </c>
    </row>
    <row r="169" spans="1:7">
      <c r="A169" s="10" t="s">
        <v>184</v>
      </c>
      <c r="B169" s="11" t="s">
        <v>13</v>
      </c>
      <c r="C169" s="11">
        <v>33.380000000000003</v>
      </c>
      <c r="D169" s="12">
        <v>45459</v>
      </c>
      <c r="E169" s="11" t="s">
        <v>21</v>
      </c>
      <c r="F169" s="11" t="str">
        <v>06</v>
      </c>
      <c r="G169" s="13" t="str">
        <v>16</v>
      </c>
    </row>
    <row r="170" spans="1:7">
      <c r="A170" s="6" t="s">
        <v>185</v>
      </c>
      <c r="B170" s="7" t="s">
        <v>35</v>
      </c>
      <c r="C170" s="7">
        <v>287.36</v>
      </c>
      <c r="D170" s="8">
        <v>45460</v>
      </c>
      <c r="E170" s="7" t="s">
        <v>9</v>
      </c>
      <c r="F170" s="7" t="str">
        <v>06</v>
      </c>
      <c r="G170" s="9" t="str">
        <v>17</v>
      </c>
    </row>
    <row r="171" spans="1:7">
      <c r="A171" s="10" t="s">
        <v>186</v>
      </c>
      <c r="B171" s="11" t="s">
        <v>8</v>
      </c>
      <c r="C171" s="11">
        <v>87.74</v>
      </c>
      <c r="D171" s="12">
        <v>45461</v>
      </c>
      <c r="E171" s="11" t="s">
        <v>26</v>
      </c>
      <c r="F171" s="11" t="str">
        <v>06</v>
      </c>
      <c r="G171" s="13" t="str">
        <v>18</v>
      </c>
    </row>
    <row r="172" spans="1:7">
      <c r="A172" s="6" t="s">
        <v>187</v>
      </c>
      <c r="B172" s="7" t="s">
        <v>35</v>
      </c>
      <c r="C172" s="7">
        <v>68.88</v>
      </c>
      <c r="D172" s="8">
        <v>45462</v>
      </c>
      <c r="E172" s="7" t="s">
        <v>9</v>
      </c>
      <c r="F172" s="7" t="str">
        <v>06</v>
      </c>
      <c r="G172" s="9" t="str">
        <v>19</v>
      </c>
    </row>
    <row r="173" spans="1:7">
      <c r="A173" s="10" t="s">
        <v>188</v>
      </c>
      <c r="B173" s="11" t="s">
        <v>35</v>
      </c>
      <c r="C173" s="11">
        <v>177.52</v>
      </c>
      <c r="D173" s="12">
        <v>45463</v>
      </c>
      <c r="E173" s="11" t="s">
        <v>9</v>
      </c>
      <c r="F173" s="11" t="str">
        <v>06</v>
      </c>
      <c r="G173" s="13" t="str">
        <v>20</v>
      </c>
    </row>
    <row r="174" spans="1:7">
      <c r="A174" s="6" t="s">
        <v>189</v>
      </c>
      <c r="B174" s="7" t="s">
        <v>19</v>
      </c>
      <c r="C174" s="7">
        <v>54.98</v>
      </c>
      <c r="D174" s="8">
        <v>45464</v>
      </c>
      <c r="E174" s="7" t="s">
        <v>9</v>
      </c>
      <c r="F174" s="7" t="str">
        <v>06</v>
      </c>
      <c r="G174" s="9" t="str">
        <v>21</v>
      </c>
    </row>
    <row r="175" spans="1:7">
      <c r="A175" s="10" t="s">
        <v>190</v>
      </c>
      <c r="B175" s="11" t="s">
        <v>8</v>
      </c>
      <c r="C175" s="11">
        <v>56.14</v>
      </c>
      <c r="D175" s="12">
        <v>45465</v>
      </c>
      <c r="E175" s="11" t="s">
        <v>14</v>
      </c>
      <c r="F175" s="11" t="str">
        <v>06</v>
      </c>
      <c r="G175" s="13" t="str">
        <v>22</v>
      </c>
    </row>
    <row r="176" spans="1:7">
      <c r="A176" s="6" t="s">
        <v>191</v>
      </c>
      <c r="B176" s="7" t="s">
        <v>8</v>
      </c>
      <c r="C176" s="7">
        <v>162.59</v>
      </c>
      <c r="D176" s="8">
        <v>45466</v>
      </c>
      <c r="E176" s="7" t="s">
        <v>16</v>
      </c>
      <c r="F176" s="7" t="str">
        <v>06</v>
      </c>
      <c r="G176" s="9" t="str">
        <v>23</v>
      </c>
    </row>
    <row r="177" spans="1:7">
      <c r="A177" s="10" t="s">
        <v>192</v>
      </c>
      <c r="B177" s="11" t="s">
        <v>19</v>
      </c>
      <c r="C177" s="11">
        <v>489.96</v>
      </c>
      <c r="D177" s="12">
        <v>45467</v>
      </c>
      <c r="E177" s="11" t="s">
        <v>9</v>
      </c>
      <c r="F177" s="11" t="str">
        <v>06</v>
      </c>
      <c r="G177" s="13" t="str">
        <v>24</v>
      </c>
    </row>
    <row r="178" spans="1:7">
      <c r="A178" s="6" t="s">
        <v>193</v>
      </c>
      <c r="B178" s="7" t="s">
        <v>13</v>
      </c>
      <c r="C178" s="7">
        <v>95.91</v>
      </c>
      <c r="D178" s="8">
        <v>45468</v>
      </c>
      <c r="E178" s="7" t="s">
        <v>16</v>
      </c>
      <c r="F178" s="7" t="str">
        <v>06</v>
      </c>
      <c r="G178" s="9" t="str">
        <v>25</v>
      </c>
    </row>
    <row r="179" spans="1:7">
      <c r="A179" s="10" t="s">
        <v>194</v>
      </c>
      <c r="B179" s="11" t="s">
        <v>35</v>
      </c>
      <c r="C179" s="11">
        <v>18.41</v>
      </c>
      <c r="D179" s="12">
        <v>45469</v>
      </c>
      <c r="E179" s="11" t="s">
        <v>21</v>
      </c>
      <c r="F179" s="11" t="str">
        <v>06</v>
      </c>
      <c r="G179" s="13" t="str">
        <v>26</v>
      </c>
    </row>
    <row r="180" spans="1:7">
      <c r="A180" s="6" t="s">
        <v>195</v>
      </c>
      <c r="B180" s="7" t="s">
        <v>11</v>
      </c>
      <c r="C180" s="7">
        <v>384.05</v>
      </c>
      <c r="D180" s="8">
        <v>45470</v>
      </c>
      <c r="E180" s="7" t="s">
        <v>26</v>
      </c>
      <c r="F180" s="7" t="str">
        <v>06</v>
      </c>
      <c r="G180" s="9" t="str">
        <v>27</v>
      </c>
    </row>
    <row r="181" spans="1:7">
      <c r="A181" s="10" t="s">
        <v>196</v>
      </c>
      <c r="B181" s="11" t="s">
        <v>35</v>
      </c>
      <c r="C181" s="11">
        <v>405.39</v>
      </c>
      <c r="D181" s="12">
        <v>45471</v>
      </c>
      <c r="E181" s="11" t="s">
        <v>21</v>
      </c>
      <c r="F181" s="11" t="str">
        <v>06</v>
      </c>
      <c r="G181" s="13" t="str">
        <v>28</v>
      </c>
    </row>
    <row r="182" spans="1:7">
      <c r="A182" s="6" t="s">
        <v>197</v>
      </c>
      <c r="B182" s="7" t="s">
        <v>35</v>
      </c>
      <c r="C182" s="7">
        <v>179.69</v>
      </c>
      <c r="D182" s="8">
        <v>45472</v>
      </c>
      <c r="E182" s="7" t="s">
        <v>21</v>
      </c>
      <c r="F182" s="7" t="str">
        <v>06</v>
      </c>
      <c r="G182" s="9" t="str">
        <v>29</v>
      </c>
    </row>
    <row r="183" spans="1:7">
      <c r="A183" s="10" t="s">
        <v>198</v>
      </c>
      <c r="B183" s="11" t="s">
        <v>13</v>
      </c>
      <c r="C183" s="11">
        <v>237.69</v>
      </c>
      <c r="D183" s="12">
        <v>45473</v>
      </c>
      <c r="E183" s="11" t="s">
        <v>14</v>
      </c>
      <c r="F183" s="11" t="str">
        <v>06</v>
      </c>
      <c r="G183" s="13" t="str">
        <v>30</v>
      </c>
    </row>
    <row r="184" spans="1:7">
      <c r="A184" s="6" t="s">
        <v>199</v>
      </c>
      <c r="B184" s="7" t="s">
        <v>35</v>
      </c>
      <c r="C184" s="7">
        <v>328.39</v>
      </c>
      <c r="D184" s="8">
        <v>45474</v>
      </c>
      <c r="E184" s="7" t="s">
        <v>26</v>
      </c>
      <c r="F184" s="7" t="str">
        <v>07</v>
      </c>
      <c r="G184" s="9" t="str">
        <v>01</v>
      </c>
    </row>
    <row r="185" spans="1:7">
      <c r="A185" s="10" t="s">
        <v>200</v>
      </c>
      <c r="B185" s="11" t="s">
        <v>19</v>
      </c>
      <c r="C185" s="11">
        <v>33.549999999999997</v>
      </c>
      <c r="D185" s="12">
        <v>45475</v>
      </c>
      <c r="E185" s="11" t="s">
        <v>21</v>
      </c>
      <c r="F185" s="11" t="str">
        <v>07</v>
      </c>
      <c r="G185" s="13" t="str">
        <v>02</v>
      </c>
    </row>
    <row r="186" spans="1:7">
      <c r="A186" s="6" t="s">
        <v>201</v>
      </c>
      <c r="B186" s="7" t="s">
        <v>19</v>
      </c>
      <c r="C186" s="7">
        <v>475.08</v>
      </c>
      <c r="D186" s="8">
        <v>45476</v>
      </c>
      <c r="E186" s="7" t="s">
        <v>21</v>
      </c>
      <c r="F186" s="7" t="str">
        <v>07</v>
      </c>
      <c r="G186" s="9" t="str">
        <v>03</v>
      </c>
    </row>
    <row r="187" spans="1:7">
      <c r="A187" s="10" t="s">
        <v>202</v>
      </c>
      <c r="B187" s="11" t="s">
        <v>8</v>
      </c>
      <c r="C187" s="11">
        <v>444.47</v>
      </c>
      <c r="D187" s="12">
        <v>45477</v>
      </c>
      <c r="E187" s="11" t="s">
        <v>26</v>
      </c>
      <c r="F187" s="11" t="str">
        <v>07</v>
      </c>
      <c r="G187" s="13" t="str">
        <v>04</v>
      </c>
    </row>
    <row r="188" spans="1:7">
      <c r="A188" s="6" t="s">
        <v>203</v>
      </c>
      <c r="B188" s="7" t="s">
        <v>11</v>
      </c>
      <c r="C188" s="7">
        <v>137.84</v>
      </c>
      <c r="D188" s="8">
        <v>45478</v>
      </c>
      <c r="E188" s="7" t="s">
        <v>26</v>
      </c>
      <c r="F188" s="7" t="str">
        <v>07</v>
      </c>
      <c r="G188" s="9" t="str">
        <v>05</v>
      </c>
    </row>
    <row r="189" spans="1:7">
      <c r="A189" s="10" t="s">
        <v>204</v>
      </c>
      <c r="B189" s="11" t="s">
        <v>35</v>
      </c>
      <c r="C189" s="11">
        <v>17.5</v>
      </c>
      <c r="D189" s="12">
        <v>45479</v>
      </c>
      <c r="E189" s="11" t="s">
        <v>21</v>
      </c>
      <c r="F189" s="11" t="str">
        <v>07</v>
      </c>
      <c r="G189" s="13" t="str">
        <v>06</v>
      </c>
    </row>
    <row r="190" spans="1:7">
      <c r="A190" s="6" t="s">
        <v>205</v>
      </c>
      <c r="B190" s="7" t="s">
        <v>35</v>
      </c>
      <c r="C190" s="7">
        <v>467.38</v>
      </c>
      <c r="D190" s="8">
        <v>45480</v>
      </c>
      <c r="E190" s="7" t="s">
        <v>26</v>
      </c>
      <c r="F190" s="7" t="str">
        <v>07</v>
      </c>
      <c r="G190" s="9" t="str">
        <v>07</v>
      </c>
    </row>
    <row r="191" spans="1:7">
      <c r="A191" s="10" t="s">
        <v>206</v>
      </c>
      <c r="B191" s="11" t="s">
        <v>13</v>
      </c>
      <c r="C191" s="11">
        <v>255.51</v>
      </c>
      <c r="D191" s="12">
        <v>45481</v>
      </c>
      <c r="E191" s="11" t="s">
        <v>21</v>
      </c>
      <c r="F191" s="11" t="str">
        <v>07</v>
      </c>
      <c r="G191" s="13" t="str">
        <v>08</v>
      </c>
    </row>
    <row r="192" spans="1:7">
      <c r="A192" s="6" t="s">
        <v>207</v>
      </c>
      <c r="B192" s="7" t="s">
        <v>19</v>
      </c>
      <c r="C192" s="7">
        <v>274.29000000000002</v>
      </c>
      <c r="D192" s="8">
        <v>45482</v>
      </c>
      <c r="E192" s="7" t="s">
        <v>21</v>
      </c>
      <c r="F192" s="7" t="str">
        <v>07</v>
      </c>
      <c r="G192" s="9" t="str">
        <v>09</v>
      </c>
    </row>
    <row r="193" spans="1:7">
      <c r="A193" s="10" t="s">
        <v>208</v>
      </c>
      <c r="B193" s="11" t="s">
        <v>11</v>
      </c>
      <c r="C193" s="11">
        <v>345.14</v>
      </c>
      <c r="D193" s="12">
        <v>45483</v>
      </c>
      <c r="E193" s="11" t="s">
        <v>14</v>
      </c>
      <c r="F193" s="11" t="str">
        <v>07</v>
      </c>
      <c r="G193" s="13" t="str">
        <v>10</v>
      </c>
    </row>
    <row r="194" spans="1:7">
      <c r="A194" s="6" t="s">
        <v>209</v>
      </c>
      <c r="B194" s="7" t="s">
        <v>8</v>
      </c>
      <c r="C194" s="7">
        <v>311.77</v>
      </c>
      <c r="D194" s="8">
        <v>45484</v>
      </c>
      <c r="E194" s="7" t="s">
        <v>9</v>
      </c>
      <c r="F194" s="7" t="str">
        <v>07</v>
      </c>
      <c r="G194" s="9" t="str">
        <v>11</v>
      </c>
    </row>
    <row r="195" spans="1:7">
      <c r="A195" s="10" t="s">
        <v>210</v>
      </c>
      <c r="B195" s="11" t="s">
        <v>19</v>
      </c>
      <c r="C195" s="11">
        <v>472.51</v>
      </c>
      <c r="D195" s="12">
        <v>45485</v>
      </c>
      <c r="E195" s="11" t="s">
        <v>21</v>
      </c>
      <c r="F195" s="11" t="str">
        <v>07</v>
      </c>
      <c r="G195" s="13" t="str">
        <v>12</v>
      </c>
    </row>
    <row r="196" spans="1:7">
      <c r="A196" s="6" t="s">
        <v>211</v>
      </c>
      <c r="B196" s="7" t="s">
        <v>8</v>
      </c>
      <c r="C196" s="7">
        <v>472.68</v>
      </c>
      <c r="D196" s="8">
        <v>45486</v>
      </c>
      <c r="E196" s="7" t="s">
        <v>16</v>
      </c>
      <c r="F196" s="7" t="str">
        <v>07</v>
      </c>
      <c r="G196" s="9" t="str">
        <v>13</v>
      </c>
    </row>
    <row r="197" spans="1:7">
      <c r="A197" s="10" t="s">
        <v>212</v>
      </c>
      <c r="B197" s="11" t="s">
        <v>13</v>
      </c>
      <c r="C197" s="11">
        <v>434.93</v>
      </c>
      <c r="D197" s="12">
        <v>45487</v>
      </c>
      <c r="E197" s="11" t="s">
        <v>9</v>
      </c>
      <c r="F197" s="11" t="str">
        <v>07</v>
      </c>
      <c r="G197" s="13" t="str">
        <v>14</v>
      </c>
    </row>
    <row r="198" spans="1:7">
      <c r="A198" s="6" t="s">
        <v>213</v>
      </c>
      <c r="B198" s="7" t="s">
        <v>13</v>
      </c>
      <c r="C198" s="7">
        <v>321.83999999999997</v>
      </c>
      <c r="D198" s="8">
        <v>45488</v>
      </c>
      <c r="E198" s="7" t="s">
        <v>9</v>
      </c>
      <c r="F198" s="7" t="str">
        <v>07</v>
      </c>
      <c r="G198" s="9" t="str">
        <v>15</v>
      </c>
    </row>
    <row r="199" spans="1:7">
      <c r="A199" s="10" t="s">
        <v>214</v>
      </c>
      <c r="B199" s="11" t="s">
        <v>35</v>
      </c>
      <c r="C199" s="11">
        <v>402.47</v>
      </c>
      <c r="D199" s="12">
        <v>45489</v>
      </c>
      <c r="E199" s="11" t="s">
        <v>9</v>
      </c>
      <c r="F199" s="11" t="str">
        <v>07</v>
      </c>
      <c r="G199" s="13" t="str">
        <v>16</v>
      </c>
    </row>
    <row r="200" spans="1:7">
      <c r="A200" s="6" t="s">
        <v>215</v>
      </c>
      <c r="B200" s="7" t="s">
        <v>11</v>
      </c>
      <c r="C200" s="7">
        <v>341.81</v>
      </c>
      <c r="D200" s="8">
        <v>45490</v>
      </c>
      <c r="E200" s="7" t="s">
        <v>14</v>
      </c>
      <c r="F200" s="7" t="str">
        <v>07</v>
      </c>
      <c r="G200" s="9" t="str">
        <v>17</v>
      </c>
    </row>
    <row r="201" spans="1:7">
      <c r="A201" s="14" t="s">
        <v>216</v>
      </c>
      <c r="B201" s="15" t="s">
        <v>8</v>
      </c>
      <c r="C201" s="15">
        <v>290.95</v>
      </c>
      <c r="D201" s="16">
        <v>45491</v>
      </c>
      <c r="E201" s="15" t="s">
        <v>21</v>
      </c>
      <c r="F201" s="15" t="str">
        <v>07</v>
      </c>
      <c r="G201" s="17" t="str">
        <v>18</v>
      </c>
    </row>
  </sheetData>
  <dataValidations count="5">
    <dataValidation type="list" allowBlank="1" showDropDown="1" showErrorMessage="1" sqref="B2:B201" xr:uid="{00000000-0002-0000-0100-000000000000}">
      <formula1>"Furniture,Sports,Grocery,Clothing,Electronics"</formula1>
    </dataValidation>
    <dataValidation type="custom" allowBlank="1" showDropDown="1" sqref="D2:D201" xr:uid="{00000000-0002-0000-0100-000001000000}">
      <formula1>OR(NOT(ISERROR(DATEVALUE(D2))), AND(ISNUMBER(D2), LEFT(CELL("format", D2))="D"))</formula1>
    </dataValidation>
    <dataValidation type="custom" allowBlank="1" showDropDown="1" sqref="C2:C201" xr:uid="{00000000-0002-0000-0100-000002000000}">
      <formula1>AND(ISNUMBER(C2),(NOT(OR(NOT(ISERROR(DATEVALUE(C2))), AND(ISNUMBER(C2), LEFT(CELL("format", C2))="D")))))</formula1>
    </dataValidation>
    <dataValidation type="list" allowBlank="1" showDropDown="1" showErrorMessage="1" sqref="A2:A201" xr:uid="{00000000-0002-0000-0100-000003000000}">
      <formula1>"CUST_1,CUST_2,CUST_3,CUST_4,CUST_5,CUST_6,CUST_7,CUST_8,CUST_9,CUST_10,CUST_11,CUST_12,CUST_13,CUST_14,CUST_15,CUST_16,CUST_17,CUST_18,CUST_19,CUST_20,CUST_21,CUST_22,CUST_23,CUST_24,CUST_25,CUST_26,CUST_27,CUST_28,CUST_29,CUST_30,CUST_31,CUST_32,CUST_33,"&amp;"CUST_34,CUST_35,CUST_36,CUST_37,CUST_38,CUST_39,CUST_40,CUST_41,CUST_42,CUST_43,CUST_44,CUST_45,CUST_46,CUST_47,CUST_48,CUST_49,CUST_50,CUST_51,CUST_52,CUST_53,CUST_54,CUST_55,CUST_56,CUST_57,CUST_58,CUST_59,CUST_60,CUST_61,CUST_62,CUST_63,CUST_64,CUST_65"&amp;",CUST_66,CUST_67,CUST_68,CUST_69,CUST_70,CUST_71,CUST_72,CUST_73,CUST_74,CUST_75,CUST_76,CUST_77,CUST_78,CUST_79,CUST_80,CUST_81,CUST_82,CUST_83,CUST_84,CUST_85,CUST_86,CUST_87,CUST_88,CUST_89,CUST_90,CUST_91,CUST_92,CUST_93,CUST_94,CUST_95,CUST_96,CUST_9"&amp;"7,CUST_98,CUST_99,CUST_100,CUST_101,CUST_102,CUST_103,CUST_104,CUST_105,CUST_106,CUST_107,CUST_108,CUST_109,CUST_110,CUST_111,CUST_112,CUST_113,CUST_114,CUST_115,CUST_116,CUST_117,CUST_118,CUST_119,CUST_120,CUST_121,CUST_122,CUST_123,CUST_124,CUST_125,CUS"&amp;"T_126,CUST_127,CUST_128,CUST_129,CUST_130,CUST_131,CUST_132,CUST_133,CUST_134,CUST_135,CUST_136,CUST_137,CUST_138,CUST_139,CUST_140,CUST_141,CUST_142,CUST_143,CUST_144,CUST_145,CUST_146,CUST_147,CUST_148,CUST_149,CUST_150,CUST_151,CUST_152,CUST_153,CUST_1"&amp;"54,CUST_155,CUST_156,CUST_157,CUST_158,CUST_159,CUST_160,CUST_161,CUST_162,CUST_163,CUST_164,CUST_165,CUST_166,CUST_167,CUST_168,CUST_169,CUST_170,CUST_171,CUST_172,CUST_173,CUST_174,CUST_175,CUST_176,CUST_177,CUST_178,CUST_179,CUST_180,CUST_181,CUST_182,"&amp;"CUST_183,CUST_184,CUST_185,CUST_186,CUST_187,CUST_188,CUST_189,CUST_190,CUST_191,CUST_192,CUST_193,CUST_194,CUST_195,CUST_196,CUST_197,CUST_198,CUST_199,CUST_200"</formula1>
    </dataValidation>
    <dataValidation type="list" allowBlank="1" showDropDown="1" showErrorMessage="1" sqref="E2:E201" xr:uid="{00000000-0002-0000-0100-000004000000}">
      <formula1>"Credit Card,Net Banking,Cash,UPI,Debit Card"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G7"/>
  <sheetViews>
    <sheetView showGridLines="0" workbookViewId="0"/>
  </sheetViews>
  <sheetFormatPr defaultColWidth="12.5703125" defaultRowHeight="15.75" customHeight="1"/>
  <sheetData>
    <row r="1" spans="1:33">
      <c r="A1" s="22" t="s">
        <v>217</v>
      </c>
      <c r="B1" s="22" t="s">
        <v>6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4"/>
    </row>
    <row r="2" spans="1:33">
      <c r="A2" s="22" t="s">
        <v>1</v>
      </c>
      <c r="B2" s="25" t="s">
        <v>218</v>
      </c>
      <c r="C2" s="26" t="s">
        <v>219</v>
      </c>
      <c r="D2" s="26" t="s">
        <v>220</v>
      </c>
      <c r="E2" s="26" t="s">
        <v>221</v>
      </c>
      <c r="F2" s="26" t="s">
        <v>222</v>
      </c>
      <c r="G2" s="26" t="s">
        <v>223</v>
      </c>
      <c r="H2" s="26" t="s">
        <v>224</v>
      </c>
      <c r="I2" s="26" t="s">
        <v>225</v>
      </c>
      <c r="J2" s="26" t="s">
        <v>226</v>
      </c>
      <c r="K2" s="26" t="s">
        <v>227</v>
      </c>
      <c r="L2" s="26" t="s">
        <v>228</v>
      </c>
      <c r="M2" s="26" t="s">
        <v>229</v>
      </c>
      <c r="N2" s="26" t="s">
        <v>230</v>
      </c>
      <c r="O2" s="26" t="s">
        <v>231</v>
      </c>
      <c r="P2" s="26" t="s">
        <v>232</v>
      </c>
      <c r="Q2" s="26" t="s">
        <v>233</v>
      </c>
      <c r="R2" s="26" t="s">
        <v>234</v>
      </c>
      <c r="S2" s="26" t="s">
        <v>235</v>
      </c>
      <c r="T2" s="26" t="s">
        <v>236</v>
      </c>
      <c r="U2" s="26" t="s">
        <v>237</v>
      </c>
      <c r="V2" s="26" t="s">
        <v>238</v>
      </c>
      <c r="W2" s="26" t="s">
        <v>239</v>
      </c>
      <c r="X2" s="26" t="s">
        <v>240</v>
      </c>
      <c r="Y2" s="26" t="s">
        <v>241</v>
      </c>
      <c r="Z2" s="26" t="s">
        <v>242</v>
      </c>
      <c r="AA2" s="26" t="s">
        <v>243</v>
      </c>
      <c r="AB2" s="26" t="s">
        <v>244</v>
      </c>
      <c r="AC2" s="26" t="s">
        <v>245</v>
      </c>
      <c r="AD2" s="26" t="s">
        <v>246</v>
      </c>
      <c r="AE2" s="26" t="s">
        <v>247</v>
      </c>
      <c r="AF2" s="26" t="s">
        <v>248</v>
      </c>
      <c r="AG2" s="30" t="s">
        <v>249</v>
      </c>
    </row>
    <row r="3" spans="1:33">
      <c r="A3" s="25" t="s">
        <v>19</v>
      </c>
      <c r="B3" s="32">
        <v>275.83999999999997</v>
      </c>
      <c r="C3" s="33">
        <v>33.549999999999997</v>
      </c>
      <c r="D3" s="33">
        <v>475.08</v>
      </c>
      <c r="E3" s="33">
        <v>132.72999999999999</v>
      </c>
      <c r="F3" s="33">
        <v>299.04000000000002</v>
      </c>
      <c r="G3" s="33">
        <v>259.02</v>
      </c>
      <c r="H3" s="33">
        <v>293</v>
      </c>
      <c r="I3" s="33">
        <v>566.36</v>
      </c>
      <c r="J3" s="33">
        <v>701.24</v>
      </c>
      <c r="K3" s="33"/>
      <c r="L3" s="33"/>
      <c r="M3" s="33">
        <v>472.51</v>
      </c>
      <c r="N3" s="33">
        <v>462.59000000000003</v>
      </c>
      <c r="O3" s="33">
        <v>595.81999999999994</v>
      </c>
      <c r="P3" s="33"/>
      <c r="Q3" s="33">
        <v>982.19</v>
      </c>
      <c r="R3" s="33">
        <v>234.06</v>
      </c>
      <c r="S3" s="33">
        <v>582.22</v>
      </c>
      <c r="T3" s="33"/>
      <c r="U3" s="33"/>
      <c r="V3" s="33">
        <v>167.43</v>
      </c>
      <c r="W3" s="33"/>
      <c r="X3" s="33"/>
      <c r="Y3" s="33">
        <v>489.96</v>
      </c>
      <c r="Z3" s="33"/>
      <c r="AA3" s="33">
        <v>44.76</v>
      </c>
      <c r="AB3" s="33">
        <v>374.64</v>
      </c>
      <c r="AC3" s="33">
        <v>360.24</v>
      </c>
      <c r="AD3" s="33">
        <v>605.39</v>
      </c>
      <c r="AE3" s="33">
        <v>23.53</v>
      </c>
      <c r="AF3" s="33"/>
      <c r="AG3" s="41">
        <v>8431.2000000000007</v>
      </c>
    </row>
    <row r="4" spans="1:33">
      <c r="A4" s="28" t="s">
        <v>35</v>
      </c>
      <c r="B4" s="35">
        <v>519.56999999999994</v>
      </c>
      <c r="C4" s="36">
        <v>219.87</v>
      </c>
      <c r="D4" s="36">
        <v>146.65</v>
      </c>
      <c r="E4" s="36">
        <v>412.7</v>
      </c>
      <c r="F4" s="36"/>
      <c r="G4" s="36">
        <v>17.5</v>
      </c>
      <c r="H4" s="36">
        <v>594.88</v>
      </c>
      <c r="I4" s="36">
        <v>445.01</v>
      </c>
      <c r="J4" s="36">
        <v>338.86</v>
      </c>
      <c r="K4" s="36">
        <v>467.96</v>
      </c>
      <c r="L4" s="36">
        <v>855.46</v>
      </c>
      <c r="M4" s="36">
        <v>263.18</v>
      </c>
      <c r="N4" s="36"/>
      <c r="O4" s="36">
        <v>425.85</v>
      </c>
      <c r="P4" s="36">
        <v>470.67</v>
      </c>
      <c r="Q4" s="36">
        <v>402.47</v>
      </c>
      <c r="R4" s="36">
        <v>673.95</v>
      </c>
      <c r="S4" s="36"/>
      <c r="T4" s="36">
        <v>409.96999999999997</v>
      </c>
      <c r="U4" s="36">
        <v>524.62</v>
      </c>
      <c r="V4" s="36"/>
      <c r="W4" s="36">
        <v>442.91</v>
      </c>
      <c r="X4" s="36"/>
      <c r="Y4" s="36">
        <v>439.66</v>
      </c>
      <c r="Z4" s="36">
        <v>365.42</v>
      </c>
      <c r="AA4" s="36">
        <v>299.26000000000005</v>
      </c>
      <c r="AB4" s="36">
        <v>290.42</v>
      </c>
      <c r="AC4" s="36">
        <v>930.63</v>
      </c>
      <c r="AD4" s="36">
        <v>179.69</v>
      </c>
      <c r="AE4" s="36">
        <v>132.91999999999999</v>
      </c>
      <c r="AF4" s="36">
        <v>100.32</v>
      </c>
      <c r="AG4" s="42">
        <v>10370.4</v>
      </c>
    </row>
    <row r="5" spans="1:33">
      <c r="A5" s="28" t="s">
        <v>8</v>
      </c>
      <c r="B5" s="35">
        <v>1228.01</v>
      </c>
      <c r="C5" s="36">
        <v>361.78999999999996</v>
      </c>
      <c r="D5" s="36"/>
      <c r="E5" s="36">
        <v>444.47</v>
      </c>
      <c r="F5" s="36">
        <v>544.41999999999996</v>
      </c>
      <c r="G5" s="36">
        <v>489.66</v>
      </c>
      <c r="H5" s="36">
        <v>421.08</v>
      </c>
      <c r="I5" s="36"/>
      <c r="J5" s="36">
        <v>222.85</v>
      </c>
      <c r="K5" s="36">
        <v>835.74</v>
      </c>
      <c r="L5" s="36">
        <v>670.23</v>
      </c>
      <c r="M5" s="36">
        <v>765.66000000000008</v>
      </c>
      <c r="N5" s="36">
        <v>472.68</v>
      </c>
      <c r="O5" s="36"/>
      <c r="P5" s="36">
        <v>838.58</v>
      </c>
      <c r="Q5" s="36">
        <v>482.97</v>
      </c>
      <c r="R5" s="36">
        <v>544.57999999999993</v>
      </c>
      <c r="S5" s="36">
        <v>410.06</v>
      </c>
      <c r="T5" s="36">
        <v>745.28</v>
      </c>
      <c r="U5" s="36">
        <v>840.26</v>
      </c>
      <c r="V5" s="36">
        <v>497.28</v>
      </c>
      <c r="W5" s="36">
        <v>230.13</v>
      </c>
      <c r="X5" s="36">
        <v>588.57000000000005</v>
      </c>
      <c r="Y5" s="36">
        <v>485.07</v>
      </c>
      <c r="Z5" s="36">
        <v>360.15</v>
      </c>
      <c r="AA5" s="36">
        <v>219.69</v>
      </c>
      <c r="AB5" s="36"/>
      <c r="AC5" s="36">
        <v>363.26</v>
      </c>
      <c r="AD5" s="36">
        <v>919.66000000000008</v>
      </c>
      <c r="AE5" s="36">
        <v>483.06</v>
      </c>
      <c r="AF5" s="36"/>
      <c r="AG5" s="42">
        <v>14465.19</v>
      </c>
    </row>
    <row r="6" spans="1:33">
      <c r="A6" s="28" t="s">
        <v>13</v>
      </c>
      <c r="B6" s="35"/>
      <c r="C6" s="36">
        <v>247.79</v>
      </c>
      <c r="D6" s="36">
        <v>1289.3200000000002</v>
      </c>
      <c r="E6" s="36">
        <v>353.18</v>
      </c>
      <c r="F6" s="36">
        <v>423.66</v>
      </c>
      <c r="G6" s="36">
        <v>429.6</v>
      </c>
      <c r="H6" s="36">
        <v>350.95</v>
      </c>
      <c r="I6" s="36">
        <v>742.11</v>
      </c>
      <c r="J6" s="36">
        <v>269.32</v>
      </c>
      <c r="K6" s="36">
        <v>29.03</v>
      </c>
      <c r="L6" s="36"/>
      <c r="M6" s="36">
        <v>406.66</v>
      </c>
      <c r="N6" s="36">
        <v>331.98</v>
      </c>
      <c r="O6" s="36">
        <v>850.59</v>
      </c>
      <c r="P6" s="36">
        <v>464.9</v>
      </c>
      <c r="Q6" s="36">
        <v>390.75</v>
      </c>
      <c r="R6" s="36"/>
      <c r="S6" s="36">
        <v>155.29</v>
      </c>
      <c r="T6" s="36">
        <v>215.69</v>
      </c>
      <c r="U6" s="36"/>
      <c r="V6" s="36">
        <v>309.64</v>
      </c>
      <c r="W6" s="36"/>
      <c r="X6" s="36">
        <v>12.54</v>
      </c>
      <c r="Y6" s="36">
        <v>252.01</v>
      </c>
      <c r="Z6" s="36">
        <v>95.91</v>
      </c>
      <c r="AA6" s="36">
        <v>491.26</v>
      </c>
      <c r="AB6" s="36">
        <v>672.9899999999999</v>
      </c>
      <c r="AC6" s="36"/>
      <c r="AD6" s="36"/>
      <c r="AE6" s="36">
        <v>397.48</v>
      </c>
      <c r="AF6" s="36">
        <v>387.11</v>
      </c>
      <c r="AG6" s="42">
        <v>9569.76</v>
      </c>
    </row>
    <row r="7" spans="1:33">
      <c r="A7" s="31" t="s">
        <v>11</v>
      </c>
      <c r="B7" s="43"/>
      <c r="C7" s="44">
        <v>430.27</v>
      </c>
      <c r="D7" s="44">
        <v>321.8</v>
      </c>
      <c r="E7" s="44">
        <v>401.19</v>
      </c>
      <c r="F7" s="44">
        <v>646.55000000000007</v>
      </c>
      <c r="G7" s="44">
        <v>1183.56</v>
      </c>
      <c r="H7" s="44">
        <v>208.21</v>
      </c>
      <c r="I7" s="44">
        <v>431.6</v>
      </c>
      <c r="J7" s="44">
        <v>132.62</v>
      </c>
      <c r="K7" s="44">
        <v>463.06</v>
      </c>
      <c r="L7" s="44">
        <v>481.35</v>
      </c>
      <c r="M7" s="44">
        <v>337.77</v>
      </c>
      <c r="N7" s="44">
        <v>784.34999999999991</v>
      </c>
      <c r="O7" s="44"/>
      <c r="P7" s="44">
        <v>331.53999999999996</v>
      </c>
      <c r="Q7" s="44"/>
      <c r="R7" s="44">
        <v>490.93</v>
      </c>
      <c r="S7" s="44">
        <v>420.48</v>
      </c>
      <c r="T7" s="44">
        <v>105.25</v>
      </c>
      <c r="U7" s="44"/>
      <c r="V7" s="44">
        <v>499.74</v>
      </c>
      <c r="W7" s="44">
        <v>325.29000000000002</v>
      </c>
      <c r="X7" s="44">
        <v>395.24</v>
      </c>
      <c r="Y7" s="44">
        <v>477.01</v>
      </c>
      <c r="Z7" s="44">
        <v>105.19</v>
      </c>
      <c r="AA7" s="44"/>
      <c r="AB7" s="44">
        <v>384.05</v>
      </c>
      <c r="AC7" s="44"/>
      <c r="AD7" s="44"/>
      <c r="AE7" s="44"/>
      <c r="AF7" s="44"/>
      <c r="AG7" s="45">
        <v>9357.0500000000011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8"/>
  <sheetViews>
    <sheetView showGridLines="0" workbookViewId="0"/>
  </sheetViews>
  <sheetFormatPr defaultColWidth="12.5703125" defaultRowHeight="15.75" customHeight="1"/>
  <sheetData>
    <row r="1" spans="1:8">
      <c r="A1" s="22" t="s">
        <v>217</v>
      </c>
      <c r="B1" s="22" t="s">
        <v>5</v>
      </c>
      <c r="C1" s="23"/>
      <c r="D1" s="23"/>
      <c r="E1" s="23"/>
      <c r="F1" s="23"/>
      <c r="G1" s="23"/>
      <c r="H1" s="24"/>
    </row>
    <row r="2" spans="1:8">
      <c r="A2" s="22" t="s">
        <v>1</v>
      </c>
      <c r="B2" s="25" t="s">
        <v>218</v>
      </c>
      <c r="C2" s="26" t="s">
        <v>219</v>
      </c>
      <c r="D2" s="26" t="s">
        <v>220</v>
      </c>
      <c r="E2" s="26" t="s">
        <v>221</v>
      </c>
      <c r="F2" s="26" t="s">
        <v>222</v>
      </c>
      <c r="G2" s="26" t="s">
        <v>223</v>
      </c>
      <c r="H2" s="27" t="s">
        <v>224</v>
      </c>
    </row>
    <row r="3" spans="1:8">
      <c r="A3" s="25" t="s">
        <v>19</v>
      </c>
      <c r="B3" s="32">
        <v>771.22</v>
      </c>
      <c r="C3" s="33">
        <v>2096.2299999999996</v>
      </c>
      <c r="D3" s="33">
        <v>1823.1699999999998</v>
      </c>
      <c r="E3" s="33">
        <v>837.65</v>
      </c>
      <c r="F3" s="33">
        <v>879.07999999999993</v>
      </c>
      <c r="G3" s="33">
        <v>768.42</v>
      </c>
      <c r="H3" s="34">
        <v>1255.43</v>
      </c>
    </row>
    <row r="4" spans="1:8">
      <c r="A4" s="28" t="s">
        <v>35</v>
      </c>
      <c r="B4" s="35">
        <v>558.80999999999995</v>
      </c>
      <c r="C4" s="36">
        <v>1554.77</v>
      </c>
      <c r="D4" s="36">
        <v>2389.3000000000002</v>
      </c>
      <c r="E4" s="36">
        <v>1732.2900000000002</v>
      </c>
      <c r="F4" s="36">
        <v>615.58999999999992</v>
      </c>
      <c r="G4" s="36">
        <v>2303.9000000000005</v>
      </c>
      <c r="H4" s="37">
        <v>1215.74</v>
      </c>
    </row>
    <row r="5" spans="1:8">
      <c r="A5" s="28" t="s">
        <v>8</v>
      </c>
      <c r="B5" s="35">
        <v>3287.3099999999995</v>
      </c>
      <c r="C5" s="36">
        <v>2975.21</v>
      </c>
      <c r="D5" s="36">
        <v>1969.26</v>
      </c>
      <c r="E5" s="36">
        <v>621.30999999999995</v>
      </c>
      <c r="F5" s="36">
        <v>2959.59</v>
      </c>
      <c r="G5" s="36">
        <v>1132.6400000000001</v>
      </c>
      <c r="H5" s="37">
        <v>1519.8700000000001</v>
      </c>
    </row>
    <row r="6" spans="1:8">
      <c r="A6" s="28" t="s">
        <v>13</v>
      </c>
      <c r="B6" s="35">
        <v>2805.95</v>
      </c>
      <c r="C6" s="36">
        <v>1034.79</v>
      </c>
      <c r="D6" s="36">
        <v>263.33999999999997</v>
      </c>
      <c r="E6" s="36">
        <v>2119.02</v>
      </c>
      <c r="F6" s="36">
        <v>1132.46</v>
      </c>
      <c r="G6" s="36">
        <v>1201.92</v>
      </c>
      <c r="H6" s="37">
        <v>1012.28</v>
      </c>
    </row>
    <row r="7" spans="1:8">
      <c r="A7" s="28" t="s">
        <v>11</v>
      </c>
      <c r="B7" s="35">
        <v>1685.02</v>
      </c>
      <c r="C7" s="36">
        <v>801.05000000000007</v>
      </c>
      <c r="D7" s="36">
        <v>2347.9799999999996</v>
      </c>
      <c r="E7" s="36">
        <v>697.81999999999994</v>
      </c>
      <c r="F7" s="36">
        <v>2066.84</v>
      </c>
      <c r="G7" s="36">
        <v>933.55</v>
      </c>
      <c r="H7" s="37">
        <v>824.79</v>
      </c>
    </row>
    <row r="8" spans="1:8">
      <c r="A8" s="29" t="s">
        <v>249</v>
      </c>
      <c r="B8" s="38">
        <v>9108.31</v>
      </c>
      <c r="C8" s="39">
        <v>8462.0499999999993</v>
      </c>
      <c r="D8" s="39">
        <v>8793.0499999999993</v>
      </c>
      <c r="E8" s="39">
        <v>6008.09</v>
      </c>
      <c r="F8" s="39">
        <v>7653.56</v>
      </c>
      <c r="G8" s="39">
        <v>6340.4300000000012</v>
      </c>
      <c r="H8" s="40">
        <v>5828.11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6"/>
  <sheetViews>
    <sheetView workbookViewId="0">
      <selection activeCell="D2" sqref="D2"/>
    </sheetView>
  </sheetViews>
  <sheetFormatPr defaultColWidth="12.5703125" defaultRowHeight="15.75" customHeight="1"/>
  <cols>
    <col min="5" max="5" width="25.28515625" customWidth="1"/>
    <col min="6" max="6" width="24.42578125" customWidth="1"/>
  </cols>
  <sheetData>
    <row r="1" spans="1:6">
      <c r="A1" s="18" t="s">
        <v>250</v>
      </c>
      <c r="B1" s="19" t="s">
        <v>251</v>
      </c>
      <c r="C1" s="19" t="s">
        <v>252</v>
      </c>
      <c r="D1" s="19" t="s">
        <v>253</v>
      </c>
      <c r="E1" s="19" t="s">
        <v>254</v>
      </c>
      <c r="F1" s="19" t="s">
        <v>255</v>
      </c>
    </row>
    <row r="2" spans="1:6">
      <c r="A2" s="18">
        <f>COUNTA(Data!A2:A1000)</f>
        <v>200</v>
      </c>
      <c r="B2" s="19" t="s">
        <v>8</v>
      </c>
      <c r="C2" s="19">
        <f>SUMIF(Data!$B$2:$B1000, B2, Data!$C$2:$C1000)</f>
        <v>14465.189999999995</v>
      </c>
      <c r="D2" s="19">
        <f>COUNTIF(Data!$B$2:$B1000, B2)</f>
        <v>49</v>
      </c>
      <c r="E2" s="19">
        <f t="shared" ref="E2:E6" si="0">D2/$A$2</f>
        <v>0.245</v>
      </c>
      <c r="F2" s="19">
        <f t="shared" ref="F2:F6" si="1">E2 * D2</f>
        <v>12.004999999999999</v>
      </c>
    </row>
    <row r="3" spans="1:6">
      <c r="B3" s="20" t="s">
        <v>11</v>
      </c>
      <c r="C3" s="19">
        <f>SUMIF(Data!$B$2:$B1000, B3, Data!$C$2:$C1000)</f>
        <v>9357.0499999999993</v>
      </c>
      <c r="D3" s="19">
        <f>COUNTIF(Data!$B$2:$B1000, B3)</f>
        <v>36</v>
      </c>
      <c r="E3" s="19">
        <f t="shared" si="0"/>
        <v>0.18</v>
      </c>
      <c r="F3" s="19">
        <f t="shared" si="1"/>
        <v>6.4799999999999995</v>
      </c>
    </row>
    <row r="4" spans="1:6">
      <c r="B4" s="20" t="s">
        <v>13</v>
      </c>
      <c r="C4" s="19">
        <f>SUMIF(Data!$B$2:$B1000, B4, Data!$C$2:$C1000)</f>
        <v>9569.76</v>
      </c>
      <c r="D4" s="19">
        <f>COUNTIF(Data!$B$2:$B1000, B4)</f>
        <v>37</v>
      </c>
      <c r="E4" s="19">
        <f t="shared" si="0"/>
        <v>0.185</v>
      </c>
      <c r="F4" s="19">
        <f t="shared" si="1"/>
        <v>6.8449999999999998</v>
      </c>
    </row>
    <row r="5" spans="1:6">
      <c r="B5" s="20" t="s">
        <v>19</v>
      </c>
      <c r="C5" s="19">
        <f>SUMIF(Data!$B$2:$B1000, B5, Data!$C$2:$C1000)</f>
        <v>8431.1999999999989</v>
      </c>
      <c r="D5" s="19">
        <f>COUNTIF(Data!$B$2:$B1000, B5)</f>
        <v>35</v>
      </c>
      <c r="E5" s="19">
        <f t="shared" si="0"/>
        <v>0.17499999999999999</v>
      </c>
      <c r="F5" s="19">
        <f t="shared" si="1"/>
        <v>6.125</v>
      </c>
    </row>
    <row r="6" spans="1:6">
      <c r="B6" s="20" t="s">
        <v>35</v>
      </c>
      <c r="C6" s="19">
        <f>SUMIF(Data!$B$2:$B1000, B6, Data!$C$2:$C1000)</f>
        <v>10370.399999999998</v>
      </c>
      <c r="D6" s="19">
        <f>COUNTIF(Data!$B$2:$B1000, B6)</f>
        <v>43</v>
      </c>
      <c r="E6" s="19">
        <f t="shared" si="0"/>
        <v>0.215</v>
      </c>
      <c r="F6" s="19">
        <f t="shared" si="1"/>
        <v>9.2449999999999992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D12"/>
  <sheetViews>
    <sheetView workbookViewId="0">
      <pane ySplit="1" topLeftCell="B3" activePane="bottomLeft" state="frozen"/>
      <selection pane="bottomLeft" activeCell="D11" sqref="D11"/>
    </sheetView>
  </sheetViews>
  <sheetFormatPr defaultColWidth="12.5703125" defaultRowHeight="15.75" customHeight="1"/>
  <cols>
    <col min="3" max="3" width="16" customWidth="1"/>
    <col min="4" max="4" width="19" customWidth="1"/>
  </cols>
  <sheetData>
    <row r="1" spans="1:4">
      <c r="A1" s="18" t="s">
        <v>256</v>
      </c>
      <c r="B1" s="18" t="s">
        <v>257</v>
      </c>
      <c r="C1" s="18" t="s">
        <v>258</v>
      </c>
      <c r="D1" s="18" t="s">
        <v>259</v>
      </c>
    </row>
    <row r="2" spans="1:4">
      <c r="A2" s="18">
        <v>50</v>
      </c>
      <c r="B2" s="21" t="s">
        <v>260</v>
      </c>
      <c r="C2" s="21">
        <v>17</v>
      </c>
      <c r="D2" s="21">
        <f t="array" ref="D2:D11">C2:C11/$C$12</f>
        <v>8.5000000000000006E-2</v>
      </c>
    </row>
    <row r="3" spans="1:4">
      <c r="B3" s="21" t="s">
        <v>261</v>
      </c>
      <c r="C3" s="21">
        <v>16</v>
      </c>
      <c r="D3" s="21">
        <v>0.08</v>
      </c>
    </row>
    <row r="4" spans="1:4">
      <c r="B4" s="21" t="s">
        <v>262</v>
      </c>
      <c r="C4" s="21">
        <v>23</v>
      </c>
      <c r="D4" s="21">
        <v>0.115</v>
      </c>
    </row>
    <row r="5" spans="1:4">
      <c r="B5" s="21" t="s">
        <v>263</v>
      </c>
      <c r="C5" s="21">
        <v>20</v>
      </c>
      <c r="D5" s="21">
        <v>0.1</v>
      </c>
    </row>
    <row r="6" spans="1:4">
      <c r="B6" s="21" t="s">
        <v>264</v>
      </c>
      <c r="C6" s="21">
        <v>21</v>
      </c>
      <c r="D6" s="21">
        <v>0.105</v>
      </c>
    </row>
    <row r="7" spans="1:4">
      <c r="B7" s="21" t="s">
        <v>265</v>
      </c>
      <c r="C7" s="21">
        <v>22</v>
      </c>
      <c r="D7" s="21">
        <v>0.11</v>
      </c>
    </row>
    <row r="8" spans="1:4">
      <c r="B8" s="21" t="s">
        <v>266</v>
      </c>
      <c r="C8" s="21">
        <v>17</v>
      </c>
      <c r="D8" s="21">
        <v>8.5000000000000006E-2</v>
      </c>
    </row>
    <row r="9" spans="1:4">
      <c r="B9" s="21" t="s">
        <v>267</v>
      </c>
      <c r="C9" s="21">
        <v>16</v>
      </c>
      <c r="D9" s="21">
        <v>0.08</v>
      </c>
    </row>
    <row r="10" spans="1:4">
      <c r="B10" s="21" t="s">
        <v>268</v>
      </c>
      <c r="C10" s="21">
        <v>23</v>
      </c>
      <c r="D10" s="21">
        <v>0.115</v>
      </c>
    </row>
    <row r="11" spans="1:4">
      <c r="B11" s="21" t="s">
        <v>269</v>
      </c>
      <c r="C11" s="21">
        <v>25</v>
      </c>
      <c r="D11" s="21">
        <v>0.125</v>
      </c>
    </row>
    <row r="12" spans="1:4">
      <c r="B12" s="21" t="s">
        <v>270</v>
      </c>
      <c r="C12" s="21">
        <f t="shared" ref="C12:D12" si="0">SUM(C2:C11)</f>
        <v>200</v>
      </c>
      <c r="D12" s="21">
        <f t="shared" si="0"/>
        <v>0.99999999999999989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H26"/>
  <sheetViews>
    <sheetView tabSelected="1" workbookViewId="0">
      <pane ySplit="1" topLeftCell="A2" activePane="bottomLeft" state="frozen"/>
      <selection pane="bottomLeft" activeCell="H3" sqref="H3"/>
    </sheetView>
  </sheetViews>
  <sheetFormatPr defaultColWidth="12.5703125" defaultRowHeight="15.75" customHeight="1"/>
  <cols>
    <col min="1" max="1" width="20" customWidth="1"/>
    <col min="2" max="4" width="37.7109375" customWidth="1"/>
    <col min="5" max="5" width="13.28515625" customWidth="1"/>
    <col min="6" max="6" width="22.42578125" customWidth="1"/>
    <col min="7" max="7" width="25.42578125" customWidth="1"/>
    <col min="8" max="8" width="37.5703125" customWidth="1"/>
  </cols>
  <sheetData>
    <row r="1" spans="1:8">
      <c r="A1" s="18" t="s">
        <v>271</v>
      </c>
      <c r="B1" s="18" t="s">
        <v>272</v>
      </c>
      <c r="C1" s="18" t="s">
        <v>273</v>
      </c>
      <c r="D1" s="18" t="s">
        <v>274</v>
      </c>
      <c r="E1" s="18" t="s">
        <v>250</v>
      </c>
      <c r="F1" s="18" t="s">
        <v>275</v>
      </c>
      <c r="G1" s="18" t="s">
        <v>276</v>
      </c>
      <c r="H1" s="18" t="s">
        <v>277</v>
      </c>
    </row>
    <row r="2" spans="1:8">
      <c r="A2" s="18">
        <v>200</v>
      </c>
      <c r="B2" s="19" t="s">
        <v>278</v>
      </c>
      <c r="C2" s="19" t="str">
        <f ca="1">IFERROR(__xludf.DUMMYFUNCTION("SPLIT(B2, ""-"")"),"Sports ")</f>
        <v xml:space="preserve">Sports </v>
      </c>
      <c r="D2" s="19" t="str">
        <f ca="1">IFERROR(__xludf.DUMMYFUNCTION("""COMPUTED_VALUE""")," Credit Card")</f>
        <v xml:space="preserve"> Credit Card</v>
      </c>
      <c r="E2" s="19" cm="1">
        <f t="array" ref="E2">SUMPRODUCT((Data!$B$2:$B$201 &amp; " - " &amp; Data!$E$2:$E$201 = B2) * 1)</f>
        <v>8</v>
      </c>
      <c r="F2" s="19">
        <f t="shared" ref="F2:F26" si="0">E2/$A$2</f>
        <v>0.04</v>
      </c>
      <c r="G2" s="19">
        <f ca="1">IFERROR(__xludf.DUMMYFUNCTION("VLOOKUP(TRIM(INDEX(SPLIT(B2, ""-""), 1)), Categories!$B$2:$E$6, 4, FALSE)"),0.18)</f>
        <v>0.18</v>
      </c>
      <c r="H2" s="19" cm="1">
        <f t="array" aca="1" ref="H2:H26" ca="1">F2:F26/G2:G26</f>
        <v>0.22222222222222224</v>
      </c>
    </row>
    <row r="3" spans="1:8">
      <c r="B3" s="19" t="s">
        <v>279</v>
      </c>
      <c r="C3" s="19" t="str">
        <f ca="1">IFERROR(__xludf.DUMMYFUNCTION("SPLIT(B3, ""-"")"),"Sports ")</f>
        <v xml:space="preserve">Sports </v>
      </c>
      <c r="D3" s="19" t="str">
        <f ca="1">IFERROR(__xludf.DUMMYFUNCTION("""COMPUTED_VALUE""")," Cash")</f>
        <v xml:space="preserve"> Cash</v>
      </c>
      <c r="E3" s="19" cm="1">
        <f t="array" ref="E3">SUMPRODUCT((Data!$B$2:$B$201 &amp; " - " &amp; Data!$E$2:$E$201 = B3) * 1)</f>
        <v>6</v>
      </c>
      <c r="F3" s="19">
        <f t="shared" si="0"/>
        <v>0.03</v>
      </c>
      <c r="G3" s="19">
        <f ca="1">IFERROR(__xludf.DUMMYFUNCTION("VLOOKUP(TRIM(INDEX(SPLIT(B3, ""-""), 1)), Categories!$B$2:$E$6, 4, FALSE)"),0.18)</f>
        <v>0.18</v>
      </c>
      <c r="H3" s="19">
        <f ca="1"/>
        <v>0.16666666666666666</v>
      </c>
    </row>
    <row r="4" spans="1:8">
      <c r="B4" s="19" t="s">
        <v>280</v>
      </c>
      <c r="C4" s="19" t="str">
        <f ca="1">IFERROR(__xludf.DUMMYFUNCTION("SPLIT(B4, ""-"")"),"Sports ")</f>
        <v xml:space="preserve">Sports </v>
      </c>
      <c r="D4" s="19" t="str">
        <f ca="1">IFERROR(__xludf.DUMMYFUNCTION("""COMPUTED_VALUE""")," UPI")</f>
        <v xml:space="preserve"> UPI</v>
      </c>
      <c r="E4" s="19" cm="1">
        <f t="array" ref="E4">SUMPRODUCT((Data!$B$2:$B$201 &amp; " - " &amp; Data!$E$2:$E$201 = B4) * 1)</f>
        <v>10</v>
      </c>
      <c r="F4" s="19">
        <f t="shared" si="0"/>
        <v>0.05</v>
      </c>
      <c r="G4" s="19">
        <f ca="1">IFERROR(__xludf.DUMMYFUNCTION("VLOOKUP(TRIM(INDEX(SPLIT(B4, ""-""), 1)), Categories!$B$2:$E$6, 4, FALSE)"),0.18)</f>
        <v>0.18</v>
      </c>
      <c r="H4" s="19">
        <f ca="1"/>
        <v>0.27777777777777779</v>
      </c>
    </row>
    <row r="5" spans="1:8">
      <c r="B5" s="19" t="s">
        <v>281</v>
      </c>
      <c r="C5" s="19" t="str">
        <f ca="1">IFERROR(__xludf.DUMMYFUNCTION("SPLIT(B5, ""-"")"),"Sports ")</f>
        <v xml:space="preserve">Sports </v>
      </c>
      <c r="D5" s="19" t="str">
        <f ca="1">IFERROR(__xludf.DUMMYFUNCTION("""COMPUTED_VALUE""")," Net Banking")</f>
        <v xml:space="preserve"> Net Banking</v>
      </c>
      <c r="E5" s="19" cm="1">
        <f t="array" ref="E5">SUMPRODUCT((Data!$B$2:$B$201 &amp; " - " &amp; Data!$E$2:$E$201 = B5) * 1)</f>
        <v>7</v>
      </c>
      <c r="F5" s="19">
        <f t="shared" si="0"/>
        <v>3.5000000000000003E-2</v>
      </c>
      <c r="G5" s="19">
        <f ca="1">IFERROR(__xludf.DUMMYFUNCTION("VLOOKUP(TRIM(INDEX(SPLIT(B5, ""-""), 1)), Categories!$B$2:$E$6, 4, FALSE)"),0.18)</f>
        <v>0.18</v>
      </c>
      <c r="H5" s="19">
        <f ca="1"/>
        <v>0.19444444444444448</v>
      </c>
    </row>
    <row r="6" spans="1:8">
      <c r="B6" s="19" t="s">
        <v>282</v>
      </c>
      <c r="C6" s="19" t="str">
        <f ca="1">IFERROR(__xludf.DUMMYFUNCTION("SPLIT(B6, ""-"")"),"Sports ")</f>
        <v xml:space="preserve">Sports </v>
      </c>
      <c r="D6" s="19" t="str">
        <f ca="1">IFERROR(__xludf.DUMMYFUNCTION("""COMPUTED_VALUE""")," Debit Card")</f>
        <v xml:space="preserve"> Debit Card</v>
      </c>
      <c r="E6" s="19" cm="1">
        <f t="array" ref="E6">SUMPRODUCT((Data!$B$2:$B$201 &amp; " - " &amp; Data!$E$2:$E$201 = B6) * 1)</f>
        <v>5</v>
      </c>
      <c r="F6" s="19">
        <f t="shared" si="0"/>
        <v>2.5000000000000001E-2</v>
      </c>
      <c r="G6" s="19">
        <f ca="1">IFERROR(__xludf.DUMMYFUNCTION("VLOOKUP(TRIM(INDEX(SPLIT(B6, ""-""), 1)), Categories!$B$2:$E$6, 4, FALSE)"),0.18)</f>
        <v>0.18</v>
      </c>
      <c r="H6" s="19">
        <f ca="1"/>
        <v>0.1388888888888889</v>
      </c>
    </row>
    <row r="7" spans="1:8">
      <c r="B7" s="19" t="s">
        <v>283</v>
      </c>
      <c r="C7" s="19" t="str">
        <f ca="1">IFERROR(__xludf.DUMMYFUNCTION("SPLIT(B7, ""-"")"),"Grocery ")</f>
        <v xml:space="preserve">Grocery </v>
      </c>
      <c r="D7" s="19" t="str">
        <f ca="1">IFERROR(__xludf.DUMMYFUNCTION("""COMPUTED_VALUE""")," Net Banking")</f>
        <v xml:space="preserve"> Net Banking</v>
      </c>
      <c r="E7" s="19" cm="1">
        <f t="array" ref="E7">SUMPRODUCT((Data!$B$2:$B$201 &amp; " - " &amp; Data!$E$2:$E$201 = B7) * 1)</f>
        <v>11</v>
      </c>
      <c r="F7" s="19">
        <f t="shared" si="0"/>
        <v>5.5E-2</v>
      </c>
      <c r="G7" s="19">
        <f ca="1">IFERROR(__xludf.DUMMYFUNCTION("VLOOKUP(TRIM(INDEX(SPLIT(B7, ""-""), 1)), Categories!$B$2:$E$6, 4, FALSE)"),0.185)</f>
        <v>0.185</v>
      </c>
      <c r="H7" s="19">
        <f ca="1"/>
        <v>0.29729729729729731</v>
      </c>
    </row>
    <row r="8" spans="1:8">
      <c r="B8" s="19" t="s">
        <v>284</v>
      </c>
      <c r="C8" s="19" t="str">
        <f ca="1">IFERROR(__xludf.DUMMYFUNCTION("SPLIT(B8, ""-"")"),"Grocery ")</f>
        <v xml:space="preserve">Grocery </v>
      </c>
      <c r="D8" s="19" t="str">
        <f ca="1">IFERROR(__xludf.DUMMYFUNCTION("""COMPUTED_VALUE""")," UPI")</f>
        <v xml:space="preserve"> UPI</v>
      </c>
      <c r="E8" s="19" cm="1">
        <f t="array" ref="E8">SUMPRODUCT((Data!$B$2:$B$201 &amp; " - " &amp; Data!$E$2:$E$201 = B8) * 1)</f>
        <v>6</v>
      </c>
      <c r="F8" s="19">
        <f t="shared" si="0"/>
        <v>0.03</v>
      </c>
      <c r="G8" s="19">
        <f ca="1">IFERROR(__xludf.DUMMYFUNCTION("VLOOKUP(TRIM(INDEX(SPLIT(B8, ""-""), 1)), Categories!$B$2:$E$6, 4, FALSE)"),0.185)</f>
        <v>0.185</v>
      </c>
      <c r="H8" s="19">
        <f ca="1"/>
        <v>0.16216216216216217</v>
      </c>
    </row>
    <row r="9" spans="1:8">
      <c r="B9" s="19" t="s">
        <v>285</v>
      </c>
      <c r="C9" s="19" t="str">
        <f ca="1">IFERROR(__xludf.DUMMYFUNCTION("SPLIT(B9, ""-"")"),"Grocery ")</f>
        <v xml:space="preserve">Grocery </v>
      </c>
      <c r="D9" s="19" t="str">
        <f ca="1">IFERROR(__xludf.DUMMYFUNCTION("""COMPUTED_VALUE""")," Cash")</f>
        <v xml:space="preserve"> Cash</v>
      </c>
      <c r="E9" s="19" cm="1">
        <f t="array" ref="E9">SUMPRODUCT((Data!$B$2:$B$201 &amp; " - " &amp; Data!$E$2:$E$201 = B9) * 1)</f>
        <v>8</v>
      </c>
      <c r="F9" s="19">
        <f t="shared" si="0"/>
        <v>0.04</v>
      </c>
      <c r="G9" s="19">
        <f ca="1">IFERROR(__xludf.DUMMYFUNCTION("VLOOKUP(TRIM(INDEX(SPLIT(B9, ""-""), 1)), Categories!$B$2:$E$6, 4, FALSE)"),0.185)</f>
        <v>0.185</v>
      </c>
      <c r="H9" s="19">
        <f ca="1"/>
        <v>0.21621621621621623</v>
      </c>
    </row>
    <row r="10" spans="1:8">
      <c r="B10" s="19" t="s">
        <v>286</v>
      </c>
      <c r="C10" s="19" t="str">
        <f ca="1">IFERROR(__xludf.DUMMYFUNCTION("SPLIT(B10, ""-"")"),"Grocery ")</f>
        <v xml:space="preserve">Grocery </v>
      </c>
      <c r="D10" s="19" t="str">
        <f ca="1">IFERROR(__xludf.DUMMYFUNCTION("""COMPUTED_VALUE""")," Credit Card")</f>
        <v xml:space="preserve"> Credit Card</v>
      </c>
      <c r="E10" s="19" cm="1">
        <f t="array" ref="E10">SUMPRODUCT((Data!$B$2:$B$201 &amp; " - " &amp; Data!$E$2:$E$201 = B10) * 1)</f>
        <v>5</v>
      </c>
      <c r="F10" s="19">
        <f t="shared" si="0"/>
        <v>2.5000000000000001E-2</v>
      </c>
      <c r="G10" s="19">
        <f ca="1">IFERROR(__xludf.DUMMYFUNCTION("VLOOKUP(TRIM(INDEX(SPLIT(B10, ""-""), 1)), Categories!$B$2:$E$6, 4, FALSE)"),0.185)</f>
        <v>0.185</v>
      </c>
      <c r="H10" s="19">
        <f ca="1"/>
        <v>0.13513513513513514</v>
      </c>
    </row>
    <row r="11" spans="1:8">
      <c r="B11" s="19" t="s">
        <v>287</v>
      </c>
      <c r="C11" s="19" t="str">
        <f ca="1">IFERROR(__xludf.DUMMYFUNCTION("SPLIT(B11, ""-"")"),"Grocery ")</f>
        <v xml:space="preserve">Grocery </v>
      </c>
      <c r="D11" s="19" t="str">
        <f ca="1">IFERROR(__xludf.DUMMYFUNCTION("""COMPUTED_VALUE""")," Debit Card")</f>
        <v xml:space="preserve"> Debit Card</v>
      </c>
      <c r="E11" s="19" cm="1">
        <f t="array" ref="E11">SUMPRODUCT((Data!$B$2:$B$201 &amp; " - " &amp; Data!$E$2:$E$201 = B11) * 1)</f>
        <v>7</v>
      </c>
      <c r="F11" s="19">
        <f t="shared" si="0"/>
        <v>3.5000000000000003E-2</v>
      </c>
      <c r="G11" s="19">
        <f ca="1">IFERROR(__xludf.DUMMYFUNCTION("VLOOKUP(TRIM(INDEX(SPLIT(B11, ""-""), 1)), Categories!$B$2:$E$6, 4, FALSE)"),0.185)</f>
        <v>0.185</v>
      </c>
      <c r="H11" s="19">
        <f ca="1"/>
        <v>0.1891891891891892</v>
      </c>
    </row>
    <row r="12" spans="1:8">
      <c r="B12" s="19" t="s">
        <v>288</v>
      </c>
      <c r="C12" s="19" t="str">
        <f ca="1">IFERROR(__xludf.DUMMYFUNCTION("SPLIT(B12, ""-"")"),"Furniture ")</f>
        <v xml:space="preserve">Furniture </v>
      </c>
      <c r="D12" s="19" t="str">
        <f ca="1">IFERROR(__xludf.DUMMYFUNCTION("""COMPUTED_VALUE""")," Credit Card")</f>
        <v xml:space="preserve"> Credit Card</v>
      </c>
      <c r="E12" s="19" cm="1">
        <f t="array" ref="E12">SUMPRODUCT((Data!$B$2:$B$201 &amp; " - " &amp; Data!$E$2:$E$201 = B12) * 1)</f>
        <v>10</v>
      </c>
      <c r="F12" s="19">
        <f t="shared" si="0"/>
        <v>0.05</v>
      </c>
      <c r="G12" s="19">
        <f ca="1">IFERROR(__xludf.DUMMYFUNCTION("VLOOKUP(TRIM(INDEX(SPLIT(B12, ""-""), 1)), Categories!$B$2:$E$6, 4, FALSE)"),0.245)</f>
        <v>0.245</v>
      </c>
      <c r="H12" s="19">
        <f ca="1"/>
        <v>0.20408163265306123</v>
      </c>
    </row>
    <row r="13" spans="1:8">
      <c r="B13" s="19" t="s">
        <v>289</v>
      </c>
      <c r="C13" s="19" t="str">
        <f ca="1">IFERROR(__xludf.DUMMYFUNCTION("SPLIT(B13, ""-"")"),"Furniture ")</f>
        <v xml:space="preserve">Furniture </v>
      </c>
      <c r="D13" s="19" t="str">
        <f ca="1">IFERROR(__xludf.DUMMYFUNCTION("""COMPUTED_VALUE""")," Debit Card")</f>
        <v xml:space="preserve"> Debit Card</v>
      </c>
      <c r="E13" s="19" cm="1">
        <f t="array" ref="E13">SUMPRODUCT((Data!$B$2:$B$201 &amp; " - " &amp; Data!$E$2:$E$201 = B13) * 1)</f>
        <v>11</v>
      </c>
      <c r="F13" s="19">
        <f t="shared" si="0"/>
        <v>5.5E-2</v>
      </c>
      <c r="G13" s="19">
        <f ca="1">IFERROR(__xludf.DUMMYFUNCTION("VLOOKUP(TRIM(INDEX(SPLIT(B13, ""-""), 1)), Categories!$B$2:$E$6, 4, FALSE)"),0.245)</f>
        <v>0.245</v>
      </c>
      <c r="H13" s="19">
        <f ca="1"/>
        <v>0.22448979591836735</v>
      </c>
    </row>
    <row r="14" spans="1:8">
      <c r="B14" s="19" t="s">
        <v>290</v>
      </c>
      <c r="C14" s="19" t="str">
        <f ca="1">IFERROR(__xludf.DUMMYFUNCTION("SPLIT(B14, ""-"")"),"Furniture ")</f>
        <v xml:space="preserve">Furniture </v>
      </c>
      <c r="D14" s="19" t="str">
        <f ca="1">IFERROR(__xludf.DUMMYFUNCTION("""COMPUTED_VALUE""")," Net Banking")</f>
        <v xml:space="preserve"> Net Banking</v>
      </c>
      <c r="E14" s="19" cm="1">
        <f t="array" ref="E14">SUMPRODUCT((Data!$B$2:$B$201 &amp; " - " &amp; Data!$E$2:$E$201 = B14) * 1)</f>
        <v>13</v>
      </c>
      <c r="F14" s="19">
        <f t="shared" si="0"/>
        <v>6.5000000000000002E-2</v>
      </c>
      <c r="G14" s="19">
        <f ca="1">IFERROR(__xludf.DUMMYFUNCTION("VLOOKUP(TRIM(INDEX(SPLIT(B14, ""-""), 1)), Categories!$B$2:$E$6, 4, FALSE)"),0.245)</f>
        <v>0.245</v>
      </c>
      <c r="H14" s="19">
        <f ca="1"/>
        <v>0.26530612244897961</v>
      </c>
    </row>
    <row r="15" spans="1:8">
      <c r="B15" s="19" t="s">
        <v>291</v>
      </c>
      <c r="C15" s="19" t="str">
        <f ca="1">IFERROR(__xludf.DUMMYFUNCTION("SPLIT(B15, ""-"")"),"Furniture ")</f>
        <v xml:space="preserve">Furniture </v>
      </c>
      <c r="D15" s="19" t="str">
        <f ca="1">IFERROR(__xludf.DUMMYFUNCTION("""COMPUTED_VALUE""")," Cash")</f>
        <v xml:space="preserve"> Cash</v>
      </c>
      <c r="E15" s="19" cm="1">
        <f t="array" ref="E15">SUMPRODUCT((Data!$B$2:$B$201 &amp; " - " &amp; Data!$E$2:$E$201 = B15) * 1)</f>
        <v>7</v>
      </c>
      <c r="F15" s="19">
        <f t="shared" si="0"/>
        <v>3.5000000000000003E-2</v>
      </c>
      <c r="G15" s="19">
        <f ca="1">IFERROR(__xludf.DUMMYFUNCTION("VLOOKUP(TRIM(INDEX(SPLIT(B15, ""-""), 1)), Categories!$B$2:$E$6, 4, FALSE)"),0.245)</f>
        <v>0.245</v>
      </c>
      <c r="H15" s="19">
        <f ca="1"/>
        <v>0.14285714285714288</v>
      </c>
    </row>
    <row r="16" spans="1:8">
      <c r="B16" s="19" t="s">
        <v>292</v>
      </c>
      <c r="C16" s="19" t="str">
        <f ca="1">IFERROR(__xludf.DUMMYFUNCTION("SPLIT(B16, ""-"")"),"Furniture ")</f>
        <v xml:space="preserve">Furniture </v>
      </c>
      <c r="D16" s="19" t="str">
        <f ca="1">IFERROR(__xludf.DUMMYFUNCTION("""COMPUTED_VALUE""")," UPI")</f>
        <v xml:space="preserve"> UPI</v>
      </c>
      <c r="E16" s="19" cm="1">
        <f t="array" ref="E16">SUMPRODUCT((Data!$B$2:$B$201 &amp; " - " &amp; Data!$E$2:$E$201 = B16) * 1)</f>
        <v>8</v>
      </c>
      <c r="F16" s="19">
        <f t="shared" si="0"/>
        <v>0.04</v>
      </c>
      <c r="G16" s="19">
        <f ca="1">IFERROR(__xludf.DUMMYFUNCTION("VLOOKUP(TRIM(INDEX(SPLIT(B16, ""-""), 1)), Categories!$B$2:$E$6, 4, FALSE)"),0.245)</f>
        <v>0.245</v>
      </c>
      <c r="H16" s="19">
        <f ca="1"/>
        <v>0.16326530612244899</v>
      </c>
    </row>
    <row r="17" spans="2:8">
      <c r="B17" s="19" t="s">
        <v>293</v>
      </c>
      <c r="C17" s="19" t="str">
        <f ca="1">IFERROR(__xludf.DUMMYFUNCTION("SPLIT(B17, ""-"")"),"Electronics ")</f>
        <v xml:space="preserve">Electronics </v>
      </c>
      <c r="D17" s="19" t="str">
        <f ca="1">IFERROR(__xludf.DUMMYFUNCTION("""COMPUTED_VALUE""")," Cash")</f>
        <v xml:space="preserve"> Cash</v>
      </c>
      <c r="E17" s="19" cm="1">
        <f t="array" ref="E17">SUMPRODUCT((Data!$B$2:$B$201 &amp; " - " &amp; Data!$E$2:$E$201 = B17) * 1)</f>
        <v>4</v>
      </c>
      <c r="F17" s="19">
        <f t="shared" si="0"/>
        <v>0.02</v>
      </c>
      <c r="G17" s="19">
        <f ca="1">IFERROR(__xludf.DUMMYFUNCTION("VLOOKUP(TRIM(INDEX(SPLIT(B17, ""-""), 1)), Categories!$B$2:$E$6, 4, FALSE)"),0.215)</f>
        <v>0.215</v>
      </c>
      <c r="H17" s="19">
        <f ca="1"/>
        <v>9.3023255813953487E-2</v>
      </c>
    </row>
    <row r="18" spans="2:8">
      <c r="B18" s="19" t="s">
        <v>294</v>
      </c>
      <c r="C18" s="19" t="str">
        <f ca="1">IFERROR(__xludf.DUMMYFUNCTION("SPLIT(B18, ""-"")"),"Electronics ")</f>
        <v xml:space="preserve">Electronics </v>
      </c>
      <c r="D18" s="19" t="str">
        <f ca="1">IFERROR(__xludf.DUMMYFUNCTION("""COMPUTED_VALUE""")," Net Banking")</f>
        <v xml:space="preserve"> Net Banking</v>
      </c>
      <c r="E18" s="19" cm="1">
        <f t="array" ref="E18">SUMPRODUCT((Data!$B$2:$B$201 &amp; " - " &amp; Data!$E$2:$E$201 = B18) * 1)</f>
        <v>10</v>
      </c>
      <c r="F18" s="19">
        <f t="shared" si="0"/>
        <v>0.05</v>
      </c>
      <c r="G18" s="19">
        <f ca="1">IFERROR(__xludf.DUMMYFUNCTION("VLOOKUP(TRIM(INDEX(SPLIT(B18, ""-""), 1)), Categories!$B$2:$E$6, 4, FALSE)"),0.215)</f>
        <v>0.215</v>
      </c>
      <c r="H18" s="19">
        <f ca="1"/>
        <v>0.23255813953488375</v>
      </c>
    </row>
    <row r="19" spans="2:8">
      <c r="B19" s="19" t="s">
        <v>295</v>
      </c>
      <c r="C19" s="19" t="str">
        <f ca="1">IFERROR(__xludf.DUMMYFUNCTION("SPLIT(B19, ""-"")"),"Electronics ")</f>
        <v xml:space="preserve">Electronics </v>
      </c>
      <c r="D19" s="19" t="str">
        <f ca="1">IFERROR(__xludf.DUMMYFUNCTION("""COMPUTED_VALUE""")," Debit Card")</f>
        <v xml:space="preserve"> Debit Card</v>
      </c>
      <c r="E19" s="19" cm="1">
        <f t="array" ref="E19">SUMPRODUCT((Data!$B$2:$B$201 &amp; " - " &amp; Data!$E$2:$E$201 = B19) * 1)</f>
        <v>7</v>
      </c>
      <c r="F19" s="19">
        <f t="shared" si="0"/>
        <v>3.5000000000000003E-2</v>
      </c>
      <c r="G19" s="19">
        <f ca="1">IFERROR(__xludf.DUMMYFUNCTION("VLOOKUP(TRIM(INDEX(SPLIT(B19, ""-""), 1)), Categories!$B$2:$E$6, 4, FALSE)"),0.215)</f>
        <v>0.215</v>
      </c>
      <c r="H19" s="19">
        <f ca="1"/>
        <v>0.16279069767441862</v>
      </c>
    </row>
    <row r="20" spans="2:8">
      <c r="B20" s="19" t="s">
        <v>296</v>
      </c>
      <c r="C20" s="19" t="str">
        <f ca="1">IFERROR(__xludf.DUMMYFUNCTION("SPLIT(B20, ""-"")"),"Electronics ")</f>
        <v xml:space="preserve">Electronics </v>
      </c>
      <c r="D20" s="19" t="str">
        <f ca="1">IFERROR(__xludf.DUMMYFUNCTION("""COMPUTED_VALUE""")," Credit Card")</f>
        <v xml:space="preserve"> Credit Card</v>
      </c>
      <c r="E20" s="19" cm="1">
        <f t="array" ref="E20">SUMPRODUCT((Data!$B$2:$B$201 &amp; " - " &amp; Data!$E$2:$E$201 = B20) * 1)</f>
        <v>12</v>
      </c>
      <c r="F20" s="19">
        <f t="shared" si="0"/>
        <v>0.06</v>
      </c>
      <c r="G20" s="19">
        <f ca="1">IFERROR(__xludf.DUMMYFUNCTION("VLOOKUP(TRIM(INDEX(SPLIT(B20, ""-""), 1)), Categories!$B$2:$E$6, 4, FALSE)"),0.215)</f>
        <v>0.215</v>
      </c>
      <c r="H20" s="19">
        <f ca="1"/>
        <v>0.27906976744186046</v>
      </c>
    </row>
    <row r="21" spans="2:8">
      <c r="B21" s="19" t="s">
        <v>297</v>
      </c>
      <c r="C21" s="19" t="str">
        <f ca="1">IFERROR(__xludf.DUMMYFUNCTION("SPLIT(B21, ""-"")"),"Electronics ")</f>
        <v xml:space="preserve">Electronics </v>
      </c>
      <c r="D21" s="19" t="str">
        <f ca="1">IFERROR(__xludf.DUMMYFUNCTION("""COMPUTED_VALUE""")," UPI")</f>
        <v xml:space="preserve"> UPI</v>
      </c>
      <c r="E21" s="19" cm="1">
        <f t="array" ref="E21">SUMPRODUCT((Data!$B$2:$B$201 &amp; " - " &amp; Data!$E$2:$E$201 = B21) * 1)</f>
        <v>10</v>
      </c>
      <c r="F21" s="19">
        <f t="shared" si="0"/>
        <v>0.05</v>
      </c>
      <c r="G21" s="19">
        <f ca="1">IFERROR(__xludf.DUMMYFUNCTION("VLOOKUP(TRIM(INDEX(SPLIT(B21, ""-""), 1)), Categories!$B$2:$E$6, 4, FALSE)"),0.215)</f>
        <v>0.215</v>
      </c>
      <c r="H21" s="19">
        <f ca="1"/>
        <v>0.23255813953488375</v>
      </c>
    </row>
    <row r="22" spans="2:8">
      <c r="B22" s="19" t="s">
        <v>298</v>
      </c>
      <c r="C22" s="19" t="str">
        <f ca="1">IFERROR(__xludf.DUMMYFUNCTION("SPLIT(B22, ""-"")"),"Clothing ")</f>
        <v xml:space="preserve">Clothing </v>
      </c>
      <c r="D22" s="19" t="str">
        <f ca="1">IFERROR(__xludf.DUMMYFUNCTION("""COMPUTED_VALUE""")," Net Banking")</f>
        <v xml:space="preserve"> Net Banking</v>
      </c>
      <c r="E22" s="19" cm="1">
        <f t="array" ref="E22">SUMPRODUCT((Data!$B$2:$B$201 &amp; " - " &amp; Data!$E$2:$E$201 = B22) * 1)</f>
        <v>6</v>
      </c>
      <c r="F22" s="19">
        <f t="shared" si="0"/>
        <v>0.03</v>
      </c>
      <c r="G22" s="19">
        <f ca="1">IFERROR(__xludf.DUMMYFUNCTION("VLOOKUP(TRIM(INDEX(SPLIT(B22, ""-""), 1)), Categories!$B$2:$E$6, 4, FALSE)"),0.175)</f>
        <v>0.17499999999999999</v>
      </c>
      <c r="H22" s="19">
        <f ca="1"/>
        <v>0.17142857142857143</v>
      </c>
    </row>
    <row r="23" spans="2:8">
      <c r="B23" s="19" t="s">
        <v>299</v>
      </c>
      <c r="C23" s="19" t="str">
        <f ca="1">IFERROR(__xludf.DUMMYFUNCTION("SPLIT(B23, ""-"")"),"Clothing ")</f>
        <v xml:space="preserve">Clothing </v>
      </c>
      <c r="D23" s="19" t="str">
        <f ca="1">IFERROR(__xludf.DUMMYFUNCTION("""COMPUTED_VALUE""")," UPI")</f>
        <v xml:space="preserve"> UPI</v>
      </c>
      <c r="E23" s="19" cm="1">
        <f t="array" ref="E23">SUMPRODUCT((Data!$B$2:$B$201 &amp; " - " &amp; Data!$E$2:$E$201 = B23) * 1)</f>
        <v>9</v>
      </c>
      <c r="F23" s="19">
        <f t="shared" si="0"/>
        <v>4.4999999999999998E-2</v>
      </c>
      <c r="G23" s="19">
        <f ca="1">IFERROR(__xludf.DUMMYFUNCTION("VLOOKUP(TRIM(INDEX(SPLIT(B23, ""-""), 1)), Categories!$B$2:$E$6, 4, FALSE)"),0.175)</f>
        <v>0.17499999999999999</v>
      </c>
      <c r="H23" s="19">
        <f ca="1"/>
        <v>0.25714285714285717</v>
      </c>
    </row>
    <row r="24" spans="2:8">
      <c r="B24" s="19" t="s">
        <v>300</v>
      </c>
      <c r="C24" s="19" t="str">
        <f ca="1">IFERROR(__xludf.DUMMYFUNCTION("SPLIT(B24, ""-"")"),"Clothing ")</f>
        <v xml:space="preserve">Clothing </v>
      </c>
      <c r="D24" s="19" t="str">
        <f ca="1">IFERROR(__xludf.DUMMYFUNCTION("""COMPUTED_VALUE""")," Cash")</f>
        <v xml:space="preserve"> Cash</v>
      </c>
      <c r="E24" s="19" cm="1">
        <f t="array" ref="E24">SUMPRODUCT((Data!$B$2:$B$201 &amp; " - " &amp; Data!$E$2:$E$201 = B24) * 1)</f>
        <v>8</v>
      </c>
      <c r="F24" s="19">
        <f t="shared" si="0"/>
        <v>0.04</v>
      </c>
      <c r="G24" s="19">
        <f ca="1">IFERROR(__xludf.DUMMYFUNCTION("VLOOKUP(TRIM(INDEX(SPLIT(B24, ""-""), 1)), Categories!$B$2:$E$6, 4, FALSE)"),0.175)</f>
        <v>0.17499999999999999</v>
      </c>
      <c r="H24" s="19">
        <f ca="1"/>
        <v>0.22857142857142859</v>
      </c>
    </row>
    <row r="25" spans="2:8">
      <c r="B25" s="19" t="s">
        <v>301</v>
      </c>
      <c r="C25" s="19" t="str">
        <f ca="1">IFERROR(__xludf.DUMMYFUNCTION("SPLIT(B25, ""-"")"),"Clothing ")</f>
        <v xml:space="preserve">Clothing </v>
      </c>
      <c r="D25" s="19" t="str">
        <f ca="1">IFERROR(__xludf.DUMMYFUNCTION("""COMPUTED_VALUE""")," Debit Card")</f>
        <v xml:space="preserve"> Debit Card</v>
      </c>
      <c r="E25" s="19" cm="1">
        <f t="array" ref="E25">SUMPRODUCT((Data!$B$2:$B$201 &amp; " - " &amp; Data!$E$2:$E$201 = B25) * 1)</f>
        <v>4</v>
      </c>
      <c r="F25" s="19">
        <f t="shared" si="0"/>
        <v>0.02</v>
      </c>
      <c r="G25" s="19">
        <f ca="1">IFERROR(__xludf.DUMMYFUNCTION("VLOOKUP(TRIM(INDEX(SPLIT(B25, ""-""), 1)), Categories!$B$2:$E$6, 4, FALSE)"),0.175)</f>
        <v>0.17499999999999999</v>
      </c>
      <c r="H25" s="19">
        <f ca="1"/>
        <v>0.1142857142857143</v>
      </c>
    </row>
    <row r="26" spans="2:8">
      <c r="B26" s="19" t="s">
        <v>302</v>
      </c>
      <c r="C26" s="19" t="str">
        <f ca="1">IFERROR(__xludf.DUMMYFUNCTION("SPLIT(B26, ""-"")"),"Clothing ")</f>
        <v xml:space="preserve">Clothing </v>
      </c>
      <c r="D26" s="19" t="str">
        <f ca="1">IFERROR(__xludf.DUMMYFUNCTION("""COMPUTED_VALUE""")," Credit Card")</f>
        <v xml:space="preserve"> Credit Card</v>
      </c>
      <c r="E26" s="19" cm="1">
        <f t="array" ref="E26">SUMPRODUCT((Data!$B$2:$B$201 &amp; " - " &amp; Data!$E$2:$E$201 = B26) * 1)</f>
        <v>8</v>
      </c>
      <c r="F26" s="19">
        <f t="shared" si="0"/>
        <v>0.04</v>
      </c>
      <c r="G26" s="19">
        <f ca="1">IFERROR(__xludf.DUMMYFUNCTION("VLOOKUP(TRIM(INDEX(SPLIT(B26, ""-""), 1)), Categories!$B$2:$E$6, 4, FALSE)"),0.175)</f>
        <v>0.17499999999999999</v>
      </c>
      <c r="H26" s="19">
        <f ca="1"/>
        <v>0.22857142857142859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2025-02-16T21:50:52Z</dcterms:created>
  <dcterms:modified xsi:type="dcterms:W3CDTF">2025-02-17T08:25:36Z</dcterms:modified>
  <cp:category/>
  <cp:contentStatus/>
</cp:coreProperties>
</file>