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s" sheetId="1" r:id="rId4"/>
    <sheet state="visible" name="Data" sheetId="2" r:id="rId5"/>
    <sheet state="visible" name="Purchase Sum By Date" sheetId="3" r:id="rId6"/>
    <sheet state="visible" name="Purchase Sum By Month" sheetId="4" r:id="rId7"/>
    <sheet state="visible" name="Categories" sheetId="5" r:id="rId8"/>
    <sheet state="visible" name="Bins" sheetId="6" r:id="rId9"/>
    <sheet state="visible" name="Combinations" sheetId="7" r:id="rId10"/>
  </sheets>
  <definedNames/>
  <calcPr/>
  <pivotCaches>
    <pivotCache cacheId="0" r:id="rId11"/>
    <pivotCache cacheId="1" r:id="rId12"/>
  </pivotCaches>
</workbook>
</file>

<file path=xl/sharedStrings.xml><?xml version="1.0" encoding="utf-8"?>
<sst xmlns="http://schemas.openxmlformats.org/spreadsheetml/2006/main" count="1124" uniqueCount="307">
  <si>
    <t>Count: 5</t>
  </si>
  <si>
    <r>
      <rPr>
        <color rgb="FF1155CC"/>
        <u/>
      </rPr>
      <t>Turn on screen reader support</t>
    </r>
  </si>
  <si>
    <t>To enable screen reader support, press Ctrl+Alt+Z To learn about keyboard shortcuts, press Ctrl+slash</t>
  </si>
  <si>
    <t>Select a data range</t>
  </si>
  <si>
    <t>Customer_ID</t>
  </si>
  <si>
    <t>Product_Category</t>
  </si>
  <si>
    <t>Purchase_Amount</t>
  </si>
  <si>
    <t>Purchase_Date</t>
  </si>
  <si>
    <t>Payment_Method</t>
  </si>
  <si>
    <t>Year-Month</t>
  </si>
  <si>
    <t>Date</t>
  </si>
  <si>
    <t>CUST_1</t>
  </si>
  <si>
    <t>Furniture</t>
  </si>
  <si>
    <t>Credit Card</t>
  </si>
  <si>
    <t>CUST_2</t>
  </si>
  <si>
    <t>Sports</t>
  </si>
  <si>
    <t>01</t>
  </si>
  <si>
    <t>02</t>
  </si>
  <si>
    <t>CUST_3</t>
  </si>
  <si>
    <t>Grocery</t>
  </si>
  <si>
    <t>Net Banking</t>
  </si>
  <si>
    <t>03</t>
  </si>
  <si>
    <t>CUST_4</t>
  </si>
  <si>
    <t>Cash</t>
  </si>
  <si>
    <t>04</t>
  </si>
  <si>
    <t>CUST_5</t>
  </si>
  <si>
    <t>05</t>
  </si>
  <si>
    <t>CUST_6</t>
  </si>
  <si>
    <t>Clothing</t>
  </si>
  <si>
    <t>06</t>
  </si>
  <si>
    <t>CUST_7</t>
  </si>
  <si>
    <t>UPI</t>
  </si>
  <si>
    <t>07</t>
  </si>
  <si>
    <t>CUST_8</t>
  </si>
  <si>
    <t>08</t>
  </si>
  <si>
    <t>CUST_9</t>
  </si>
  <si>
    <t>09</t>
  </si>
  <si>
    <t>CUST_10</t>
  </si>
  <si>
    <t>10</t>
  </si>
  <si>
    <t>CUST_11</t>
  </si>
  <si>
    <t>Debit Card</t>
  </si>
  <si>
    <t>11</t>
  </si>
  <si>
    <t>CUST_12</t>
  </si>
  <si>
    <t>12</t>
  </si>
  <si>
    <t>CUST_13</t>
  </si>
  <si>
    <t>13</t>
  </si>
  <si>
    <t>CUST_14</t>
  </si>
  <si>
    <t>14</t>
  </si>
  <si>
    <t>CUST_15</t>
  </si>
  <si>
    <t>15</t>
  </si>
  <si>
    <t>CUST_16</t>
  </si>
  <si>
    <t>16</t>
  </si>
  <si>
    <t>CUST_17</t>
  </si>
  <si>
    <t>17</t>
  </si>
  <si>
    <t>CUST_18</t>
  </si>
  <si>
    <t>18</t>
  </si>
  <si>
    <t>CUST_19</t>
  </si>
  <si>
    <t>Electronics</t>
  </si>
  <si>
    <t>19</t>
  </si>
  <si>
    <t>CUST_20</t>
  </si>
  <si>
    <t>20</t>
  </si>
  <si>
    <t>CUST_21</t>
  </si>
  <si>
    <t>21</t>
  </si>
  <si>
    <t>CUST_22</t>
  </si>
  <si>
    <t>22</t>
  </si>
  <si>
    <t>CUST_23</t>
  </si>
  <si>
    <t>23</t>
  </si>
  <si>
    <t>CUST_24</t>
  </si>
  <si>
    <t>24</t>
  </si>
  <si>
    <t>CUST_25</t>
  </si>
  <si>
    <t>25</t>
  </si>
  <si>
    <t>CUST_26</t>
  </si>
  <si>
    <t>26</t>
  </si>
  <si>
    <t>CUST_27</t>
  </si>
  <si>
    <t>27</t>
  </si>
  <si>
    <t>CUST_28</t>
  </si>
  <si>
    <t>28</t>
  </si>
  <si>
    <t>CUST_29</t>
  </si>
  <si>
    <t>29</t>
  </si>
  <si>
    <t>CUST_30</t>
  </si>
  <si>
    <t>30</t>
  </si>
  <si>
    <t>CUST_31</t>
  </si>
  <si>
    <t>31</t>
  </si>
  <si>
    <t>CUST_32</t>
  </si>
  <si>
    <t>CUST_33</t>
  </si>
  <si>
    <t>CUST_34</t>
  </si>
  <si>
    <t>CUST_35</t>
  </si>
  <si>
    <t>CUST_36</t>
  </si>
  <si>
    <t>CUST_37</t>
  </si>
  <si>
    <t>CUST_38</t>
  </si>
  <si>
    <t>CUST_39</t>
  </si>
  <si>
    <t>CUST_40</t>
  </si>
  <si>
    <t>CUST_41</t>
  </si>
  <si>
    <t>CUST_42</t>
  </si>
  <si>
    <t>CUST_43</t>
  </si>
  <si>
    <t>CUST_44</t>
  </si>
  <si>
    <t>CUST_45</t>
  </si>
  <si>
    <t>CUST_46</t>
  </si>
  <si>
    <t>CUST_47</t>
  </si>
  <si>
    <t>CUST_48</t>
  </si>
  <si>
    <t>CUST_49</t>
  </si>
  <si>
    <t>CUST_50</t>
  </si>
  <si>
    <t>CUST_51</t>
  </si>
  <si>
    <t>CUST_52</t>
  </si>
  <si>
    <t>CUST_53</t>
  </si>
  <si>
    <t>CUST_54</t>
  </si>
  <si>
    <t>CUST_55</t>
  </si>
  <si>
    <t>CUST_56</t>
  </si>
  <si>
    <t>CUST_57</t>
  </si>
  <si>
    <t>CUST_58</t>
  </si>
  <si>
    <t>CUST_59</t>
  </si>
  <si>
    <t>CUST_60</t>
  </si>
  <si>
    <t>CUST_61</t>
  </si>
  <si>
    <t>CUST_62</t>
  </si>
  <si>
    <t>CUST_63</t>
  </si>
  <si>
    <t>CUST_64</t>
  </si>
  <si>
    <t>CUST_65</t>
  </si>
  <si>
    <t>CUST_66</t>
  </si>
  <si>
    <t>CUST_67</t>
  </si>
  <si>
    <t>CUST_68</t>
  </si>
  <si>
    <t>CUST_69</t>
  </si>
  <si>
    <t>CUST_70</t>
  </si>
  <si>
    <t>CUST_71</t>
  </si>
  <si>
    <t>CUST_72</t>
  </si>
  <si>
    <t>CUST_73</t>
  </si>
  <si>
    <t>CUST_74</t>
  </si>
  <si>
    <t>CUST_75</t>
  </si>
  <si>
    <t>CUST_76</t>
  </si>
  <si>
    <t>CUST_77</t>
  </si>
  <si>
    <t>CUST_78</t>
  </si>
  <si>
    <t>CUST_79</t>
  </si>
  <si>
    <t>CUST_80</t>
  </si>
  <si>
    <t>CUST_81</t>
  </si>
  <si>
    <t>CUST_82</t>
  </si>
  <si>
    <t>CUST_83</t>
  </si>
  <si>
    <t>CUST_84</t>
  </si>
  <si>
    <t>CUST_85</t>
  </si>
  <si>
    <t>CUST_86</t>
  </si>
  <si>
    <t>CUST_87</t>
  </si>
  <si>
    <t>CUST_88</t>
  </si>
  <si>
    <t>CUST_89</t>
  </si>
  <si>
    <t>CUST_90</t>
  </si>
  <si>
    <t>CUST_91</t>
  </si>
  <si>
    <t>CUST_92</t>
  </si>
  <si>
    <t>CUST_93</t>
  </si>
  <si>
    <t>CUST_94</t>
  </si>
  <si>
    <t>CUST_95</t>
  </si>
  <si>
    <t>CUST_96</t>
  </si>
  <si>
    <t>CUST_97</t>
  </si>
  <si>
    <t>CUST_98</t>
  </si>
  <si>
    <t>CUST_99</t>
  </si>
  <si>
    <t>CUST_100</t>
  </si>
  <si>
    <t>CUST_101</t>
  </si>
  <si>
    <t>CUST_102</t>
  </si>
  <si>
    <t>CUST_103</t>
  </si>
  <si>
    <t>CUST_104</t>
  </si>
  <si>
    <t>CUST_105</t>
  </si>
  <si>
    <t>CUST_106</t>
  </si>
  <si>
    <t>CUST_107</t>
  </si>
  <si>
    <t>CUST_108</t>
  </si>
  <si>
    <t>CUST_109</t>
  </si>
  <si>
    <t>CUST_110</t>
  </si>
  <si>
    <t>CUST_111</t>
  </si>
  <si>
    <t>CUST_112</t>
  </si>
  <si>
    <t>CUST_113</t>
  </si>
  <si>
    <t>CUST_114</t>
  </si>
  <si>
    <t>CUST_115</t>
  </si>
  <si>
    <t>CUST_116</t>
  </si>
  <si>
    <t>CUST_117</t>
  </si>
  <si>
    <t>CUST_118</t>
  </si>
  <si>
    <t>CUST_119</t>
  </si>
  <si>
    <t>CUST_120</t>
  </si>
  <si>
    <t>CUST_121</t>
  </si>
  <si>
    <t>CUST_122</t>
  </si>
  <si>
    <t>CUST_123</t>
  </si>
  <si>
    <t>CUST_124</t>
  </si>
  <si>
    <t>CUST_125</t>
  </si>
  <si>
    <t>CUST_126</t>
  </si>
  <si>
    <t>CUST_127</t>
  </si>
  <si>
    <t>CUST_128</t>
  </si>
  <si>
    <t>CUST_129</t>
  </si>
  <si>
    <t>CUST_130</t>
  </si>
  <si>
    <t>CUST_131</t>
  </si>
  <si>
    <t>CUST_132</t>
  </si>
  <si>
    <t>CUST_133</t>
  </si>
  <si>
    <t>CUST_134</t>
  </si>
  <si>
    <t>CUST_135</t>
  </si>
  <si>
    <t>CUST_136</t>
  </si>
  <si>
    <t>CUST_137</t>
  </si>
  <si>
    <t>CUST_138</t>
  </si>
  <si>
    <t>CUST_139</t>
  </si>
  <si>
    <t>CUST_140</t>
  </si>
  <si>
    <t>CUST_141</t>
  </si>
  <si>
    <t>CUST_142</t>
  </si>
  <si>
    <t>CUST_143</t>
  </si>
  <si>
    <t>CUST_144</t>
  </si>
  <si>
    <t>CUST_145</t>
  </si>
  <si>
    <t>CUST_146</t>
  </si>
  <si>
    <t>CUST_147</t>
  </si>
  <si>
    <t>CUST_148</t>
  </si>
  <si>
    <t>CUST_149</t>
  </si>
  <si>
    <t>CUST_150</t>
  </si>
  <si>
    <t>CUST_151</t>
  </si>
  <si>
    <t>CUST_152</t>
  </si>
  <si>
    <t>CUST_153</t>
  </si>
  <si>
    <t>CUST_154</t>
  </si>
  <si>
    <t>CUST_155</t>
  </si>
  <si>
    <t>CUST_156</t>
  </si>
  <si>
    <t>CUST_157</t>
  </si>
  <si>
    <t>CUST_158</t>
  </si>
  <si>
    <t>CUST_159</t>
  </si>
  <si>
    <t>CUST_160</t>
  </si>
  <si>
    <t>CUST_161</t>
  </si>
  <si>
    <t>CUST_162</t>
  </si>
  <si>
    <t>CUST_163</t>
  </si>
  <si>
    <t>CUST_164</t>
  </si>
  <si>
    <t>CUST_165</t>
  </si>
  <si>
    <t>CUST_166</t>
  </si>
  <si>
    <t>CUST_167</t>
  </si>
  <si>
    <t>CUST_168</t>
  </si>
  <si>
    <t>CUST_169</t>
  </si>
  <si>
    <t>CUST_170</t>
  </si>
  <si>
    <t>CUST_171</t>
  </si>
  <si>
    <t>CUST_172</t>
  </si>
  <si>
    <t>CUST_173</t>
  </si>
  <si>
    <t>CUST_174</t>
  </si>
  <si>
    <t>CUST_175</t>
  </si>
  <si>
    <t>CUST_176</t>
  </si>
  <si>
    <t>CUST_177</t>
  </si>
  <si>
    <t>CUST_178</t>
  </si>
  <si>
    <t>CUST_179</t>
  </si>
  <si>
    <t>CUST_180</t>
  </si>
  <si>
    <t>CUST_181</t>
  </si>
  <si>
    <t>CUST_182</t>
  </si>
  <si>
    <t>CUST_183</t>
  </si>
  <si>
    <t>CUST_184</t>
  </si>
  <si>
    <t>CUST_185</t>
  </si>
  <si>
    <t>CUST_186</t>
  </si>
  <si>
    <t>CUST_187</t>
  </si>
  <si>
    <t>CUST_188</t>
  </si>
  <si>
    <t>CUST_189</t>
  </si>
  <si>
    <t>CUST_190</t>
  </si>
  <si>
    <t>CUST_191</t>
  </si>
  <si>
    <t>CUST_192</t>
  </si>
  <si>
    <t>CUST_193</t>
  </si>
  <si>
    <t>CUST_194</t>
  </si>
  <si>
    <t>CUST_195</t>
  </si>
  <si>
    <t>CUST_196</t>
  </si>
  <si>
    <t>CUST_197</t>
  </si>
  <si>
    <t>CUST_198</t>
  </si>
  <si>
    <t>CUST_199</t>
  </si>
  <si>
    <t>CUST_200</t>
  </si>
  <si>
    <t>SUM of Purchase_Amount</t>
  </si>
  <si>
    <t>Grand Total</t>
  </si>
  <si>
    <t>Count</t>
  </si>
  <si>
    <t>Unique</t>
  </si>
  <si>
    <t>Category Sum</t>
  </si>
  <si>
    <t>Catergory Count</t>
  </si>
  <si>
    <t>Count Probablity</t>
  </si>
  <si>
    <t>Expected Purchase Amount</t>
  </si>
  <si>
    <t>Bin Size</t>
  </si>
  <si>
    <t>Bins</t>
  </si>
  <si>
    <t>Bin Count</t>
  </si>
  <si>
    <t>Bin Probablity</t>
  </si>
  <si>
    <t>0-50</t>
  </si>
  <si>
    <t>50-100</t>
  </si>
  <si>
    <t>100-150</t>
  </si>
  <si>
    <t>150-200</t>
  </si>
  <si>
    <t>200-250</t>
  </si>
  <si>
    <t>250-300</t>
  </si>
  <si>
    <t>350-400</t>
  </si>
  <si>
    <t>400-450</t>
  </si>
  <si>
    <t>450-500</t>
  </si>
  <si>
    <t>500-550</t>
  </si>
  <si>
    <t>Total</t>
  </si>
  <si>
    <t>Total Combinations</t>
  </si>
  <si>
    <t>Combination</t>
  </si>
  <si>
    <t>Category</t>
  </si>
  <si>
    <t>Payment Method</t>
  </si>
  <si>
    <t>Probablity Of Each</t>
  </si>
  <si>
    <t>Probablity of Category</t>
  </si>
  <si>
    <t>Conditional Probablity of payment method given category</t>
  </si>
  <si>
    <t>Sports - Credit Card</t>
  </si>
  <si>
    <t>Sports - Cash</t>
  </si>
  <si>
    <t>Sports - UPI</t>
  </si>
  <si>
    <t>Sports - Net Banking</t>
  </si>
  <si>
    <t>Sports - Debit Card</t>
  </si>
  <si>
    <t>Grocery - Net Banking</t>
  </si>
  <si>
    <t>Grocery - UPI</t>
  </si>
  <si>
    <t>Grocery - Cash</t>
  </si>
  <si>
    <t>Grocery - Credit Card</t>
  </si>
  <si>
    <t>Grocery - Debit Card</t>
  </si>
  <si>
    <t>Furniture - Credit Card</t>
  </si>
  <si>
    <t>Furniture - Debit Card</t>
  </si>
  <si>
    <t>Furniture - Net Banking</t>
  </si>
  <si>
    <t>Furniture - Cash</t>
  </si>
  <si>
    <t>Furniture - UPI</t>
  </si>
  <si>
    <t>Electronics - Cash</t>
  </si>
  <si>
    <t>Electronics - Net Banking</t>
  </si>
  <si>
    <t>Electronics - Debit Card</t>
  </si>
  <si>
    <t>Electronics - Credit Card</t>
  </si>
  <si>
    <t>Electronics - UPI</t>
  </si>
  <si>
    <t>Clothing - Net Banking</t>
  </si>
  <si>
    <t>Clothing - UPI</t>
  </si>
  <si>
    <t>Clothing - Cash</t>
  </si>
  <si>
    <t>Clothing - Debit Card</t>
  </si>
  <si>
    <t>Clothing - 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</si>
</sst>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E65EB"/>
        <bgColor rgb="FF0E65EB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Expected Amount Of Sales Per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chemeClr val="accent2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chemeClr val="accent3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chemeClr val="accent5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Categories!$B$2:$B$6</c:f>
            </c:strRef>
          </c:cat>
          <c:val>
            <c:numRef>
              <c:f>Categories!$F$2:$F$6</c:f>
              <c:numCache/>
            </c:numRef>
          </c:val>
        </c:ser>
        <c:axId val="1297712998"/>
        <c:axId val="516052730"/>
      </c:barChart>
      <c:catAx>
        <c:axId val="12977129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6052730"/>
      </c:catAx>
      <c:valAx>
        <c:axId val="5160527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7129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Per Bin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Pt>
            <c:idx val="3"/>
          </c:dPt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Bins!$B$2:$B$11</c:f>
            </c:strRef>
          </c:cat>
          <c:val>
            <c:numRef>
              <c:f>Bins!$C$2:$C$11</c:f>
              <c:numCache/>
            </c:numRef>
          </c:val>
        </c:ser>
        <c:axId val="357363227"/>
        <c:axId val="1067088054"/>
      </c:barChart>
      <c:catAx>
        <c:axId val="357363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088054"/>
      </c:catAx>
      <c:valAx>
        <c:axId val="1067088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363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Per Category For Each Month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'Purchase Sum By Month'!$A$3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'Purchase Sum By Month'!$B$2:$H$2</c:f>
            </c:strRef>
          </c:cat>
          <c:val>
            <c:numRef>
              <c:f>'Purchase Sum By Month'!$B$3:$H$3</c:f>
              <c:numCache/>
            </c:numRef>
          </c:val>
          <c:smooth val="0"/>
        </c:ser>
        <c:ser>
          <c:idx val="1"/>
          <c:order val="1"/>
          <c:tx>
            <c:strRef>
              <c:f>'Purchase Sum By Month'!$A$4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'Purchase Sum By Month'!$B$2:$H$2</c:f>
            </c:strRef>
          </c:cat>
          <c:val>
            <c:numRef>
              <c:f>'Purchase Sum By Month'!$B$4:$H$4</c:f>
              <c:numCache/>
            </c:numRef>
          </c:val>
          <c:smooth val="0"/>
        </c:ser>
        <c:ser>
          <c:idx val="2"/>
          <c:order val="2"/>
          <c:tx>
            <c:strRef>
              <c:f>'Purchase Sum By Month'!$A$5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Sum By Month'!$B$2:$H$2</c:f>
            </c:strRef>
          </c:cat>
          <c:val>
            <c:numRef>
              <c:f>'Purchase Sum By Month'!$B$5:$H$5</c:f>
              <c:numCache/>
            </c:numRef>
          </c:val>
          <c:smooth val="0"/>
        </c:ser>
        <c:ser>
          <c:idx val="3"/>
          <c:order val="3"/>
          <c:tx>
            <c:strRef>
              <c:f>'Purchase Sum By Month'!$A$6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'Purchase Sum By Month'!$B$2:$H$2</c:f>
            </c:strRef>
          </c:cat>
          <c:val>
            <c:numRef>
              <c:f>'Purchase Sum By Month'!$B$6:$H$6</c:f>
              <c:numCache/>
            </c:numRef>
          </c:val>
          <c:smooth val="0"/>
        </c:ser>
        <c:ser>
          <c:idx val="4"/>
          <c:order val="4"/>
          <c:tx>
            <c:strRef>
              <c:f>'Purchase Sum By Month'!$A$7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'Purchase Sum By Month'!$B$2:$H$2</c:f>
            </c:strRef>
          </c:cat>
          <c:val>
            <c:numRef>
              <c:f>'Purchase Sum By Month'!$B$7:$H$7</c:f>
              <c:numCache/>
            </c:numRef>
          </c:val>
          <c:smooth val="0"/>
        </c:ser>
        <c:axId val="1440357467"/>
        <c:axId val="1576557876"/>
      </c:lineChart>
      <c:catAx>
        <c:axId val="1440357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557876"/>
      </c:catAx>
      <c:valAx>
        <c:axId val="15765578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3574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Sales Per Category For Each Date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'Purchase Sum By Date'!$A$3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'Purchase Sum By Date'!$B$2:$AF$2</c:f>
            </c:strRef>
          </c:cat>
          <c:val>
            <c:numRef>
              <c:f>'Purchase Sum By Date'!$B$3:$AF$3</c:f>
              <c:numCache/>
            </c:numRef>
          </c:val>
          <c:smooth val="0"/>
        </c:ser>
        <c:ser>
          <c:idx val="1"/>
          <c:order val="1"/>
          <c:tx>
            <c:strRef>
              <c:f>'Purchase Sum By Date'!$A$4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'Purchase Sum By Date'!$B$2:$AF$2</c:f>
            </c:strRef>
          </c:cat>
          <c:val>
            <c:numRef>
              <c:f>'Purchase Sum By Date'!$B$4:$AF$4</c:f>
              <c:numCache/>
            </c:numRef>
          </c:val>
          <c:smooth val="0"/>
        </c:ser>
        <c:ser>
          <c:idx val="2"/>
          <c:order val="2"/>
          <c:tx>
            <c:strRef>
              <c:f>'Purchase Sum By Date'!$A$5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'Purchase Sum By Date'!$B$2:$AF$2</c:f>
            </c:strRef>
          </c:cat>
          <c:val>
            <c:numRef>
              <c:f>'Purchase Sum By Date'!$B$5:$AF$5</c:f>
              <c:numCache/>
            </c:numRef>
          </c:val>
          <c:smooth val="0"/>
        </c:ser>
        <c:ser>
          <c:idx val="3"/>
          <c:order val="3"/>
          <c:tx>
            <c:strRef>
              <c:f>'Purchase Sum By Date'!$A$6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'Purchase Sum By Date'!$B$2:$AF$2</c:f>
            </c:strRef>
          </c:cat>
          <c:val>
            <c:numRef>
              <c:f>'Purchase Sum By Date'!$B$6:$AF$6</c:f>
              <c:numCache/>
            </c:numRef>
          </c:val>
          <c:smooth val="0"/>
        </c:ser>
        <c:ser>
          <c:idx val="4"/>
          <c:order val="4"/>
          <c:tx>
            <c:strRef>
              <c:f>'Purchase Sum By Date'!$A$7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'Purchase Sum By Date'!$B$2:$AF$2</c:f>
            </c:strRef>
          </c:cat>
          <c:val>
            <c:numRef>
              <c:f>'Purchase Sum By Date'!$B$7:$AF$7</c:f>
              <c:numCache/>
            </c:numRef>
          </c:val>
          <c:smooth val="0"/>
        </c:ser>
        <c:axId val="1677049243"/>
        <c:axId val="1849782932"/>
      </c:lineChart>
      <c:catAx>
        <c:axId val="1677049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9782932"/>
      </c:catAx>
      <c:valAx>
        <c:axId val="1849782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70492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933450</xdr:colOff>
      <xdr:row>0</xdr:row>
      <xdr:rowOff>0</xdr:rowOff>
    </xdr:from>
    <xdr:ext cx="57531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933450</xdr:colOff>
      <xdr:row>18</xdr:row>
      <xdr:rowOff>180975</xdr:rowOff>
    </xdr:from>
    <xdr:ext cx="57531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37</xdr:row>
      <xdr:rowOff>200025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942975</xdr:colOff>
      <xdr:row>37</xdr:row>
      <xdr:rowOff>200025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01" sheet="Data"/>
  </cacheSource>
  <cacheFields>
    <cacheField name="Customer_ID" numFmtId="0">
      <sharedItems>
        <s v="CUST_1"/>
        <s v="CUST_2"/>
        <s v="CUST_3"/>
        <s v="CUST_4"/>
        <s v="CUST_5"/>
        <s v="CUST_6"/>
        <s v="CUST_7"/>
        <s v="CUST_8"/>
        <s v="CUST_9"/>
        <s v="CUST_10"/>
        <s v="CUST_11"/>
        <s v="CUST_12"/>
        <s v="CUST_13"/>
        <s v="CUST_14"/>
        <s v="CUST_15"/>
        <s v="CUST_16"/>
        <s v="CUST_17"/>
        <s v="CUST_18"/>
        <s v="CUST_19"/>
        <s v="CUST_20"/>
        <s v="CUST_21"/>
        <s v="CUST_22"/>
        <s v="CUST_23"/>
        <s v="CUST_24"/>
        <s v="CUST_25"/>
        <s v="CUST_26"/>
        <s v="CUST_27"/>
        <s v="CUST_28"/>
        <s v="CUST_29"/>
        <s v="CUST_30"/>
        <s v="CUST_31"/>
        <s v="CUST_32"/>
        <s v="CUST_33"/>
        <s v="CUST_34"/>
        <s v="CUST_35"/>
        <s v="CUST_36"/>
        <s v="CUST_37"/>
        <s v="CUST_38"/>
        <s v="CUST_39"/>
        <s v="CUST_40"/>
        <s v="CUST_41"/>
        <s v="CUST_42"/>
        <s v="CUST_43"/>
        <s v="CUST_44"/>
        <s v="CUST_45"/>
        <s v="CUST_46"/>
        <s v="CUST_47"/>
        <s v="CUST_48"/>
        <s v="CUST_49"/>
        <s v="CUST_50"/>
        <s v="CUST_51"/>
        <s v="CUST_52"/>
        <s v="CUST_53"/>
        <s v="CUST_54"/>
        <s v="CUST_55"/>
        <s v="CUST_56"/>
        <s v="CUST_57"/>
        <s v="CUST_58"/>
        <s v="CUST_59"/>
        <s v="CUST_60"/>
        <s v="CUST_61"/>
        <s v="CUST_62"/>
        <s v="CUST_63"/>
        <s v="CUST_64"/>
        <s v="CUST_65"/>
        <s v="CUST_66"/>
        <s v="CUST_67"/>
        <s v="CUST_68"/>
        <s v="CUST_69"/>
        <s v="CUST_70"/>
        <s v="CUST_71"/>
        <s v="CUST_72"/>
        <s v="CUST_73"/>
        <s v="CUST_74"/>
        <s v="CUST_75"/>
        <s v="CUST_76"/>
        <s v="CUST_77"/>
        <s v="CUST_78"/>
        <s v="CUST_79"/>
        <s v="CUST_80"/>
        <s v="CUST_81"/>
        <s v="CUST_82"/>
        <s v="CUST_83"/>
        <s v="CUST_84"/>
        <s v="CUST_85"/>
        <s v="CUST_86"/>
        <s v="CUST_87"/>
        <s v="CUST_88"/>
        <s v="CUST_89"/>
        <s v="CUST_90"/>
        <s v="CUST_91"/>
        <s v="CUST_92"/>
        <s v="CUST_93"/>
        <s v="CUST_94"/>
        <s v="CUST_95"/>
        <s v="CUST_96"/>
        <s v="CUST_97"/>
        <s v="CUST_98"/>
        <s v="CUST_99"/>
        <s v="CUST_100"/>
        <s v="CUST_101"/>
        <s v="CUST_102"/>
        <s v="CUST_103"/>
        <s v="CUST_104"/>
        <s v="CUST_105"/>
        <s v="CUST_106"/>
        <s v="CUST_107"/>
        <s v="CUST_108"/>
        <s v="CUST_109"/>
        <s v="CUST_110"/>
        <s v="CUST_111"/>
        <s v="CUST_112"/>
        <s v="CUST_113"/>
        <s v="CUST_114"/>
        <s v="CUST_115"/>
        <s v="CUST_116"/>
        <s v="CUST_117"/>
        <s v="CUST_118"/>
        <s v="CUST_119"/>
        <s v="CUST_120"/>
        <s v="CUST_121"/>
        <s v="CUST_122"/>
        <s v="CUST_123"/>
        <s v="CUST_124"/>
        <s v="CUST_125"/>
        <s v="CUST_126"/>
        <s v="CUST_127"/>
        <s v="CUST_128"/>
        <s v="CUST_129"/>
        <s v="CUST_130"/>
        <s v="CUST_131"/>
        <s v="CUST_132"/>
        <s v="CUST_133"/>
        <s v="CUST_134"/>
        <s v="CUST_135"/>
        <s v="CUST_136"/>
        <s v="CUST_137"/>
        <s v="CUST_138"/>
        <s v="CUST_139"/>
        <s v="CUST_140"/>
        <s v="CUST_141"/>
        <s v="CUST_142"/>
        <s v="CUST_143"/>
        <s v="CUST_144"/>
        <s v="CUST_145"/>
        <s v="CUST_146"/>
        <s v="CUST_147"/>
        <s v="CUST_148"/>
        <s v="CUST_149"/>
        <s v="CUST_150"/>
        <s v="CUST_151"/>
        <s v="CUST_152"/>
        <s v="CUST_153"/>
        <s v="CUST_154"/>
        <s v="CUST_155"/>
        <s v="CUST_156"/>
        <s v="CUST_157"/>
        <s v="CUST_158"/>
        <s v="CUST_159"/>
        <s v="CUST_160"/>
        <s v="CUST_161"/>
        <s v="CUST_162"/>
        <s v="CUST_163"/>
        <s v="CUST_164"/>
        <s v="CUST_165"/>
        <s v="CUST_166"/>
        <s v="CUST_167"/>
        <s v="CUST_168"/>
        <s v="CUST_169"/>
        <s v="CUST_170"/>
        <s v="CUST_171"/>
        <s v="CUST_172"/>
        <s v="CUST_173"/>
        <s v="CUST_174"/>
        <s v="CUST_175"/>
        <s v="CUST_176"/>
        <s v="CUST_177"/>
        <s v="CUST_178"/>
        <s v="CUST_179"/>
        <s v="CUST_180"/>
        <s v="CUST_181"/>
        <s v="CUST_182"/>
        <s v="CUST_183"/>
        <s v="CUST_184"/>
        <s v="CUST_185"/>
        <s v="CUST_186"/>
        <s v="CUST_187"/>
        <s v="CUST_188"/>
        <s v="CUST_189"/>
        <s v="CUST_190"/>
        <s v="CUST_191"/>
        <s v="CUST_192"/>
        <s v="CUST_193"/>
        <s v="CUST_194"/>
        <s v="CUST_195"/>
        <s v="CUST_196"/>
        <s v="CUST_197"/>
        <s v="CUST_198"/>
        <s v="CUST_199"/>
        <s v="CUST_200"/>
      </sharedItems>
    </cacheField>
    <cacheField name="Product_Category" numFmtId="0">
      <sharedItems>
        <s v="Furniture"/>
        <s v="Sports"/>
        <s v="Grocery"/>
        <s v="Clothing"/>
        <s v="Electronics"/>
      </sharedItems>
    </cacheField>
    <cacheField name="Purchase_Amount" numFmtId="0">
      <sharedItems containsSemiMixedTypes="0" containsString="0" containsNumber="1">
        <n v="491.88"/>
        <n v="205.42"/>
        <n v="410.05"/>
        <n v="401.19"/>
        <n v="83.85"/>
        <n v="259.02"/>
        <n v="350.95"/>
        <n v="430.6"/>
        <n v="169.72"/>
        <n v="117.92"/>
        <n v="358.46"/>
        <n v="406.66"/>
        <n v="180.85"/>
        <n v="57.13"/>
        <n v="470.86"/>
        <n v="204.81"/>
        <n v="263.7"/>
        <n v="420.48"/>
        <n v="341.09"/>
        <n v="370.26"/>
        <n v="112.45"/>
        <n v="275.31"/>
        <n v="350.93"/>
        <n v="121.99"/>
        <n v="95.73"/>
        <n v="491.26"/>
        <n v="263.15"/>
        <n v="137.81"/>
        <n v="498.16"/>
        <n v="483.06"/>
        <n v="283.56"/>
        <n v="442.49"/>
        <n v="102.47"/>
        <n v="146.65"/>
        <n v="353.18"/>
        <n v="424.86"/>
        <n v="429.6"/>
        <n v="208.21"/>
        <n v="445.01"/>
        <n v="426.95"/>
        <n v="468.46"/>
        <n v="394.82"/>
        <n v="337.8"/>
        <n v="294.54"/>
        <n v="192.42"/>
        <n v="470.67"/>
        <n v="487.1"/>
        <n v="149.12"/>
        <n v="159.63"/>
        <n v="247.95"/>
        <n v="229.73"/>
        <n v="497.28"/>
        <n v="96.2"/>
        <n v="18.86"/>
        <n v="252.01"/>
        <n v="97.62"/>
        <n v="189.57"/>
        <n v="374.64"/>
        <n v="363.26"/>
        <n v="160.95"/>
        <n v="275.84"/>
        <n v="259.32"/>
        <n v="321.8"/>
        <n v="132.73"/>
        <n v="299.04"/>
        <n v="489.66"/>
        <n v="248.5"/>
        <n v="453.99"/>
        <n v="222.85"/>
        <n v="181.54"/>
        <n v="326.1"/>
        <n v="337.77"/>
        <n v="433.44"/>
        <n v="122.79"/>
        <n v="254.6"/>
        <n v="290.28"/>
        <n v="386.59"/>
        <n v="31.37"/>
        <n v="497.33"/>
        <n v="240.27"/>
        <n v="146.98"/>
        <n v="442.91"/>
        <n v="376.38"/>
        <n v="477.01"/>
        <n v="172.07"/>
        <n v="280.85"/>
        <n v="290.42"/>
        <n v="490.36"/>
        <n v="46.92"/>
        <n v="159.79"/>
        <n v="103.55"/>
        <n v="141.55"/>
        <n v="247.79"/>
        <n v="192.62"/>
        <n v="203.4"/>
        <n v="423.66"/>
        <n v="465.71"/>
        <n v="44.5"/>
        <n v="112.37"/>
        <n v="338.86"/>
        <n v="185.74"/>
        <n v="134.54"/>
        <n v="154.69"/>
        <n v="168.05"/>
        <n v="425.85"/>
        <n v="76.94"/>
        <n v="357.37"/>
        <n v="280.88"/>
        <n v="155.29"/>
        <n v="215.69"/>
        <n v="135.54"/>
        <n v="309.64"/>
        <n v="49.98"/>
        <n v="12.54"/>
        <n v="317.67"/>
        <n v="105.19"/>
        <n v="44.76"/>
        <n v="204.42"/>
        <n v="34.88"/>
        <n v="444.44"/>
        <n v="23.53"/>
        <n v="293.64"/>
        <n v="224.85"/>
        <n v="339.29"/>
        <n v="170.79"/>
        <n v="85.97"/>
        <n v="491.1"/>
        <n v="421.08"/>
        <n v="431.6"/>
        <n v="132.62"/>
        <n v="29.03"/>
        <n v="158.6"/>
        <n v="273.17"/>
        <n v="170.06"/>
        <n v="415.66"/>
        <n v="143.06"/>
        <n v="482.97"/>
        <n v="234.06"/>
        <n v="422.59"/>
        <n v="105.25"/>
        <n v="211.56"/>
        <n v="352.76"/>
        <n v="77.79"/>
        <n v="75.05"/>
        <n v="485.07"/>
        <n v="360.15"/>
        <n v="30.12"/>
        <n v="222.43"/>
        <n v="374.58"/>
        <n v="132.92"/>
        <n v="100.32"/>
        <n v="49.63"/>
        <n v="219.87"/>
        <n v="347.36"/>
        <n v="38.51"/>
        <n v="458.45"/>
        <n v="226.75"/>
        <n v="127.5"/>
        <n v="56.0"/>
        <n v="99.6"/>
        <n v="467.96"/>
        <n v="322.75"/>
        <n v="263.18"/>
        <n v="331.98"/>
        <n v="223.48"/>
        <n v="367.72"/>
        <n v="33.38"/>
        <n v="287.36"/>
        <n v="87.74"/>
        <n v="68.88"/>
        <n v="177.52"/>
        <n v="54.98"/>
        <n v="56.14"/>
        <n v="162.59"/>
        <n v="489.96"/>
        <n v="95.91"/>
        <n v="18.41"/>
        <n v="384.05"/>
        <n v="405.39"/>
        <n v="179.69"/>
        <n v="237.69"/>
        <n v="328.39"/>
        <n v="33.55"/>
        <n v="475.08"/>
        <n v="444.47"/>
        <n v="137.84"/>
        <n v="17.5"/>
        <n v="467.38"/>
        <n v="255.51"/>
        <n v="274.29"/>
        <n v="345.14"/>
        <n v="311.77"/>
        <n v="472.51"/>
        <n v="472.68"/>
        <n v="434.93"/>
        <n v="321.84"/>
        <n v="402.47"/>
        <n v="341.81"/>
        <n v="290.95"/>
      </sharedItems>
    </cacheField>
    <cacheField name="Purchase_Date" numFmtId="164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1-30T00:00:00Z"/>
        <d v="2024-01-31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6T00:00:00Z"/>
        <d v="2024-02-27T00:00:00Z"/>
        <d v="2024-02-28T00:00:00Z"/>
        <d v="2024-02-29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</sharedItems>
    </cacheField>
    <cacheField name="Payment_Method" numFmtId="0">
      <sharedItems>
        <s v="Credit Card"/>
        <s v="Net Banking"/>
        <s v="Cash"/>
        <s v="UPI"/>
        <s v="Debit Card"/>
      </sharedItems>
    </cacheField>
    <cacheField name="Year-Month" numFmtId="0">
      <sharedItems>
        <s v="01"/>
        <s v="02"/>
        <s v="03"/>
        <s v="04"/>
        <s v="05"/>
        <s v="06"/>
        <s v="07"/>
      </sharedItems>
    </cacheField>
    <cacheField name="Date" numFmtId="0">
      <sharedItems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201" sheet="Data"/>
  </cacheSource>
  <cacheFields>
    <cacheField name="Customer_ID" numFmtId="0">
      <sharedItems>
        <s v="CUST_1"/>
        <s v="CUST_2"/>
        <s v="CUST_3"/>
        <s v="CUST_4"/>
        <s v="CUST_5"/>
        <s v="CUST_6"/>
        <s v="CUST_7"/>
        <s v="CUST_8"/>
        <s v="CUST_9"/>
        <s v="CUST_10"/>
        <s v="CUST_11"/>
        <s v="CUST_12"/>
        <s v="CUST_13"/>
        <s v="CUST_14"/>
        <s v="CUST_15"/>
        <s v="CUST_16"/>
        <s v="CUST_17"/>
        <s v="CUST_18"/>
        <s v="CUST_19"/>
        <s v="CUST_20"/>
        <s v="CUST_21"/>
        <s v="CUST_22"/>
        <s v="CUST_23"/>
        <s v="CUST_24"/>
        <s v="CUST_25"/>
        <s v="CUST_26"/>
        <s v="CUST_27"/>
        <s v="CUST_28"/>
        <s v="CUST_29"/>
        <s v="CUST_30"/>
        <s v="CUST_31"/>
        <s v="CUST_32"/>
        <s v="CUST_33"/>
        <s v="CUST_34"/>
        <s v="CUST_35"/>
        <s v="CUST_36"/>
        <s v="CUST_37"/>
        <s v="CUST_38"/>
        <s v="CUST_39"/>
        <s v="CUST_40"/>
        <s v="CUST_41"/>
        <s v="CUST_42"/>
        <s v="CUST_43"/>
        <s v="CUST_44"/>
        <s v="CUST_45"/>
        <s v="CUST_46"/>
        <s v="CUST_47"/>
        <s v="CUST_48"/>
        <s v="CUST_49"/>
        <s v="CUST_50"/>
        <s v="CUST_51"/>
        <s v="CUST_52"/>
        <s v="CUST_53"/>
        <s v="CUST_54"/>
        <s v="CUST_55"/>
        <s v="CUST_56"/>
        <s v="CUST_57"/>
        <s v="CUST_58"/>
        <s v="CUST_59"/>
        <s v="CUST_60"/>
        <s v="CUST_61"/>
        <s v="CUST_62"/>
        <s v="CUST_63"/>
        <s v="CUST_64"/>
        <s v="CUST_65"/>
        <s v="CUST_66"/>
        <s v="CUST_67"/>
        <s v="CUST_68"/>
        <s v="CUST_69"/>
        <s v="CUST_70"/>
        <s v="CUST_71"/>
        <s v="CUST_72"/>
        <s v="CUST_73"/>
        <s v="CUST_74"/>
        <s v="CUST_75"/>
        <s v="CUST_76"/>
        <s v="CUST_77"/>
        <s v="CUST_78"/>
        <s v="CUST_79"/>
        <s v="CUST_80"/>
        <s v="CUST_81"/>
        <s v="CUST_82"/>
        <s v="CUST_83"/>
        <s v="CUST_84"/>
        <s v="CUST_85"/>
        <s v="CUST_86"/>
        <s v="CUST_87"/>
        <s v="CUST_88"/>
        <s v="CUST_89"/>
        <s v="CUST_90"/>
        <s v="CUST_91"/>
        <s v="CUST_92"/>
        <s v="CUST_93"/>
        <s v="CUST_94"/>
        <s v="CUST_95"/>
        <s v="CUST_96"/>
        <s v="CUST_97"/>
        <s v="CUST_98"/>
        <s v="CUST_99"/>
        <s v="CUST_100"/>
        <s v="CUST_101"/>
        <s v="CUST_102"/>
        <s v="CUST_103"/>
        <s v="CUST_104"/>
        <s v="CUST_105"/>
        <s v="CUST_106"/>
        <s v="CUST_107"/>
        <s v="CUST_108"/>
        <s v="CUST_109"/>
        <s v="CUST_110"/>
        <s v="CUST_111"/>
        <s v="CUST_112"/>
        <s v="CUST_113"/>
        <s v="CUST_114"/>
        <s v="CUST_115"/>
        <s v="CUST_116"/>
        <s v="CUST_117"/>
        <s v="CUST_118"/>
        <s v="CUST_119"/>
        <s v="CUST_120"/>
        <s v="CUST_121"/>
        <s v="CUST_122"/>
        <s v="CUST_123"/>
        <s v="CUST_124"/>
        <s v="CUST_125"/>
        <s v="CUST_126"/>
        <s v="CUST_127"/>
        <s v="CUST_128"/>
        <s v="CUST_129"/>
        <s v="CUST_130"/>
        <s v="CUST_131"/>
        <s v="CUST_132"/>
        <s v="CUST_133"/>
        <s v="CUST_134"/>
        <s v="CUST_135"/>
        <s v="CUST_136"/>
        <s v="CUST_137"/>
        <s v="CUST_138"/>
        <s v="CUST_139"/>
        <s v="CUST_140"/>
        <s v="CUST_141"/>
        <s v="CUST_142"/>
        <s v="CUST_143"/>
        <s v="CUST_144"/>
        <s v="CUST_145"/>
        <s v="CUST_146"/>
        <s v="CUST_147"/>
        <s v="CUST_148"/>
        <s v="CUST_149"/>
        <s v="CUST_150"/>
        <s v="CUST_151"/>
        <s v="CUST_152"/>
        <s v="CUST_153"/>
        <s v="CUST_154"/>
        <s v="CUST_155"/>
        <s v="CUST_156"/>
        <s v="CUST_157"/>
        <s v="CUST_158"/>
        <s v="CUST_159"/>
        <s v="CUST_160"/>
        <s v="CUST_161"/>
        <s v="CUST_162"/>
        <s v="CUST_163"/>
        <s v="CUST_164"/>
        <s v="CUST_165"/>
        <s v="CUST_166"/>
        <s v="CUST_167"/>
        <s v="CUST_168"/>
        <s v="CUST_169"/>
        <s v="CUST_170"/>
        <s v="CUST_171"/>
        <s v="CUST_172"/>
        <s v="CUST_173"/>
        <s v="CUST_174"/>
        <s v="CUST_175"/>
        <s v="CUST_176"/>
        <s v="CUST_177"/>
        <s v="CUST_178"/>
        <s v="CUST_179"/>
        <s v="CUST_180"/>
        <s v="CUST_181"/>
        <s v="CUST_182"/>
        <s v="CUST_183"/>
        <s v="CUST_184"/>
        <s v="CUST_185"/>
        <s v="CUST_186"/>
        <s v="CUST_187"/>
        <s v="CUST_188"/>
        <s v="CUST_189"/>
        <s v="CUST_190"/>
        <s v="CUST_191"/>
        <s v="CUST_192"/>
        <s v="CUST_193"/>
        <s v="CUST_194"/>
        <s v="CUST_195"/>
        <s v="CUST_196"/>
        <s v="CUST_197"/>
        <s v="CUST_198"/>
        <s v="CUST_199"/>
        <s v="CUST_200"/>
      </sharedItems>
    </cacheField>
    <cacheField name="Product_Category" numFmtId="0">
      <sharedItems>
        <s v="Furniture"/>
        <s v="Sports"/>
        <s v="Grocery"/>
        <s v="Clothing"/>
        <s v="Electronics"/>
      </sharedItems>
    </cacheField>
    <cacheField name="Purchase_Amount" numFmtId="0">
      <sharedItems containsSemiMixedTypes="0" containsString="0" containsNumber="1">
        <n v="491.88"/>
        <n v="205.42"/>
        <n v="410.05"/>
        <n v="401.19"/>
        <n v="83.85"/>
        <n v="259.02"/>
        <n v="350.95"/>
        <n v="430.6"/>
        <n v="169.72"/>
        <n v="117.92"/>
        <n v="358.46"/>
        <n v="406.66"/>
        <n v="180.85"/>
        <n v="57.13"/>
        <n v="470.86"/>
        <n v="204.81"/>
        <n v="263.7"/>
        <n v="420.48"/>
        <n v="341.09"/>
        <n v="370.26"/>
        <n v="112.45"/>
        <n v="275.31"/>
        <n v="350.93"/>
        <n v="121.99"/>
        <n v="95.73"/>
        <n v="491.26"/>
        <n v="263.15"/>
        <n v="137.81"/>
        <n v="498.16"/>
        <n v="483.06"/>
        <n v="283.56"/>
        <n v="442.49"/>
        <n v="102.47"/>
        <n v="146.65"/>
        <n v="353.18"/>
        <n v="424.86"/>
        <n v="429.6"/>
        <n v="208.21"/>
        <n v="445.01"/>
        <n v="426.95"/>
        <n v="468.46"/>
        <n v="394.82"/>
        <n v="337.8"/>
        <n v="294.54"/>
        <n v="192.42"/>
        <n v="470.67"/>
        <n v="487.1"/>
        <n v="149.12"/>
        <n v="159.63"/>
        <n v="247.95"/>
        <n v="229.73"/>
        <n v="497.28"/>
        <n v="96.2"/>
        <n v="18.86"/>
        <n v="252.01"/>
        <n v="97.62"/>
        <n v="189.57"/>
        <n v="374.64"/>
        <n v="363.26"/>
        <n v="160.95"/>
        <n v="275.84"/>
        <n v="259.32"/>
        <n v="321.8"/>
        <n v="132.73"/>
        <n v="299.04"/>
        <n v="489.66"/>
        <n v="248.5"/>
        <n v="453.99"/>
        <n v="222.85"/>
        <n v="181.54"/>
        <n v="326.1"/>
        <n v="337.77"/>
        <n v="433.44"/>
        <n v="122.79"/>
        <n v="254.6"/>
        <n v="290.28"/>
        <n v="386.59"/>
        <n v="31.37"/>
        <n v="497.33"/>
        <n v="240.27"/>
        <n v="146.98"/>
        <n v="442.91"/>
        <n v="376.38"/>
        <n v="477.01"/>
        <n v="172.07"/>
        <n v="280.85"/>
        <n v="290.42"/>
        <n v="490.36"/>
        <n v="46.92"/>
        <n v="159.79"/>
        <n v="103.55"/>
        <n v="141.55"/>
        <n v="247.79"/>
        <n v="192.62"/>
        <n v="203.4"/>
        <n v="423.66"/>
        <n v="465.71"/>
        <n v="44.5"/>
        <n v="112.37"/>
        <n v="338.86"/>
        <n v="185.74"/>
        <n v="134.54"/>
        <n v="154.69"/>
        <n v="168.05"/>
        <n v="425.85"/>
        <n v="76.94"/>
        <n v="357.37"/>
        <n v="280.88"/>
        <n v="155.29"/>
        <n v="215.69"/>
        <n v="135.54"/>
        <n v="309.64"/>
        <n v="49.98"/>
        <n v="12.54"/>
        <n v="317.67"/>
        <n v="105.19"/>
        <n v="44.76"/>
        <n v="204.42"/>
        <n v="34.88"/>
        <n v="444.44"/>
        <n v="23.53"/>
        <n v="293.64"/>
        <n v="224.85"/>
        <n v="339.29"/>
        <n v="170.79"/>
        <n v="85.97"/>
        <n v="491.1"/>
        <n v="421.08"/>
        <n v="431.6"/>
        <n v="132.62"/>
        <n v="29.03"/>
        <n v="158.6"/>
        <n v="273.17"/>
        <n v="170.06"/>
        <n v="415.66"/>
        <n v="143.06"/>
        <n v="482.97"/>
        <n v="234.06"/>
        <n v="422.59"/>
        <n v="105.25"/>
        <n v="211.56"/>
        <n v="352.76"/>
        <n v="77.79"/>
        <n v="75.05"/>
        <n v="485.07"/>
        <n v="360.15"/>
        <n v="30.12"/>
        <n v="222.43"/>
        <n v="374.58"/>
        <n v="132.92"/>
        <n v="100.32"/>
        <n v="49.63"/>
        <n v="219.87"/>
        <n v="347.36"/>
        <n v="38.51"/>
        <n v="458.45"/>
        <n v="226.75"/>
        <n v="127.5"/>
        <n v="56.0"/>
        <n v="99.6"/>
        <n v="467.96"/>
        <n v="322.75"/>
        <n v="263.18"/>
        <n v="331.98"/>
        <n v="223.48"/>
        <n v="367.72"/>
        <n v="33.38"/>
        <n v="287.36"/>
        <n v="87.74"/>
        <n v="68.88"/>
        <n v="177.52"/>
        <n v="54.98"/>
        <n v="56.14"/>
        <n v="162.59"/>
        <n v="489.96"/>
        <n v="95.91"/>
        <n v="18.41"/>
        <n v="384.05"/>
        <n v="405.39"/>
        <n v="179.69"/>
        <n v="237.69"/>
        <n v="328.39"/>
        <n v="33.55"/>
        <n v="475.08"/>
        <n v="444.47"/>
        <n v="137.84"/>
        <n v="17.5"/>
        <n v="467.38"/>
        <n v="255.51"/>
        <n v="274.29"/>
        <n v="345.14"/>
        <n v="311.77"/>
        <n v="472.51"/>
        <n v="472.68"/>
        <n v="434.93"/>
        <n v="321.84"/>
        <n v="402.47"/>
        <n v="341.81"/>
        <n v="290.95"/>
      </sharedItems>
    </cacheField>
    <cacheField name="Purchase_Date" numFmtId="164">
      <sharedItems containsSemiMixedTypes="0" containsDate="1" containsString="0">
        <d v="2024-01-01T00:00:00Z"/>
        <d v="2024-01-02T00:00:00Z"/>
        <d v="2024-01-03T00:00:00Z"/>
        <d v="2024-01-04T00:00:00Z"/>
        <d v="2024-01-05T00:00:00Z"/>
        <d v="2024-01-06T00:00:00Z"/>
        <d v="2024-01-07T00:00:00Z"/>
        <d v="2024-01-08T00:00:00Z"/>
        <d v="2024-01-09T00:00:00Z"/>
        <d v="2024-01-10T00:00:00Z"/>
        <d v="2024-01-11T00:00:00Z"/>
        <d v="2024-01-12T00:00:00Z"/>
        <d v="2024-01-13T00:00:00Z"/>
        <d v="2024-01-14T00:00:00Z"/>
        <d v="2024-01-15T00:00:00Z"/>
        <d v="2024-01-16T00:00:00Z"/>
        <d v="2024-01-17T00:00:00Z"/>
        <d v="2024-01-18T00:00:00Z"/>
        <d v="2024-01-19T00:00:00Z"/>
        <d v="2024-01-20T00:00:00Z"/>
        <d v="2024-01-21T00:00:00Z"/>
        <d v="2024-01-22T00:00:00Z"/>
        <d v="2024-01-23T00:00:00Z"/>
        <d v="2024-01-24T00:00:00Z"/>
        <d v="2024-01-25T00:00:00Z"/>
        <d v="2024-01-26T00:00:00Z"/>
        <d v="2024-01-27T00:00:00Z"/>
        <d v="2024-01-28T00:00:00Z"/>
        <d v="2024-01-29T00:00:00Z"/>
        <d v="2024-01-30T00:00:00Z"/>
        <d v="2024-01-31T00:00:00Z"/>
        <d v="2024-02-01T00:00:00Z"/>
        <d v="2024-02-02T00:00:00Z"/>
        <d v="2024-02-03T00:00:00Z"/>
        <d v="2024-02-04T00:00:00Z"/>
        <d v="2024-02-05T00:00:00Z"/>
        <d v="2024-02-06T00:00:00Z"/>
        <d v="2024-02-07T00:00:00Z"/>
        <d v="2024-02-08T00:00:00Z"/>
        <d v="2024-02-09T00:00:00Z"/>
        <d v="2024-02-10T00:00:00Z"/>
        <d v="2024-02-11T00:00:00Z"/>
        <d v="2024-02-12T00:00:00Z"/>
        <d v="2024-02-13T00:00:00Z"/>
        <d v="2024-02-14T00:00:00Z"/>
        <d v="2024-02-15T00:00:00Z"/>
        <d v="2024-02-16T00:00:00Z"/>
        <d v="2024-02-17T00:00:00Z"/>
        <d v="2024-02-18T00:00:00Z"/>
        <d v="2024-02-19T00:00:00Z"/>
        <d v="2024-02-20T00:00:00Z"/>
        <d v="2024-02-21T00:00:00Z"/>
        <d v="2024-02-22T00:00:00Z"/>
        <d v="2024-02-23T00:00:00Z"/>
        <d v="2024-02-24T00:00:00Z"/>
        <d v="2024-02-25T00:00:00Z"/>
        <d v="2024-02-26T00:00:00Z"/>
        <d v="2024-02-27T00:00:00Z"/>
        <d v="2024-02-28T00:00:00Z"/>
        <d v="2024-02-29T00:00:00Z"/>
        <d v="2024-03-01T00:00:00Z"/>
        <d v="2024-03-02T00:00:00Z"/>
        <d v="2024-03-03T00:00:00Z"/>
        <d v="2024-03-04T00:00:00Z"/>
        <d v="2024-03-05T00:00:00Z"/>
        <d v="2024-03-06T00:00:00Z"/>
        <d v="2024-03-07T00:00:00Z"/>
        <d v="2024-03-08T00:00:00Z"/>
        <d v="2024-03-09T00:00:00Z"/>
        <d v="2024-03-10T00:00:00Z"/>
        <d v="2024-03-11T00:00:00Z"/>
        <d v="2024-03-12T00:00:00Z"/>
        <d v="2024-03-13T00:00:00Z"/>
        <d v="2024-03-14T00:00:00Z"/>
        <d v="2024-03-15T00:00:00Z"/>
        <d v="2024-03-16T00:00:00Z"/>
        <d v="2024-03-17T00:00:00Z"/>
        <d v="2024-03-18T00:00:00Z"/>
        <d v="2024-03-19T00:00:00Z"/>
        <d v="2024-03-20T00:00:00Z"/>
        <d v="2024-03-21T00:00:00Z"/>
        <d v="2024-03-22T00:00:00Z"/>
        <d v="2024-03-23T00:00:00Z"/>
        <d v="2024-03-24T00:00:00Z"/>
        <d v="2024-03-25T00:00:00Z"/>
        <d v="2024-03-26T00:00:00Z"/>
        <d v="2024-03-27T00:00:00Z"/>
        <d v="2024-03-28T00:00:00Z"/>
        <d v="2024-03-29T00:00:00Z"/>
        <d v="2024-03-30T00:00:00Z"/>
        <d v="2024-03-31T00:00:00Z"/>
        <d v="2024-04-01T00:00:00Z"/>
        <d v="2024-04-02T00:00:00Z"/>
        <d v="2024-04-03T00:00:00Z"/>
        <d v="2024-04-04T00:00:00Z"/>
        <d v="2024-04-05T00:00:00Z"/>
        <d v="2024-04-06T00:00:00Z"/>
        <d v="2024-04-07T00:00:00Z"/>
        <d v="2024-04-08T00:00:00Z"/>
        <d v="2024-04-09T00:00:00Z"/>
        <d v="2024-04-10T00:00:00Z"/>
        <d v="2024-04-11T00:00:00Z"/>
        <d v="2024-04-12T00:00:00Z"/>
        <d v="2024-04-13T00:00:00Z"/>
        <d v="2024-04-14T00:00:00Z"/>
        <d v="2024-04-15T00:00:00Z"/>
        <d v="2024-04-16T00:00:00Z"/>
        <d v="2024-04-17T00:00:00Z"/>
        <d v="2024-04-18T00:00:00Z"/>
        <d v="2024-04-19T00:00:00Z"/>
        <d v="2024-04-20T00:00:00Z"/>
        <d v="2024-04-21T00:00:00Z"/>
        <d v="2024-04-22T00:00:00Z"/>
        <d v="2024-04-23T00:00:00Z"/>
        <d v="2024-04-24T00:00:00Z"/>
        <d v="2024-04-25T00:00:00Z"/>
        <d v="2024-04-26T00:00:00Z"/>
        <d v="2024-04-27T00:00:00Z"/>
        <d v="2024-04-28T00:00:00Z"/>
        <d v="2024-04-29T00:00:00Z"/>
        <d v="2024-04-30T00:00:00Z"/>
        <d v="2024-05-01T00:00:00Z"/>
        <d v="2024-05-02T00:00:00Z"/>
        <d v="2024-05-03T00:00:00Z"/>
        <d v="2024-05-04T00:00:00Z"/>
        <d v="2024-05-05T00:00:00Z"/>
        <d v="2024-05-06T00:00:00Z"/>
        <d v="2024-05-07T00:00:00Z"/>
        <d v="2024-05-08T00:00:00Z"/>
        <d v="2024-05-09T00:00:00Z"/>
        <d v="2024-05-10T00:00:00Z"/>
        <d v="2024-05-11T00:00:00Z"/>
        <d v="2024-05-12T00:00:00Z"/>
        <d v="2024-05-13T00:00:00Z"/>
        <d v="2024-05-14T00:00:00Z"/>
        <d v="2024-05-15T00:00:00Z"/>
        <d v="2024-05-16T00:00:00Z"/>
        <d v="2024-05-17T00:00:00Z"/>
        <d v="2024-05-18T00:00:00Z"/>
        <d v="2024-05-19T00:00:00Z"/>
        <d v="2024-05-20T00:00:00Z"/>
        <d v="2024-05-21T00:00:00Z"/>
        <d v="2024-05-22T00:00:00Z"/>
        <d v="2024-05-23T00:00:00Z"/>
        <d v="2024-05-24T00:00:00Z"/>
        <d v="2024-05-25T00:00:00Z"/>
        <d v="2024-05-26T00:00:00Z"/>
        <d v="2024-05-27T00:00:00Z"/>
        <d v="2024-05-28T00:00:00Z"/>
        <d v="2024-05-29T00:00:00Z"/>
        <d v="2024-05-30T00:00:00Z"/>
        <d v="2024-05-31T00:00:00Z"/>
        <d v="2024-06-01T00:00:00Z"/>
        <d v="2024-06-02T00:00:00Z"/>
        <d v="2024-06-03T00:00:00Z"/>
        <d v="2024-06-04T00:00:00Z"/>
        <d v="2024-06-05T00:00:00Z"/>
        <d v="2024-06-06T00:00:00Z"/>
        <d v="2024-06-07T00:00:00Z"/>
        <d v="2024-06-08T00:00:00Z"/>
        <d v="2024-06-09T00:00:00Z"/>
        <d v="2024-06-10T00:00:00Z"/>
        <d v="2024-06-11T00:00:00Z"/>
        <d v="2024-06-12T00:00:00Z"/>
        <d v="2024-06-13T00:00:00Z"/>
        <d v="2024-06-14T00:00:00Z"/>
        <d v="2024-06-15T00:00:00Z"/>
        <d v="2024-06-16T00:00:00Z"/>
        <d v="2024-06-17T00:00:00Z"/>
        <d v="2024-06-18T00:00:00Z"/>
        <d v="2024-06-19T00:00:00Z"/>
        <d v="2024-06-20T00:00:00Z"/>
        <d v="2024-06-21T00:00:00Z"/>
        <d v="2024-06-22T00:00:00Z"/>
        <d v="2024-06-23T00:00:00Z"/>
        <d v="2024-06-24T00:00:00Z"/>
        <d v="2024-06-25T00:00:00Z"/>
        <d v="2024-06-26T00:00:00Z"/>
        <d v="2024-06-27T00:00:00Z"/>
        <d v="2024-06-28T00:00:00Z"/>
        <d v="2024-06-29T00:00:00Z"/>
        <d v="2024-06-30T00:00:00Z"/>
        <d v="2024-07-01T00:00:00Z"/>
        <d v="2024-07-02T00:00:00Z"/>
        <d v="2024-07-03T00:00:00Z"/>
        <d v="2024-07-04T00:00:00Z"/>
        <d v="2024-07-05T00:00:00Z"/>
        <d v="2024-07-06T00:00:00Z"/>
        <d v="2024-07-07T00:00:00Z"/>
        <d v="2024-07-08T00:00:00Z"/>
        <d v="2024-07-09T00:00:00Z"/>
        <d v="2024-07-10T00:00:00Z"/>
        <d v="2024-07-11T00:00:00Z"/>
        <d v="2024-07-12T00:00:00Z"/>
        <d v="2024-07-13T00:00:00Z"/>
        <d v="2024-07-14T00:00:00Z"/>
        <d v="2024-07-15T00:00:00Z"/>
        <d v="2024-07-16T00:00:00Z"/>
        <d v="2024-07-17T00:00:00Z"/>
        <d v="2024-07-18T00:00:00Z"/>
      </sharedItems>
    </cacheField>
    <cacheField name="Payment_Method" numFmtId="0">
      <sharedItems>
        <s v="Credit Card"/>
        <s v="Net Banking"/>
        <s v="Cash"/>
        <s v="UPI"/>
        <s v="Debit Card"/>
      </sharedItems>
    </cacheField>
    <cacheField name="Year-Month" numFmtId="0">
      <sharedItems>
        <s v="01"/>
        <s v="02"/>
        <s v="03"/>
        <s v="04"/>
        <s v="05"/>
        <s v="06"/>
        <s v="07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urchase Sum By Date" cacheId="0" dataCaption="" rowGrandTotals="0" compact="0" compactData="0">
  <location ref="A1:AG7" firstHeaderRow="0" firstDataRow="1" firstDataCol="1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Product_Category" axis="axisRow" compact="0" outline="0" multipleItemSelectionAllowed="1" showAll="0" sortType="ascending">
      <items>
        <item x="3"/>
        <item x="4"/>
        <item x="0"/>
        <item x="2"/>
        <item x="1"/>
        <item t="default"/>
      </items>
    </pivotField>
    <pivotField name="Purchase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Purchas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Year-Month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Date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</pivotFields>
  <rowFields>
    <field x="1"/>
  </rowFields>
  <colFields>
    <field x="6"/>
  </colFields>
  <dataFields>
    <dataField name="SUM of Purchase_Amount" fld="2" baseField="0"/>
  </dataFields>
</pivotTableDefinition>
</file>

<file path=xl/pivotTables/pivotTable2.xml><?xml version="1.0" encoding="utf-8"?>
<pivotTableDefinition xmlns="http://schemas.openxmlformats.org/spreadsheetml/2006/main" name="Purchase Sum By Month" cacheId="1" dataCaption="" colGrandTotals="0" compact="0" compactData="0">
  <location ref="A1:H8" firstHeaderRow="0" firstDataRow="1" firstDataCol="1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Product_Category" axis="axisRow" compact="0" outline="0" multipleItemSelectionAllowed="1" showAll="0" sortType="ascending">
      <items>
        <item x="3"/>
        <item x="4"/>
        <item x="0"/>
        <item x="2"/>
        <item x="1"/>
        <item t="default"/>
      </items>
    </pivotField>
    <pivotField name="Purchase_Amount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name="Purchase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name="Payment_Metho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Year-Month" axis="axisCol" compact="0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</pivotFields>
  <rowFields>
    <field x="1"/>
  </rowFields>
  <colFields>
    <field x="5"/>
  </colFields>
  <dataFields>
    <dataField name="SUM of Purchase_Amount" fld="2" baseField="0"/>
  </dataFields>
</pivotTableDefinition>
</file>

<file path=xl/tables/table1.xml><?xml version="1.0" encoding="utf-8"?>
<table xmlns="http://schemas.openxmlformats.org/spreadsheetml/2006/main" ref="A1:G201" displayName="Table1" name="Table1" id="1">
  <tableColumns count="7">
    <tableColumn name="Customer_ID" id="1"/>
    <tableColumn name="Product_Category" id="2"/>
    <tableColumn name="Purchase_Amount" id="3"/>
    <tableColumn name="Purchase_Date" id="4"/>
    <tableColumn name="Payment_Method" id="5"/>
    <tableColumn name="Year-Month" id="6"/>
    <tableColumn name="Date" id="7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1rvJtN6_WVO7IpoyceDNNhM5zn_3ZUXWMeHM-NKHOv0/edit?gid=1988286868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</row>
    <row r="2">
      <c r="A2" s="2" t="s">
        <v>0</v>
      </c>
    </row>
    <row r="3">
      <c r="A3" s="1"/>
    </row>
    <row r="4">
      <c r="A4" s="1"/>
    </row>
    <row r="5">
      <c r="A5" s="3" t="s">
        <v>1</v>
      </c>
    </row>
    <row r="6">
      <c r="A6" s="2" t="s">
        <v>2</v>
      </c>
    </row>
    <row r="7">
      <c r="A7" s="2" t="s">
        <v>3</v>
      </c>
    </row>
  </sheetData>
  <hyperlinks>
    <hyperlink r:id="rId1" ref="A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2" width="22.0"/>
    <col customWidth="1" min="3" max="3" width="22.38"/>
    <col customWidth="1" min="4" max="4" width="19.88"/>
    <col customWidth="1" min="5" max="5" width="21.75"/>
    <col customWidth="1" min="6" max="6" width="14.0"/>
    <col customWidth="1" min="7" max="7" width="22.13"/>
    <col customWidth="1" min="9" max="9" width="25.88"/>
    <col customWidth="1" min="10" max="10" width="27.63"/>
    <col customWidth="1" min="11" max="11" width="47.63"/>
  </cols>
  <sheetData>
    <row r="1">
      <c r="A1" s="4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</row>
    <row r="2">
      <c r="A2" s="7" t="s">
        <v>11</v>
      </c>
      <c r="B2" s="8" t="s">
        <v>12</v>
      </c>
      <c r="C2" s="9">
        <v>491.88</v>
      </c>
      <c r="D2" s="10">
        <v>45292.0</v>
      </c>
      <c r="E2" s="8" t="s">
        <v>13</v>
      </c>
      <c r="F2" s="11" t="str">
        <f t="array" ref="F2:F201">TEXT(D2:D201, "MM")</f>
        <v>01</v>
      </c>
      <c r="G2" s="12" t="str">
        <f t="array" ref="G2:G201">TEXT(D2:D201, "DD")</f>
        <v>01</v>
      </c>
    </row>
    <row r="3">
      <c r="A3" s="13" t="s">
        <v>14</v>
      </c>
      <c r="B3" s="14" t="s">
        <v>15</v>
      </c>
      <c r="C3" s="15">
        <v>205.42</v>
      </c>
      <c r="D3" s="16">
        <v>45293.0</v>
      </c>
      <c r="E3" s="14" t="s">
        <v>13</v>
      </c>
      <c r="F3" s="17" t="s">
        <v>16</v>
      </c>
      <c r="G3" s="18" t="s">
        <v>17</v>
      </c>
    </row>
    <row r="4">
      <c r="A4" s="7" t="s">
        <v>18</v>
      </c>
      <c r="B4" s="8" t="s">
        <v>19</v>
      </c>
      <c r="C4" s="9">
        <v>410.05</v>
      </c>
      <c r="D4" s="10">
        <v>45294.0</v>
      </c>
      <c r="E4" s="8" t="s">
        <v>20</v>
      </c>
      <c r="F4" s="11" t="s">
        <v>16</v>
      </c>
      <c r="G4" s="12" t="s">
        <v>21</v>
      </c>
    </row>
    <row r="5">
      <c r="A5" s="13" t="s">
        <v>22</v>
      </c>
      <c r="B5" s="14" t="s">
        <v>15</v>
      </c>
      <c r="C5" s="15">
        <v>401.19</v>
      </c>
      <c r="D5" s="16">
        <v>45295.0</v>
      </c>
      <c r="E5" s="14" t="s">
        <v>23</v>
      </c>
      <c r="F5" s="17" t="s">
        <v>16</v>
      </c>
      <c r="G5" s="18" t="s">
        <v>24</v>
      </c>
    </row>
    <row r="6">
      <c r="A6" s="7" t="s">
        <v>25</v>
      </c>
      <c r="B6" s="8" t="s">
        <v>15</v>
      </c>
      <c r="C6" s="9">
        <v>83.85</v>
      </c>
      <c r="D6" s="10">
        <v>45296.0</v>
      </c>
      <c r="E6" s="8" t="s">
        <v>23</v>
      </c>
      <c r="F6" s="11" t="s">
        <v>16</v>
      </c>
      <c r="G6" s="12" t="s">
        <v>26</v>
      </c>
    </row>
    <row r="7">
      <c r="A7" s="13" t="s">
        <v>27</v>
      </c>
      <c r="B7" s="14" t="s">
        <v>28</v>
      </c>
      <c r="C7" s="15">
        <v>259.02</v>
      </c>
      <c r="D7" s="16">
        <v>45297.0</v>
      </c>
      <c r="E7" s="14" t="s">
        <v>20</v>
      </c>
      <c r="F7" s="17" t="s">
        <v>16</v>
      </c>
      <c r="G7" s="18" t="s">
        <v>29</v>
      </c>
    </row>
    <row r="8">
      <c r="A8" s="7" t="s">
        <v>30</v>
      </c>
      <c r="B8" s="8" t="s">
        <v>19</v>
      </c>
      <c r="C8" s="9">
        <v>350.95</v>
      </c>
      <c r="D8" s="10">
        <v>45298.0</v>
      </c>
      <c r="E8" s="8" t="s">
        <v>31</v>
      </c>
      <c r="F8" s="11" t="s">
        <v>16</v>
      </c>
      <c r="G8" s="12" t="s">
        <v>32</v>
      </c>
    </row>
    <row r="9">
      <c r="A9" s="13" t="s">
        <v>33</v>
      </c>
      <c r="B9" s="14" t="s">
        <v>19</v>
      </c>
      <c r="C9" s="15">
        <v>430.6</v>
      </c>
      <c r="D9" s="16">
        <v>45299.0</v>
      </c>
      <c r="E9" s="14" t="s">
        <v>23</v>
      </c>
      <c r="F9" s="17" t="s">
        <v>16</v>
      </c>
      <c r="G9" s="18" t="s">
        <v>34</v>
      </c>
    </row>
    <row r="10">
      <c r="A10" s="7" t="s">
        <v>35</v>
      </c>
      <c r="B10" s="8" t="s">
        <v>19</v>
      </c>
      <c r="C10" s="9">
        <v>169.72</v>
      </c>
      <c r="D10" s="10">
        <v>45300.0</v>
      </c>
      <c r="E10" s="8" t="s">
        <v>13</v>
      </c>
      <c r="F10" s="11" t="s">
        <v>16</v>
      </c>
      <c r="G10" s="12" t="s">
        <v>36</v>
      </c>
    </row>
    <row r="11">
      <c r="A11" s="13" t="s">
        <v>37</v>
      </c>
      <c r="B11" s="14" t="s">
        <v>15</v>
      </c>
      <c r="C11" s="15">
        <v>117.92</v>
      </c>
      <c r="D11" s="16">
        <v>45301.0</v>
      </c>
      <c r="E11" s="14" t="s">
        <v>13</v>
      </c>
      <c r="F11" s="17" t="s">
        <v>16</v>
      </c>
      <c r="G11" s="18" t="s">
        <v>38</v>
      </c>
    </row>
    <row r="12">
      <c r="A12" s="7" t="s">
        <v>39</v>
      </c>
      <c r="B12" s="8" t="s">
        <v>12</v>
      </c>
      <c r="C12" s="9">
        <v>358.46</v>
      </c>
      <c r="D12" s="10">
        <v>45302.0</v>
      </c>
      <c r="E12" s="8" t="s">
        <v>40</v>
      </c>
      <c r="F12" s="11" t="s">
        <v>16</v>
      </c>
      <c r="G12" s="12" t="s">
        <v>41</v>
      </c>
    </row>
    <row r="13">
      <c r="A13" s="13" t="s">
        <v>42</v>
      </c>
      <c r="B13" s="14" t="s">
        <v>19</v>
      </c>
      <c r="C13" s="15">
        <v>406.66</v>
      </c>
      <c r="D13" s="16">
        <v>45303.0</v>
      </c>
      <c r="E13" s="14" t="s">
        <v>23</v>
      </c>
      <c r="F13" s="17" t="s">
        <v>16</v>
      </c>
      <c r="G13" s="18" t="s">
        <v>43</v>
      </c>
    </row>
    <row r="14">
      <c r="A14" s="7" t="s">
        <v>44</v>
      </c>
      <c r="B14" s="8" t="s">
        <v>15</v>
      </c>
      <c r="C14" s="9">
        <v>180.85</v>
      </c>
      <c r="D14" s="10">
        <v>45304.0</v>
      </c>
      <c r="E14" s="8" t="s">
        <v>31</v>
      </c>
      <c r="F14" s="11" t="s">
        <v>16</v>
      </c>
      <c r="G14" s="12" t="s">
        <v>45</v>
      </c>
    </row>
    <row r="15">
      <c r="A15" s="13" t="s">
        <v>46</v>
      </c>
      <c r="B15" s="14" t="s">
        <v>28</v>
      </c>
      <c r="C15" s="15">
        <v>57.13</v>
      </c>
      <c r="D15" s="16">
        <v>45305.0</v>
      </c>
      <c r="E15" s="14" t="s">
        <v>20</v>
      </c>
      <c r="F15" s="17" t="s">
        <v>16</v>
      </c>
      <c r="G15" s="18" t="s">
        <v>47</v>
      </c>
    </row>
    <row r="16">
      <c r="A16" s="7" t="s">
        <v>48</v>
      </c>
      <c r="B16" s="8" t="s">
        <v>12</v>
      </c>
      <c r="C16" s="9">
        <v>470.86</v>
      </c>
      <c r="D16" s="10">
        <v>45306.0</v>
      </c>
      <c r="E16" s="8" t="s">
        <v>20</v>
      </c>
      <c r="F16" s="11" t="s">
        <v>16</v>
      </c>
      <c r="G16" s="12" t="s">
        <v>49</v>
      </c>
    </row>
    <row r="17">
      <c r="A17" s="13" t="s">
        <v>50</v>
      </c>
      <c r="B17" s="14" t="s">
        <v>28</v>
      </c>
      <c r="C17" s="15">
        <v>204.81</v>
      </c>
      <c r="D17" s="16">
        <v>45307.0</v>
      </c>
      <c r="E17" s="14" t="s">
        <v>31</v>
      </c>
      <c r="F17" s="17" t="s">
        <v>16</v>
      </c>
      <c r="G17" s="18" t="s">
        <v>51</v>
      </c>
    </row>
    <row r="18">
      <c r="A18" s="7" t="s">
        <v>52</v>
      </c>
      <c r="B18" s="8" t="s">
        <v>12</v>
      </c>
      <c r="C18" s="9">
        <v>263.7</v>
      </c>
      <c r="D18" s="10">
        <v>45308.0</v>
      </c>
      <c r="E18" s="8" t="s">
        <v>40</v>
      </c>
      <c r="F18" s="11" t="s">
        <v>16</v>
      </c>
      <c r="G18" s="12" t="s">
        <v>53</v>
      </c>
    </row>
    <row r="19">
      <c r="A19" s="13" t="s">
        <v>54</v>
      </c>
      <c r="B19" s="14" t="s">
        <v>15</v>
      </c>
      <c r="C19" s="15">
        <v>420.48</v>
      </c>
      <c r="D19" s="16">
        <v>45309.0</v>
      </c>
      <c r="E19" s="14" t="s">
        <v>20</v>
      </c>
      <c r="F19" s="17" t="s">
        <v>16</v>
      </c>
      <c r="G19" s="18" t="s">
        <v>55</v>
      </c>
    </row>
    <row r="20">
      <c r="A20" s="7" t="s">
        <v>56</v>
      </c>
      <c r="B20" s="8" t="s">
        <v>57</v>
      </c>
      <c r="C20" s="9">
        <v>341.09</v>
      </c>
      <c r="D20" s="10">
        <v>45310.0</v>
      </c>
      <c r="E20" s="8" t="s">
        <v>23</v>
      </c>
      <c r="F20" s="11" t="s">
        <v>16</v>
      </c>
      <c r="G20" s="12" t="s">
        <v>58</v>
      </c>
    </row>
    <row r="21">
      <c r="A21" s="13" t="s">
        <v>59</v>
      </c>
      <c r="B21" s="14" t="s">
        <v>12</v>
      </c>
      <c r="C21" s="15">
        <v>370.26</v>
      </c>
      <c r="D21" s="16">
        <v>45311.0</v>
      </c>
      <c r="E21" s="14" t="s">
        <v>40</v>
      </c>
      <c r="F21" s="17" t="s">
        <v>16</v>
      </c>
      <c r="G21" s="18" t="s">
        <v>60</v>
      </c>
    </row>
    <row r="22">
      <c r="A22" s="7" t="s">
        <v>61</v>
      </c>
      <c r="B22" s="8" t="s">
        <v>28</v>
      </c>
      <c r="C22" s="9">
        <v>112.45</v>
      </c>
      <c r="D22" s="10">
        <v>45312.0</v>
      </c>
      <c r="E22" s="8" t="s">
        <v>23</v>
      </c>
      <c r="F22" s="11" t="s">
        <v>16</v>
      </c>
      <c r="G22" s="12" t="s">
        <v>62</v>
      </c>
    </row>
    <row r="23">
      <c r="A23" s="13" t="s">
        <v>63</v>
      </c>
      <c r="B23" s="14" t="s">
        <v>15</v>
      </c>
      <c r="C23" s="15">
        <v>275.31</v>
      </c>
      <c r="D23" s="16">
        <v>45313.0</v>
      </c>
      <c r="E23" s="14" t="s">
        <v>13</v>
      </c>
      <c r="F23" s="17" t="s">
        <v>16</v>
      </c>
      <c r="G23" s="18" t="s">
        <v>64</v>
      </c>
    </row>
    <row r="24">
      <c r="A24" s="7" t="s">
        <v>65</v>
      </c>
      <c r="B24" s="8" t="s">
        <v>12</v>
      </c>
      <c r="C24" s="9">
        <v>350.93</v>
      </c>
      <c r="D24" s="10">
        <v>45314.0</v>
      </c>
      <c r="E24" s="8" t="s">
        <v>40</v>
      </c>
      <c r="F24" s="11" t="s">
        <v>16</v>
      </c>
      <c r="G24" s="12" t="s">
        <v>66</v>
      </c>
    </row>
    <row r="25">
      <c r="A25" s="13" t="s">
        <v>67</v>
      </c>
      <c r="B25" s="14" t="s">
        <v>57</v>
      </c>
      <c r="C25" s="15">
        <v>121.99</v>
      </c>
      <c r="D25" s="16">
        <v>45315.0</v>
      </c>
      <c r="E25" s="14" t="s">
        <v>20</v>
      </c>
      <c r="F25" s="17" t="s">
        <v>16</v>
      </c>
      <c r="G25" s="18" t="s">
        <v>68</v>
      </c>
    </row>
    <row r="26">
      <c r="A26" s="7" t="s">
        <v>69</v>
      </c>
      <c r="B26" s="8" t="s">
        <v>57</v>
      </c>
      <c r="C26" s="9">
        <v>95.73</v>
      </c>
      <c r="D26" s="10">
        <v>45316.0</v>
      </c>
      <c r="E26" s="8" t="s">
        <v>40</v>
      </c>
      <c r="F26" s="11" t="s">
        <v>16</v>
      </c>
      <c r="G26" s="12" t="s">
        <v>70</v>
      </c>
    </row>
    <row r="27">
      <c r="A27" s="13" t="s">
        <v>71</v>
      </c>
      <c r="B27" s="14" t="s">
        <v>19</v>
      </c>
      <c r="C27" s="15">
        <v>491.26</v>
      </c>
      <c r="D27" s="16">
        <v>45317.0</v>
      </c>
      <c r="E27" s="14" t="s">
        <v>40</v>
      </c>
      <c r="F27" s="17" t="s">
        <v>16</v>
      </c>
      <c r="G27" s="18" t="s">
        <v>72</v>
      </c>
    </row>
    <row r="28">
      <c r="A28" s="7" t="s">
        <v>73</v>
      </c>
      <c r="B28" s="8" t="s">
        <v>19</v>
      </c>
      <c r="C28" s="9">
        <v>263.15</v>
      </c>
      <c r="D28" s="10">
        <v>45318.0</v>
      </c>
      <c r="E28" s="8" t="s">
        <v>40</v>
      </c>
      <c r="F28" s="11" t="s">
        <v>16</v>
      </c>
      <c r="G28" s="12" t="s">
        <v>74</v>
      </c>
    </row>
    <row r="29">
      <c r="A29" s="13" t="s">
        <v>75</v>
      </c>
      <c r="B29" s="14" t="s">
        <v>28</v>
      </c>
      <c r="C29" s="15">
        <v>137.81</v>
      </c>
      <c r="D29" s="16">
        <v>45319.0</v>
      </c>
      <c r="E29" s="14" t="s">
        <v>40</v>
      </c>
      <c r="F29" s="17" t="s">
        <v>16</v>
      </c>
      <c r="G29" s="18" t="s">
        <v>76</v>
      </c>
    </row>
    <row r="30">
      <c r="A30" s="7" t="s">
        <v>77</v>
      </c>
      <c r="B30" s="8" t="s">
        <v>12</v>
      </c>
      <c r="C30" s="9">
        <v>498.16</v>
      </c>
      <c r="D30" s="10">
        <v>45320.0</v>
      </c>
      <c r="E30" s="8" t="s">
        <v>23</v>
      </c>
      <c r="F30" s="11" t="s">
        <v>16</v>
      </c>
      <c r="G30" s="12" t="s">
        <v>78</v>
      </c>
    </row>
    <row r="31">
      <c r="A31" s="13" t="s">
        <v>79</v>
      </c>
      <c r="B31" s="14" t="s">
        <v>12</v>
      </c>
      <c r="C31" s="15">
        <v>483.06</v>
      </c>
      <c r="D31" s="16">
        <v>45321.0</v>
      </c>
      <c r="E31" s="14" t="s">
        <v>13</v>
      </c>
      <c r="F31" s="17" t="s">
        <v>16</v>
      </c>
      <c r="G31" s="18" t="s">
        <v>80</v>
      </c>
    </row>
    <row r="32">
      <c r="A32" s="7" t="s">
        <v>81</v>
      </c>
      <c r="B32" s="8" t="s">
        <v>19</v>
      </c>
      <c r="C32" s="9">
        <v>283.56</v>
      </c>
      <c r="D32" s="10">
        <v>45322.0</v>
      </c>
      <c r="E32" s="8" t="s">
        <v>31</v>
      </c>
      <c r="F32" s="11" t="s">
        <v>16</v>
      </c>
      <c r="G32" s="12" t="s">
        <v>82</v>
      </c>
    </row>
    <row r="33">
      <c r="A33" s="13" t="s">
        <v>83</v>
      </c>
      <c r="B33" s="14" t="s">
        <v>12</v>
      </c>
      <c r="C33" s="15">
        <v>442.49</v>
      </c>
      <c r="D33" s="16">
        <v>45323.0</v>
      </c>
      <c r="E33" s="14" t="s">
        <v>40</v>
      </c>
      <c r="F33" s="17" t="s">
        <v>17</v>
      </c>
      <c r="G33" s="18" t="s">
        <v>16</v>
      </c>
    </row>
    <row r="34">
      <c r="A34" s="7" t="s">
        <v>84</v>
      </c>
      <c r="B34" s="8" t="s">
        <v>12</v>
      </c>
      <c r="C34" s="9">
        <v>102.47</v>
      </c>
      <c r="D34" s="10">
        <v>45324.0</v>
      </c>
      <c r="E34" s="8" t="s">
        <v>20</v>
      </c>
      <c r="F34" s="11" t="s">
        <v>17</v>
      </c>
      <c r="G34" s="12" t="s">
        <v>17</v>
      </c>
    </row>
    <row r="35">
      <c r="A35" s="13" t="s">
        <v>85</v>
      </c>
      <c r="B35" s="14" t="s">
        <v>57</v>
      </c>
      <c r="C35" s="15">
        <v>146.65</v>
      </c>
      <c r="D35" s="16">
        <v>45325.0</v>
      </c>
      <c r="E35" s="14" t="s">
        <v>40</v>
      </c>
      <c r="F35" s="17" t="s">
        <v>17</v>
      </c>
      <c r="G35" s="18" t="s">
        <v>21</v>
      </c>
    </row>
    <row r="36">
      <c r="A36" s="7" t="s">
        <v>86</v>
      </c>
      <c r="B36" s="8" t="s">
        <v>19</v>
      </c>
      <c r="C36" s="9">
        <v>353.18</v>
      </c>
      <c r="D36" s="10">
        <v>45326.0</v>
      </c>
      <c r="E36" s="8" t="s">
        <v>20</v>
      </c>
      <c r="F36" s="11" t="s">
        <v>17</v>
      </c>
      <c r="G36" s="12" t="s">
        <v>24</v>
      </c>
    </row>
    <row r="37">
      <c r="A37" s="13" t="s">
        <v>87</v>
      </c>
      <c r="B37" s="14" t="s">
        <v>15</v>
      </c>
      <c r="C37" s="15">
        <v>424.86</v>
      </c>
      <c r="D37" s="16">
        <v>45327.0</v>
      </c>
      <c r="E37" s="14" t="s">
        <v>23</v>
      </c>
      <c r="F37" s="17" t="s">
        <v>17</v>
      </c>
      <c r="G37" s="18" t="s">
        <v>26</v>
      </c>
    </row>
    <row r="38">
      <c r="A38" s="7" t="s">
        <v>88</v>
      </c>
      <c r="B38" s="8" t="s">
        <v>19</v>
      </c>
      <c r="C38" s="9">
        <v>429.6</v>
      </c>
      <c r="D38" s="10">
        <v>45328.0</v>
      </c>
      <c r="E38" s="8" t="s">
        <v>20</v>
      </c>
      <c r="F38" s="11" t="s">
        <v>17</v>
      </c>
      <c r="G38" s="12" t="s">
        <v>29</v>
      </c>
    </row>
    <row r="39">
      <c r="A39" s="13" t="s">
        <v>89</v>
      </c>
      <c r="B39" s="14" t="s">
        <v>15</v>
      </c>
      <c r="C39" s="15">
        <v>208.21</v>
      </c>
      <c r="D39" s="16">
        <v>45329.0</v>
      </c>
      <c r="E39" s="14" t="s">
        <v>31</v>
      </c>
      <c r="F39" s="17" t="s">
        <v>17</v>
      </c>
      <c r="G39" s="18" t="s">
        <v>32</v>
      </c>
    </row>
    <row r="40">
      <c r="A40" s="7" t="s">
        <v>90</v>
      </c>
      <c r="B40" s="8" t="s">
        <v>57</v>
      </c>
      <c r="C40" s="9">
        <v>445.01</v>
      </c>
      <c r="D40" s="10">
        <v>45330.0</v>
      </c>
      <c r="E40" s="8" t="s">
        <v>13</v>
      </c>
      <c r="F40" s="11" t="s">
        <v>17</v>
      </c>
      <c r="G40" s="12" t="s">
        <v>34</v>
      </c>
    </row>
    <row r="41">
      <c r="A41" s="13" t="s">
        <v>91</v>
      </c>
      <c r="B41" s="14" t="s">
        <v>28</v>
      </c>
      <c r="C41" s="15">
        <v>426.95</v>
      </c>
      <c r="D41" s="16">
        <v>45331.0</v>
      </c>
      <c r="E41" s="14" t="s">
        <v>20</v>
      </c>
      <c r="F41" s="17" t="s">
        <v>17</v>
      </c>
      <c r="G41" s="18" t="s">
        <v>36</v>
      </c>
    </row>
    <row r="42">
      <c r="A42" s="7" t="s">
        <v>92</v>
      </c>
      <c r="B42" s="8" t="s">
        <v>12</v>
      </c>
      <c r="C42" s="9">
        <v>468.46</v>
      </c>
      <c r="D42" s="10">
        <v>45332.0</v>
      </c>
      <c r="E42" s="8" t="s">
        <v>20</v>
      </c>
      <c r="F42" s="11" t="s">
        <v>17</v>
      </c>
      <c r="G42" s="12" t="s">
        <v>38</v>
      </c>
    </row>
    <row r="43">
      <c r="A43" s="13" t="s">
        <v>93</v>
      </c>
      <c r="B43" s="14" t="s">
        <v>57</v>
      </c>
      <c r="C43" s="15">
        <v>394.82</v>
      </c>
      <c r="D43" s="16">
        <v>45333.0</v>
      </c>
      <c r="E43" s="14" t="s">
        <v>13</v>
      </c>
      <c r="F43" s="17" t="s">
        <v>17</v>
      </c>
      <c r="G43" s="18" t="s">
        <v>41</v>
      </c>
    </row>
    <row r="44">
      <c r="A44" s="7" t="s">
        <v>94</v>
      </c>
      <c r="B44" s="8" t="s">
        <v>12</v>
      </c>
      <c r="C44" s="9">
        <v>337.8</v>
      </c>
      <c r="D44" s="10">
        <v>45334.0</v>
      </c>
      <c r="E44" s="8" t="s">
        <v>31</v>
      </c>
      <c r="F44" s="11" t="s">
        <v>17</v>
      </c>
      <c r="G44" s="12" t="s">
        <v>43</v>
      </c>
    </row>
    <row r="45">
      <c r="A45" s="13" t="s">
        <v>95</v>
      </c>
      <c r="B45" s="14" t="s">
        <v>28</v>
      </c>
      <c r="C45" s="15">
        <v>294.54</v>
      </c>
      <c r="D45" s="16">
        <v>45335.0</v>
      </c>
      <c r="E45" s="14" t="s">
        <v>40</v>
      </c>
      <c r="F45" s="17" t="s">
        <v>17</v>
      </c>
      <c r="G45" s="18" t="s">
        <v>45</v>
      </c>
    </row>
    <row r="46">
      <c r="A46" s="7" t="s">
        <v>96</v>
      </c>
      <c r="B46" s="8" t="s">
        <v>28</v>
      </c>
      <c r="C46" s="9">
        <v>192.42</v>
      </c>
      <c r="D46" s="10">
        <v>45336.0</v>
      </c>
      <c r="E46" s="8" t="s">
        <v>20</v>
      </c>
      <c r="F46" s="11" t="s">
        <v>17</v>
      </c>
      <c r="G46" s="12" t="s">
        <v>47</v>
      </c>
    </row>
    <row r="47">
      <c r="A47" s="13" t="s">
        <v>97</v>
      </c>
      <c r="B47" s="14" t="s">
        <v>57</v>
      </c>
      <c r="C47" s="15">
        <v>470.67</v>
      </c>
      <c r="D47" s="16">
        <v>45337.0</v>
      </c>
      <c r="E47" s="14" t="s">
        <v>13</v>
      </c>
      <c r="F47" s="17" t="s">
        <v>17</v>
      </c>
      <c r="G47" s="18" t="s">
        <v>49</v>
      </c>
    </row>
    <row r="48">
      <c r="A48" s="7" t="s">
        <v>98</v>
      </c>
      <c r="B48" s="8" t="s">
        <v>28</v>
      </c>
      <c r="C48" s="9">
        <v>487.1</v>
      </c>
      <c r="D48" s="10">
        <v>45338.0</v>
      </c>
      <c r="E48" s="8" t="s">
        <v>23</v>
      </c>
      <c r="F48" s="11" t="s">
        <v>17</v>
      </c>
      <c r="G48" s="12" t="s">
        <v>51</v>
      </c>
    </row>
    <row r="49">
      <c r="A49" s="13" t="s">
        <v>99</v>
      </c>
      <c r="B49" s="14" t="s">
        <v>15</v>
      </c>
      <c r="C49" s="15">
        <v>149.12</v>
      </c>
      <c r="D49" s="16">
        <v>45339.0</v>
      </c>
      <c r="E49" s="14" t="s">
        <v>13</v>
      </c>
      <c r="F49" s="17" t="s">
        <v>17</v>
      </c>
      <c r="G49" s="18" t="s">
        <v>53</v>
      </c>
    </row>
    <row r="50">
      <c r="A50" s="7" t="s">
        <v>100</v>
      </c>
      <c r="B50" s="8" t="s">
        <v>28</v>
      </c>
      <c r="C50" s="9">
        <v>159.63</v>
      </c>
      <c r="D50" s="10">
        <v>45340.0</v>
      </c>
      <c r="E50" s="8" t="s">
        <v>23</v>
      </c>
      <c r="F50" s="11" t="s">
        <v>17</v>
      </c>
      <c r="G50" s="12" t="s">
        <v>55</v>
      </c>
    </row>
    <row r="51">
      <c r="A51" s="13" t="s">
        <v>101</v>
      </c>
      <c r="B51" s="14" t="s">
        <v>12</v>
      </c>
      <c r="C51" s="15">
        <v>247.95</v>
      </c>
      <c r="D51" s="16">
        <v>45341.0</v>
      </c>
      <c r="E51" s="14" t="s">
        <v>31</v>
      </c>
      <c r="F51" s="17" t="s">
        <v>17</v>
      </c>
      <c r="G51" s="18" t="s">
        <v>58</v>
      </c>
    </row>
    <row r="52">
      <c r="A52" s="7" t="s">
        <v>102</v>
      </c>
      <c r="B52" s="8" t="s">
        <v>12</v>
      </c>
      <c r="C52" s="9">
        <v>229.73</v>
      </c>
      <c r="D52" s="10">
        <v>45342.0</v>
      </c>
      <c r="E52" s="8" t="s">
        <v>40</v>
      </c>
      <c r="F52" s="11" t="s">
        <v>17</v>
      </c>
      <c r="G52" s="12" t="s">
        <v>60</v>
      </c>
    </row>
    <row r="53">
      <c r="A53" s="13" t="s">
        <v>103</v>
      </c>
      <c r="B53" s="14" t="s">
        <v>12</v>
      </c>
      <c r="C53" s="15">
        <v>497.28</v>
      </c>
      <c r="D53" s="16">
        <v>45343.0</v>
      </c>
      <c r="E53" s="14" t="s">
        <v>13</v>
      </c>
      <c r="F53" s="17" t="s">
        <v>17</v>
      </c>
      <c r="G53" s="18" t="s">
        <v>62</v>
      </c>
    </row>
    <row r="54">
      <c r="A54" s="7" t="s">
        <v>104</v>
      </c>
      <c r="B54" s="8" t="s">
        <v>12</v>
      </c>
      <c r="C54" s="9">
        <v>96.2</v>
      </c>
      <c r="D54" s="10">
        <v>45344.0</v>
      </c>
      <c r="E54" s="8" t="s">
        <v>20</v>
      </c>
      <c r="F54" s="11" t="s">
        <v>17</v>
      </c>
      <c r="G54" s="12" t="s">
        <v>64</v>
      </c>
    </row>
    <row r="55">
      <c r="A55" s="13" t="s">
        <v>105</v>
      </c>
      <c r="B55" s="14" t="s">
        <v>15</v>
      </c>
      <c r="C55" s="15">
        <v>18.86</v>
      </c>
      <c r="D55" s="16">
        <v>45345.0</v>
      </c>
      <c r="E55" s="14" t="s">
        <v>31</v>
      </c>
      <c r="F55" s="17" t="s">
        <v>17</v>
      </c>
      <c r="G55" s="18" t="s">
        <v>66</v>
      </c>
    </row>
    <row r="56">
      <c r="A56" s="7" t="s">
        <v>106</v>
      </c>
      <c r="B56" s="8" t="s">
        <v>19</v>
      </c>
      <c r="C56" s="9">
        <v>252.01</v>
      </c>
      <c r="D56" s="10">
        <v>45346.0</v>
      </c>
      <c r="E56" s="8" t="s">
        <v>13</v>
      </c>
      <c r="F56" s="11" t="s">
        <v>17</v>
      </c>
      <c r="G56" s="12" t="s">
        <v>68</v>
      </c>
    </row>
    <row r="57">
      <c r="A57" s="13" t="s">
        <v>107</v>
      </c>
      <c r="B57" s="14" t="s">
        <v>57</v>
      </c>
      <c r="C57" s="15">
        <v>97.62</v>
      </c>
      <c r="D57" s="16">
        <v>45347.0</v>
      </c>
      <c r="E57" s="14" t="s">
        <v>20</v>
      </c>
      <c r="F57" s="17" t="s">
        <v>17</v>
      </c>
      <c r="G57" s="18" t="s">
        <v>70</v>
      </c>
    </row>
    <row r="58">
      <c r="A58" s="7" t="s">
        <v>108</v>
      </c>
      <c r="B58" s="8" t="s">
        <v>12</v>
      </c>
      <c r="C58" s="9">
        <v>189.57</v>
      </c>
      <c r="D58" s="10">
        <v>45348.0</v>
      </c>
      <c r="E58" s="8" t="s">
        <v>13</v>
      </c>
      <c r="F58" s="11" t="s">
        <v>17</v>
      </c>
      <c r="G58" s="12" t="s">
        <v>72</v>
      </c>
    </row>
    <row r="59">
      <c r="A59" s="13" t="s">
        <v>109</v>
      </c>
      <c r="B59" s="14" t="s">
        <v>28</v>
      </c>
      <c r="C59" s="15">
        <v>374.64</v>
      </c>
      <c r="D59" s="16">
        <v>45349.0</v>
      </c>
      <c r="E59" s="14" t="s">
        <v>23</v>
      </c>
      <c r="F59" s="17" t="s">
        <v>17</v>
      </c>
      <c r="G59" s="18" t="s">
        <v>74</v>
      </c>
    </row>
    <row r="60">
      <c r="A60" s="7" t="s">
        <v>110</v>
      </c>
      <c r="B60" s="8" t="s">
        <v>12</v>
      </c>
      <c r="C60" s="9">
        <v>363.26</v>
      </c>
      <c r="D60" s="10">
        <v>45350.0</v>
      </c>
      <c r="E60" s="8" t="s">
        <v>13</v>
      </c>
      <c r="F60" s="11" t="s">
        <v>17</v>
      </c>
      <c r="G60" s="12" t="s">
        <v>76</v>
      </c>
    </row>
    <row r="61">
      <c r="A61" s="13" t="s">
        <v>111</v>
      </c>
      <c r="B61" s="14" t="s">
        <v>28</v>
      </c>
      <c r="C61" s="15">
        <v>160.95</v>
      </c>
      <c r="D61" s="16">
        <v>45351.0</v>
      </c>
      <c r="E61" s="14" t="s">
        <v>13</v>
      </c>
      <c r="F61" s="17" t="s">
        <v>17</v>
      </c>
      <c r="G61" s="18" t="s">
        <v>78</v>
      </c>
    </row>
    <row r="62">
      <c r="A62" s="7" t="s">
        <v>112</v>
      </c>
      <c r="B62" s="8" t="s">
        <v>28</v>
      </c>
      <c r="C62" s="9">
        <v>275.84</v>
      </c>
      <c r="D62" s="10">
        <v>45352.0</v>
      </c>
      <c r="E62" s="8" t="s">
        <v>13</v>
      </c>
      <c r="F62" s="11" t="s">
        <v>21</v>
      </c>
      <c r="G62" s="12" t="s">
        <v>16</v>
      </c>
    </row>
    <row r="63">
      <c r="A63" s="13" t="s">
        <v>113</v>
      </c>
      <c r="B63" s="14" t="s">
        <v>12</v>
      </c>
      <c r="C63" s="15">
        <v>259.32</v>
      </c>
      <c r="D63" s="16">
        <v>45353.0</v>
      </c>
      <c r="E63" s="14" t="s">
        <v>31</v>
      </c>
      <c r="F63" s="17" t="s">
        <v>21</v>
      </c>
      <c r="G63" s="18" t="s">
        <v>17</v>
      </c>
    </row>
    <row r="64">
      <c r="A64" s="7" t="s">
        <v>114</v>
      </c>
      <c r="B64" s="8" t="s">
        <v>15</v>
      </c>
      <c r="C64" s="9">
        <v>321.8</v>
      </c>
      <c r="D64" s="10">
        <v>45354.0</v>
      </c>
      <c r="E64" s="8" t="s">
        <v>13</v>
      </c>
      <c r="F64" s="11" t="s">
        <v>21</v>
      </c>
      <c r="G64" s="12" t="s">
        <v>21</v>
      </c>
    </row>
    <row r="65">
      <c r="A65" s="13" t="s">
        <v>115</v>
      </c>
      <c r="B65" s="14" t="s">
        <v>28</v>
      </c>
      <c r="C65" s="15">
        <v>132.73</v>
      </c>
      <c r="D65" s="16">
        <v>45355.0</v>
      </c>
      <c r="E65" s="14" t="s">
        <v>20</v>
      </c>
      <c r="F65" s="17" t="s">
        <v>21</v>
      </c>
      <c r="G65" s="18" t="s">
        <v>24</v>
      </c>
    </row>
    <row r="66">
      <c r="A66" s="7" t="s">
        <v>116</v>
      </c>
      <c r="B66" s="8" t="s">
        <v>28</v>
      </c>
      <c r="C66" s="9">
        <v>299.04</v>
      </c>
      <c r="D66" s="10">
        <v>45356.0</v>
      </c>
      <c r="E66" s="8" t="s">
        <v>23</v>
      </c>
      <c r="F66" s="11" t="s">
        <v>21</v>
      </c>
      <c r="G66" s="12" t="s">
        <v>26</v>
      </c>
    </row>
    <row r="67">
      <c r="A67" s="13" t="s">
        <v>117</v>
      </c>
      <c r="B67" s="14" t="s">
        <v>12</v>
      </c>
      <c r="C67" s="15">
        <v>489.66</v>
      </c>
      <c r="D67" s="16">
        <v>45357.0</v>
      </c>
      <c r="E67" s="14" t="s">
        <v>23</v>
      </c>
      <c r="F67" s="17" t="s">
        <v>21</v>
      </c>
      <c r="G67" s="18" t="s">
        <v>29</v>
      </c>
    </row>
    <row r="68">
      <c r="A68" s="7" t="s">
        <v>118</v>
      </c>
      <c r="B68" s="8" t="s">
        <v>28</v>
      </c>
      <c r="C68" s="9">
        <v>248.5</v>
      </c>
      <c r="D68" s="10">
        <v>45358.0</v>
      </c>
      <c r="E68" s="8" t="s">
        <v>13</v>
      </c>
      <c r="F68" s="11" t="s">
        <v>21</v>
      </c>
      <c r="G68" s="12" t="s">
        <v>32</v>
      </c>
    </row>
    <row r="69">
      <c r="A69" s="13" t="s">
        <v>119</v>
      </c>
      <c r="B69" s="14" t="s">
        <v>28</v>
      </c>
      <c r="C69" s="15">
        <v>453.99</v>
      </c>
      <c r="D69" s="16">
        <v>45359.0</v>
      </c>
      <c r="E69" s="14" t="s">
        <v>31</v>
      </c>
      <c r="F69" s="17" t="s">
        <v>21</v>
      </c>
      <c r="G69" s="18" t="s">
        <v>34</v>
      </c>
    </row>
    <row r="70">
      <c r="A70" s="7" t="s">
        <v>120</v>
      </c>
      <c r="B70" s="8" t="s">
        <v>12</v>
      </c>
      <c r="C70" s="9">
        <v>222.85</v>
      </c>
      <c r="D70" s="10">
        <v>45360.0</v>
      </c>
      <c r="E70" s="8" t="s">
        <v>31</v>
      </c>
      <c r="F70" s="11" t="s">
        <v>21</v>
      </c>
      <c r="G70" s="12" t="s">
        <v>36</v>
      </c>
    </row>
    <row r="71">
      <c r="A71" s="13" t="s">
        <v>121</v>
      </c>
      <c r="B71" s="14" t="s">
        <v>12</v>
      </c>
      <c r="C71" s="15">
        <v>181.54</v>
      </c>
      <c r="D71" s="16">
        <v>45361.0</v>
      </c>
      <c r="E71" s="14" t="s">
        <v>20</v>
      </c>
      <c r="F71" s="17" t="s">
        <v>21</v>
      </c>
      <c r="G71" s="18" t="s">
        <v>38</v>
      </c>
    </row>
    <row r="72">
      <c r="A72" s="7" t="s">
        <v>122</v>
      </c>
      <c r="B72" s="8" t="s">
        <v>57</v>
      </c>
      <c r="C72" s="9">
        <v>326.1</v>
      </c>
      <c r="D72" s="10">
        <v>45362.0</v>
      </c>
      <c r="E72" s="8" t="s">
        <v>13</v>
      </c>
      <c r="F72" s="11" t="s">
        <v>21</v>
      </c>
      <c r="G72" s="12" t="s">
        <v>41</v>
      </c>
    </row>
    <row r="73">
      <c r="A73" s="13" t="s">
        <v>123</v>
      </c>
      <c r="B73" s="14" t="s">
        <v>15</v>
      </c>
      <c r="C73" s="15">
        <v>337.77</v>
      </c>
      <c r="D73" s="16">
        <v>45363.0</v>
      </c>
      <c r="E73" s="14" t="s">
        <v>23</v>
      </c>
      <c r="F73" s="17" t="s">
        <v>21</v>
      </c>
      <c r="G73" s="18" t="s">
        <v>43</v>
      </c>
    </row>
    <row r="74">
      <c r="A74" s="7" t="s">
        <v>124</v>
      </c>
      <c r="B74" s="8" t="s">
        <v>15</v>
      </c>
      <c r="C74" s="9">
        <v>433.44</v>
      </c>
      <c r="D74" s="10">
        <v>45364.0</v>
      </c>
      <c r="E74" s="8" t="s">
        <v>31</v>
      </c>
      <c r="F74" s="11" t="s">
        <v>21</v>
      </c>
      <c r="G74" s="12" t="s">
        <v>45</v>
      </c>
    </row>
    <row r="75">
      <c r="A75" s="13" t="s">
        <v>125</v>
      </c>
      <c r="B75" s="14" t="s">
        <v>28</v>
      </c>
      <c r="C75" s="15">
        <v>122.79</v>
      </c>
      <c r="D75" s="16">
        <v>45365.0</v>
      </c>
      <c r="E75" s="14" t="s">
        <v>13</v>
      </c>
      <c r="F75" s="17" t="s">
        <v>21</v>
      </c>
      <c r="G75" s="18" t="s">
        <v>47</v>
      </c>
    </row>
    <row r="76">
      <c r="A76" s="7" t="s">
        <v>126</v>
      </c>
      <c r="B76" s="8" t="s">
        <v>15</v>
      </c>
      <c r="C76" s="9">
        <v>254.6</v>
      </c>
      <c r="D76" s="10">
        <v>45366.0</v>
      </c>
      <c r="E76" s="8" t="s">
        <v>31</v>
      </c>
      <c r="F76" s="11" t="s">
        <v>21</v>
      </c>
      <c r="G76" s="12" t="s">
        <v>49</v>
      </c>
    </row>
    <row r="77">
      <c r="A77" s="13" t="s">
        <v>127</v>
      </c>
      <c r="B77" s="14" t="s">
        <v>28</v>
      </c>
      <c r="C77" s="15">
        <v>290.28</v>
      </c>
      <c r="D77" s="16">
        <v>45367.0</v>
      </c>
      <c r="E77" s="14" t="s">
        <v>31</v>
      </c>
      <c r="F77" s="17" t="s">
        <v>21</v>
      </c>
      <c r="G77" s="18" t="s">
        <v>51</v>
      </c>
    </row>
    <row r="78">
      <c r="A78" s="7" t="s">
        <v>128</v>
      </c>
      <c r="B78" s="8" t="s">
        <v>57</v>
      </c>
      <c r="C78" s="9">
        <v>386.59</v>
      </c>
      <c r="D78" s="10">
        <v>45368.0</v>
      </c>
      <c r="E78" s="8" t="s">
        <v>23</v>
      </c>
      <c r="F78" s="11" t="s">
        <v>21</v>
      </c>
      <c r="G78" s="12" t="s">
        <v>53</v>
      </c>
    </row>
    <row r="79">
      <c r="A79" s="13" t="s">
        <v>129</v>
      </c>
      <c r="B79" s="14" t="s">
        <v>12</v>
      </c>
      <c r="C79" s="15">
        <v>31.37</v>
      </c>
      <c r="D79" s="16">
        <v>45369.0</v>
      </c>
      <c r="E79" s="14" t="s">
        <v>40</v>
      </c>
      <c r="F79" s="17" t="s">
        <v>21</v>
      </c>
      <c r="G79" s="18" t="s">
        <v>55</v>
      </c>
    </row>
    <row r="80">
      <c r="A80" s="7" t="s">
        <v>130</v>
      </c>
      <c r="B80" s="8" t="s">
        <v>12</v>
      </c>
      <c r="C80" s="9">
        <v>497.33</v>
      </c>
      <c r="D80" s="10">
        <v>45370.0</v>
      </c>
      <c r="E80" s="8" t="s">
        <v>20</v>
      </c>
      <c r="F80" s="11" t="s">
        <v>21</v>
      </c>
      <c r="G80" s="12" t="s">
        <v>58</v>
      </c>
    </row>
    <row r="81">
      <c r="A81" s="13" t="s">
        <v>131</v>
      </c>
      <c r="B81" s="14" t="s">
        <v>12</v>
      </c>
      <c r="C81" s="15">
        <v>240.27</v>
      </c>
      <c r="D81" s="16">
        <v>45371.0</v>
      </c>
      <c r="E81" s="14" t="s">
        <v>20</v>
      </c>
      <c r="F81" s="17" t="s">
        <v>21</v>
      </c>
      <c r="G81" s="18" t="s">
        <v>60</v>
      </c>
    </row>
    <row r="82">
      <c r="A82" s="7" t="s">
        <v>132</v>
      </c>
      <c r="B82" s="8" t="s">
        <v>15</v>
      </c>
      <c r="C82" s="9">
        <v>146.98</v>
      </c>
      <c r="D82" s="10">
        <v>45372.0</v>
      </c>
      <c r="E82" s="8" t="s">
        <v>23</v>
      </c>
      <c r="F82" s="11" t="s">
        <v>21</v>
      </c>
      <c r="G82" s="12" t="s">
        <v>62</v>
      </c>
    </row>
    <row r="83">
      <c r="A83" s="13" t="s">
        <v>133</v>
      </c>
      <c r="B83" s="14" t="s">
        <v>57</v>
      </c>
      <c r="C83" s="15">
        <v>442.91</v>
      </c>
      <c r="D83" s="16">
        <v>45373.0</v>
      </c>
      <c r="E83" s="14" t="s">
        <v>31</v>
      </c>
      <c r="F83" s="17" t="s">
        <v>21</v>
      </c>
      <c r="G83" s="18" t="s">
        <v>64</v>
      </c>
    </row>
    <row r="84">
      <c r="A84" s="7" t="s">
        <v>134</v>
      </c>
      <c r="B84" s="8" t="s">
        <v>15</v>
      </c>
      <c r="C84" s="9">
        <v>376.38</v>
      </c>
      <c r="D84" s="10">
        <v>45374.0</v>
      </c>
      <c r="E84" s="8" t="s">
        <v>13</v>
      </c>
      <c r="F84" s="11" t="s">
        <v>21</v>
      </c>
      <c r="G84" s="12" t="s">
        <v>66</v>
      </c>
    </row>
    <row r="85">
      <c r="A85" s="13" t="s">
        <v>135</v>
      </c>
      <c r="B85" s="14" t="s">
        <v>15</v>
      </c>
      <c r="C85" s="15">
        <v>477.01</v>
      </c>
      <c r="D85" s="16">
        <v>45375.0</v>
      </c>
      <c r="E85" s="14" t="s">
        <v>31</v>
      </c>
      <c r="F85" s="17" t="s">
        <v>21</v>
      </c>
      <c r="G85" s="18" t="s">
        <v>68</v>
      </c>
    </row>
    <row r="86">
      <c r="A86" s="7" t="s">
        <v>136</v>
      </c>
      <c r="B86" s="8" t="s">
        <v>57</v>
      </c>
      <c r="C86" s="9">
        <v>172.07</v>
      </c>
      <c r="D86" s="10">
        <v>45376.0</v>
      </c>
      <c r="E86" s="8" t="s">
        <v>23</v>
      </c>
      <c r="F86" s="11" t="s">
        <v>21</v>
      </c>
      <c r="G86" s="12" t="s">
        <v>70</v>
      </c>
    </row>
    <row r="87">
      <c r="A87" s="13" t="s">
        <v>137</v>
      </c>
      <c r="B87" s="14" t="s">
        <v>57</v>
      </c>
      <c r="C87" s="15">
        <v>280.85</v>
      </c>
      <c r="D87" s="16">
        <v>45377.0</v>
      </c>
      <c r="E87" s="14" t="s">
        <v>20</v>
      </c>
      <c r="F87" s="17" t="s">
        <v>21</v>
      </c>
      <c r="G87" s="18" t="s">
        <v>72</v>
      </c>
    </row>
    <row r="88">
      <c r="A88" s="7" t="s">
        <v>138</v>
      </c>
      <c r="B88" s="8" t="s">
        <v>57</v>
      </c>
      <c r="C88" s="9">
        <v>290.42</v>
      </c>
      <c r="D88" s="10">
        <v>45378.0</v>
      </c>
      <c r="E88" s="8" t="s">
        <v>31</v>
      </c>
      <c r="F88" s="11" t="s">
        <v>21</v>
      </c>
      <c r="G88" s="12" t="s">
        <v>74</v>
      </c>
    </row>
    <row r="89">
      <c r="A89" s="13" t="s">
        <v>139</v>
      </c>
      <c r="B89" s="14" t="s">
        <v>57</v>
      </c>
      <c r="C89" s="15">
        <v>490.36</v>
      </c>
      <c r="D89" s="16">
        <v>45379.0</v>
      </c>
      <c r="E89" s="14" t="s">
        <v>20</v>
      </c>
      <c r="F89" s="17" t="s">
        <v>21</v>
      </c>
      <c r="G89" s="18" t="s">
        <v>76</v>
      </c>
    </row>
    <row r="90">
      <c r="A90" s="7" t="s">
        <v>140</v>
      </c>
      <c r="B90" s="8" t="s">
        <v>12</v>
      </c>
      <c r="C90" s="9">
        <v>46.92</v>
      </c>
      <c r="D90" s="10">
        <v>45380.0</v>
      </c>
      <c r="E90" s="8" t="s">
        <v>13</v>
      </c>
      <c r="F90" s="11" t="s">
        <v>21</v>
      </c>
      <c r="G90" s="12" t="s">
        <v>78</v>
      </c>
    </row>
    <row r="91">
      <c r="A91" s="13" t="s">
        <v>141</v>
      </c>
      <c r="B91" s="14" t="s">
        <v>19</v>
      </c>
      <c r="C91" s="15">
        <v>159.79</v>
      </c>
      <c r="D91" s="16">
        <v>45381.0</v>
      </c>
      <c r="E91" s="14" t="s">
        <v>20</v>
      </c>
      <c r="F91" s="17" t="s">
        <v>21</v>
      </c>
      <c r="G91" s="18" t="s">
        <v>80</v>
      </c>
    </row>
    <row r="92">
      <c r="A92" s="7" t="s">
        <v>142</v>
      </c>
      <c r="B92" s="8" t="s">
        <v>19</v>
      </c>
      <c r="C92" s="9">
        <v>103.55</v>
      </c>
      <c r="D92" s="10">
        <v>45382.0</v>
      </c>
      <c r="E92" s="8" t="s">
        <v>20</v>
      </c>
      <c r="F92" s="11" t="s">
        <v>21</v>
      </c>
      <c r="G92" s="12" t="s">
        <v>82</v>
      </c>
    </row>
    <row r="93">
      <c r="A93" s="13" t="s">
        <v>143</v>
      </c>
      <c r="B93" s="14" t="s">
        <v>57</v>
      </c>
      <c r="C93" s="15">
        <v>141.55</v>
      </c>
      <c r="D93" s="16">
        <v>45383.0</v>
      </c>
      <c r="E93" s="14" t="s">
        <v>40</v>
      </c>
      <c r="F93" s="17" t="s">
        <v>24</v>
      </c>
      <c r="G93" s="18" t="s">
        <v>16</v>
      </c>
    </row>
    <row r="94">
      <c r="A94" s="7" t="s">
        <v>144</v>
      </c>
      <c r="B94" s="8" t="s">
        <v>19</v>
      </c>
      <c r="C94" s="9">
        <v>247.79</v>
      </c>
      <c r="D94" s="10">
        <v>45384.0</v>
      </c>
      <c r="E94" s="8" t="s">
        <v>40</v>
      </c>
      <c r="F94" s="11" t="s">
        <v>24</v>
      </c>
      <c r="G94" s="12" t="s">
        <v>17</v>
      </c>
    </row>
    <row r="95">
      <c r="A95" s="13" t="s">
        <v>145</v>
      </c>
      <c r="B95" s="14" t="s">
        <v>19</v>
      </c>
      <c r="C95" s="15">
        <v>192.62</v>
      </c>
      <c r="D95" s="16">
        <v>45385.0</v>
      </c>
      <c r="E95" s="14" t="s">
        <v>40</v>
      </c>
      <c r="F95" s="17" t="s">
        <v>24</v>
      </c>
      <c r="G95" s="18" t="s">
        <v>21</v>
      </c>
    </row>
    <row r="96">
      <c r="A96" s="7" t="s">
        <v>146</v>
      </c>
      <c r="B96" s="8" t="s">
        <v>57</v>
      </c>
      <c r="C96" s="9">
        <v>203.4</v>
      </c>
      <c r="D96" s="10">
        <v>45386.0</v>
      </c>
      <c r="E96" s="8" t="s">
        <v>20</v>
      </c>
      <c r="F96" s="11" t="s">
        <v>24</v>
      </c>
      <c r="G96" s="12" t="s">
        <v>24</v>
      </c>
    </row>
    <row r="97">
      <c r="A97" s="13" t="s">
        <v>147</v>
      </c>
      <c r="B97" s="14" t="s">
        <v>19</v>
      </c>
      <c r="C97" s="15">
        <v>423.66</v>
      </c>
      <c r="D97" s="16">
        <v>45387.0</v>
      </c>
      <c r="E97" s="14" t="s">
        <v>23</v>
      </c>
      <c r="F97" s="17" t="s">
        <v>24</v>
      </c>
      <c r="G97" s="18" t="s">
        <v>26</v>
      </c>
    </row>
    <row r="98">
      <c r="A98" s="7" t="s">
        <v>148</v>
      </c>
      <c r="B98" s="8" t="s">
        <v>15</v>
      </c>
      <c r="C98" s="9">
        <v>465.71</v>
      </c>
      <c r="D98" s="10">
        <v>45388.0</v>
      </c>
      <c r="E98" s="8" t="s">
        <v>20</v>
      </c>
      <c r="F98" s="11" t="s">
        <v>24</v>
      </c>
      <c r="G98" s="12" t="s">
        <v>29</v>
      </c>
    </row>
    <row r="99">
      <c r="A99" s="13" t="s">
        <v>149</v>
      </c>
      <c r="B99" s="14" t="s">
        <v>28</v>
      </c>
      <c r="C99" s="15">
        <v>44.5</v>
      </c>
      <c r="D99" s="16">
        <v>45389.0</v>
      </c>
      <c r="E99" s="14" t="s">
        <v>23</v>
      </c>
      <c r="F99" s="17" t="s">
        <v>24</v>
      </c>
      <c r="G99" s="18" t="s">
        <v>32</v>
      </c>
    </row>
    <row r="100">
      <c r="A100" s="7" t="s">
        <v>150</v>
      </c>
      <c r="B100" s="8" t="s">
        <v>28</v>
      </c>
      <c r="C100" s="9">
        <v>112.37</v>
      </c>
      <c r="D100" s="10">
        <v>45390.0</v>
      </c>
      <c r="E100" s="8" t="s">
        <v>23</v>
      </c>
      <c r="F100" s="11" t="s">
        <v>24</v>
      </c>
      <c r="G100" s="12" t="s">
        <v>34</v>
      </c>
    </row>
    <row r="101">
      <c r="A101" s="13" t="s">
        <v>151</v>
      </c>
      <c r="B101" s="14" t="s">
        <v>57</v>
      </c>
      <c r="C101" s="15">
        <v>338.86</v>
      </c>
      <c r="D101" s="16">
        <v>45391.0</v>
      </c>
      <c r="E101" s="14" t="s">
        <v>40</v>
      </c>
      <c r="F101" s="17" t="s">
        <v>24</v>
      </c>
      <c r="G101" s="18" t="s">
        <v>36</v>
      </c>
    </row>
    <row r="102">
      <c r="A102" s="7" t="s">
        <v>152</v>
      </c>
      <c r="B102" s="8" t="s">
        <v>12</v>
      </c>
      <c r="C102" s="9">
        <v>185.74</v>
      </c>
      <c r="D102" s="10">
        <v>45392.0</v>
      </c>
      <c r="E102" s="8" t="s">
        <v>31</v>
      </c>
      <c r="F102" s="11" t="s">
        <v>24</v>
      </c>
      <c r="G102" s="12" t="s">
        <v>38</v>
      </c>
    </row>
    <row r="103">
      <c r="A103" s="13" t="s">
        <v>153</v>
      </c>
      <c r="B103" s="14" t="s">
        <v>57</v>
      </c>
      <c r="C103" s="15">
        <v>134.54</v>
      </c>
      <c r="D103" s="16">
        <v>45393.0</v>
      </c>
      <c r="E103" s="14" t="s">
        <v>13</v>
      </c>
      <c r="F103" s="17" t="s">
        <v>24</v>
      </c>
      <c r="G103" s="18" t="s">
        <v>41</v>
      </c>
    </row>
    <row r="104">
      <c r="A104" s="7" t="s">
        <v>154</v>
      </c>
      <c r="B104" s="8" t="s">
        <v>12</v>
      </c>
      <c r="C104" s="9">
        <v>154.69</v>
      </c>
      <c r="D104" s="10">
        <v>45394.0</v>
      </c>
      <c r="E104" s="8" t="s">
        <v>40</v>
      </c>
      <c r="F104" s="11" t="s">
        <v>24</v>
      </c>
      <c r="G104" s="12" t="s">
        <v>43</v>
      </c>
    </row>
    <row r="105">
      <c r="A105" s="13" t="s">
        <v>155</v>
      </c>
      <c r="B105" s="14" t="s">
        <v>28</v>
      </c>
      <c r="C105" s="15">
        <v>168.05</v>
      </c>
      <c r="D105" s="16">
        <v>45395.0</v>
      </c>
      <c r="E105" s="14" t="s">
        <v>40</v>
      </c>
      <c r="F105" s="17" t="s">
        <v>24</v>
      </c>
      <c r="G105" s="18" t="s">
        <v>45</v>
      </c>
    </row>
    <row r="106">
      <c r="A106" s="7" t="s">
        <v>156</v>
      </c>
      <c r="B106" s="8" t="s">
        <v>57</v>
      </c>
      <c r="C106" s="9">
        <v>425.85</v>
      </c>
      <c r="D106" s="10">
        <v>45396.0</v>
      </c>
      <c r="E106" s="8" t="s">
        <v>31</v>
      </c>
      <c r="F106" s="11" t="s">
        <v>24</v>
      </c>
      <c r="G106" s="12" t="s">
        <v>47</v>
      </c>
    </row>
    <row r="107">
      <c r="A107" s="13" t="s">
        <v>157</v>
      </c>
      <c r="B107" s="14" t="s">
        <v>15</v>
      </c>
      <c r="C107" s="15">
        <v>76.94</v>
      </c>
      <c r="D107" s="16">
        <v>45397.0</v>
      </c>
      <c r="E107" s="14" t="s">
        <v>13</v>
      </c>
      <c r="F107" s="17" t="s">
        <v>24</v>
      </c>
      <c r="G107" s="18" t="s">
        <v>49</v>
      </c>
    </row>
    <row r="108">
      <c r="A108" s="7" t="s">
        <v>158</v>
      </c>
      <c r="B108" s="8" t="s">
        <v>19</v>
      </c>
      <c r="C108" s="9">
        <v>357.37</v>
      </c>
      <c r="D108" s="10">
        <v>45398.0</v>
      </c>
      <c r="E108" s="8" t="s">
        <v>20</v>
      </c>
      <c r="F108" s="11" t="s">
        <v>24</v>
      </c>
      <c r="G108" s="12" t="s">
        <v>51</v>
      </c>
    </row>
    <row r="109">
      <c r="A109" s="13" t="s">
        <v>159</v>
      </c>
      <c r="B109" s="14" t="s">
        <v>12</v>
      </c>
      <c r="C109" s="15">
        <v>280.88</v>
      </c>
      <c r="D109" s="16">
        <v>45399.0</v>
      </c>
      <c r="E109" s="14" t="s">
        <v>20</v>
      </c>
      <c r="F109" s="17" t="s">
        <v>24</v>
      </c>
      <c r="G109" s="18" t="s">
        <v>53</v>
      </c>
    </row>
    <row r="110">
      <c r="A110" s="7" t="s">
        <v>160</v>
      </c>
      <c r="B110" s="8" t="s">
        <v>19</v>
      </c>
      <c r="C110" s="9">
        <v>155.29</v>
      </c>
      <c r="D110" s="10">
        <v>45400.0</v>
      </c>
      <c r="E110" s="8" t="s">
        <v>40</v>
      </c>
      <c r="F110" s="11" t="s">
        <v>24</v>
      </c>
      <c r="G110" s="12" t="s">
        <v>55</v>
      </c>
    </row>
    <row r="111">
      <c r="A111" s="13" t="s">
        <v>161</v>
      </c>
      <c r="B111" s="14" t="s">
        <v>19</v>
      </c>
      <c r="C111" s="15">
        <v>215.69</v>
      </c>
      <c r="D111" s="16">
        <v>45401.0</v>
      </c>
      <c r="E111" s="14" t="s">
        <v>13</v>
      </c>
      <c r="F111" s="17" t="s">
        <v>24</v>
      </c>
      <c r="G111" s="18" t="s">
        <v>58</v>
      </c>
    </row>
    <row r="112">
      <c r="A112" s="7" t="s">
        <v>162</v>
      </c>
      <c r="B112" s="8" t="s">
        <v>57</v>
      </c>
      <c r="C112" s="9">
        <v>135.54</v>
      </c>
      <c r="D112" s="10">
        <v>45402.0</v>
      </c>
      <c r="E112" s="8" t="s">
        <v>40</v>
      </c>
      <c r="F112" s="11" t="s">
        <v>24</v>
      </c>
      <c r="G112" s="12" t="s">
        <v>60</v>
      </c>
    </row>
    <row r="113">
      <c r="A113" s="13" t="s">
        <v>163</v>
      </c>
      <c r="B113" s="14" t="s">
        <v>19</v>
      </c>
      <c r="C113" s="15">
        <v>309.64</v>
      </c>
      <c r="D113" s="16">
        <v>45403.0</v>
      </c>
      <c r="E113" s="14" t="s">
        <v>23</v>
      </c>
      <c r="F113" s="17" t="s">
        <v>24</v>
      </c>
      <c r="G113" s="18" t="s">
        <v>62</v>
      </c>
    </row>
    <row r="114">
      <c r="A114" s="7" t="s">
        <v>164</v>
      </c>
      <c r="B114" s="8" t="s">
        <v>15</v>
      </c>
      <c r="C114" s="9">
        <v>49.98</v>
      </c>
      <c r="D114" s="10">
        <v>45404.0</v>
      </c>
      <c r="E114" s="8" t="s">
        <v>40</v>
      </c>
      <c r="F114" s="11" t="s">
        <v>24</v>
      </c>
      <c r="G114" s="12" t="s">
        <v>64</v>
      </c>
    </row>
    <row r="115">
      <c r="A115" s="13" t="s">
        <v>165</v>
      </c>
      <c r="B115" s="14" t="s">
        <v>19</v>
      </c>
      <c r="C115" s="15">
        <v>12.54</v>
      </c>
      <c r="D115" s="16">
        <v>45405.0</v>
      </c>
      <c r="E115" s="14" t="s">
        <v>40</v>
      </c>
      <c r="F115" s="17" t="s">
        <v>24</v>
      </c>
      <c r="G115" s="18" t="s">
        <v>66</v>
      </c>
    </row>
    <row r="116">
      <c r="A116" s="7" t="s">
        <v>166</v>
      </c>
      <c r="B116" s="8" t="s">
        <v>57</v>
      </c>
      <c r="C116" s="9">
        <v>317.67</v>
      </c>
      <c r="D116" s="10">
        <v>45406.0</v>
      </c>
      <c r="E116" s="8" t="s">
        <v>20</v>
      </c>
      <c r="F116" s="11" t="s">
        <v>24</v>
      </c>
      <c r="G116" s="12" t="s">
        <v>68</v>
      </c>
    </row>
    <row r="117">
      <c r="A117" s="13" t="s">
        <v>167</v>
      </c>
      <c r="B117" s="14" t="s">
        <v>15</v>
      </c>
      <c r="C117" s="15">
        <v>105.19</v>
      </c>
      <c r="D117" s="16">
        <v>45407.0</v>
      </c>
      <c r="E117" s="14" t="s">
        <v>20</v>
      </c>
      <c r="F117" s="17" t="s">
        <v>24</v>
      </c>
      <c r="G117" s="18" t="s">
        <v>70</v>
      </c>
    </row>
    <row r="118">
      <c r="A118" s="7" t="s">
        <v>168</v>
      </c>
      <c r="B118" s="8" t="s">
        <v>28</v>
      </c>
      <c r="C118" s="9">
        <v>44.76</v>
      </c>
      <c r="D118" s="10">
        <v>45408.0</v>
      </c>
      <c r="E118" s="8" t="s">
        <v>20</v>
      </c>
      <c r="F118" s="11" t="s">
        <v>24</v>
      </c>
      <c r="G118" s="12" t="s">
        <v>72</v>
      </c>
    </row>
    <row r="119">
      <c r="A119" s="13" t="s">
        <v>169</v>
      </c>
      <c r="B119" s="14" t="s">
        <v>19</v>
      </c>
      <c r="C119" s="15">
        <v>204.42</v>
      </c>
      <c r="D119" s="16">
        <v>45409.0</v>
      </c>
      <c r="E119" s="14" t="s">
        <v>23</v>
      </c>
      <c r="F119" s="17" t="s">
        <v>24</v>
      </c>
      <c r="G119" s="18" t="s">
        <v>74</v>
      </c>
    </row>
    <row r="120">
      <c r="A120" s="7" t="s">
        <v>170</v>
      </c>
      <c r="B120" s="8" t="s">
        <v>57</v>
      </c>
      <c r="C120" s="9">
        <v>34.88</v>
      </c>
      <c r="D120" s="10">
        <v>45410.0</v>
      </c>
      <c r="E120" s="8" t="s">
        <v>20</v>
      </c>
      <c r="F120" s="11" t="s">
        <v>24</v>
      </c>
      <c r="G120" s="12" t="s">
        <v>76</v>
      </c>
    </row>
    <row r="121">
      <c r="A121" s="13" t="s">
        <v>171</v>
      </c>
      <c r="B121" s="14" t="s">
        <v>28</v>
      </c>
      <c r="C121" s="15">
        <v>444.44</v>
      </c>
      <c r="D121" s="16">
        <v>45411.0</v>
      </c>
      <c r="E121" s="14" t="s">
        <v>13</v>
      </c>
      <c r="F121" s="17" t="s">
        <v>24</v>
      </c>
      <c r="G121" s="18" t="s">
        <v>78</v>
      </c>
    </row>
    <row r="122">
      <c r="A122" s="7" t="s">
        <v>172</v>
      </c>
      <c r="B122" s="8" t="s">
        <v>28</v>
      </c>
      <c r="C122" s="9">
        <v>23.53</v>
      </c>
      <c r="D122" s="10">
        <v>45412.0</v>
      </c>
      <c r="E122" s="8" t="s">
        <v>31</v>
      </c>
      <c r="F122" s="11" t="s">
        <v>24</v>
      </c>
      <c r="G122" s="12" t="s">
        <v>80</v>
      </c>
    </row>
    <row r="123">
      <c r="A123" s="13" t="s">
        <v>173</v>
      </c>
      <c r="B123" s="14" t="s">
        <v>12</v>
      </c>
      <c r="C123" s="15">
        <v>293.64</v>
      </c>
      <c r="D123" s="16">
        <v>45413.0</v>
      </c>
      <c r="E123" s="14" t="s">
        <v>13</v>
      </c>
      <c r="F123" s="17" t="s">
        <v>26</v>
      </c>
      <c r="G123" s="18" t="s">
        <v>16</v>
      </c>
    </row>
    <row r="124">
      <c r="A124" s="7" t="s">
        <v>174</v>
      </c>
      <c r="B124" s="8" t="s">
        <v>15</v>
      </c>
      <c r="C124" s="9">
        <v>224.85</v>
      </c>
      <c r="D124" s="10">
        <v>45414.0</v>
      </c>
      <c r="E124" s="8" t="s">
        <v>13</v>
      </c>
      <c r="F124" s="11" t="s">
        <v>26</v>
      </c>
      <c r="G124" s="12" t="s">
        <v>17</v>
      </c>
    </row>
    <row r="125">
      <c r="A125" s="13" t="s">
        <v>175</v>
      </c>
      <c r="B125" s="14" t="s">
        <v>19</v>
      </c>
      <c r="C125" s="15">
        <v>339.29</v>
      </c>
      <c r="D125" s="16">
        <v>45415.0</v>
      </c>
      <c r="E125" s="14" t="s">
        <v>20</v>
      </c>
      <c r="F125" s="17" t="s">
        <v>26</v>
      </c>
      <c r="G125" s="18" t="s">
        <v>21</v>
      </c>
    </row>
    <row r="126">
      <c r="A126" s="7" t="s">
        <v>176</v>
      </c>
      <c r="B126" s="8" t="s">
        <v>57</v>
      </c>
      <c r="C126" s="9">
        <v>170.79</v>
      </c>
      <c r="D126" s="10">
        <v>45416.0</v>
      </c>
      <c r="E126" s="8" t="s">
        <v>31</v>
      </c>
      <c r="F126" s="11" t="s">
        <v>26</v>
      </c>
      <c r="G126" s="12" t="s">
        <v>24</v>
      </c>
    </row>
    <row r="127">
      <c r="A127" s="13" t="s">
        <v>177</v>
      </c>
      <c r="B127" s="14" t="s">
        <v>12</v>
      </c>
      <c r="C127" s="15">
        <v>85.97</v>
      </c>
      <c r="D127" s="16">
        <v>45417.0</v>
      </c>
      <c r="E127" s="14" t="s">
        <v>31</v>
      </c>
      <c r="F127" s="17" t="s">
        <v>26</v>
      </c>
      <c r="G127" s="18" t="s">
        <v>26</v>
      </c>
    </row>
    <row r="128">
      <c r="A128" s="7" t="s">
        <v>178</v>
      </c>
      <c r="B128" s="8" t="s">
        <v>15</v>
      </c>
      <c r="C128" s="9">
        <v>491.1</v>
      </c>
      <c r="D128" s="10">
        <v>45418.0</v>
      </c>
      <c r="E128" s="8" t="s">
        <v>31</v>
      </c>
      <c r="F128" s="11" t="s">
        <v>26</v>
      </c>
      <c r="G128" s="12" t="s">
        <v>29</v>
      </c>
    </row>
    <row r="129">
      <c r="A129" s="13" t="s">
        <v>179</v>
      </c>
      <c r="B129" s="14" t="s">
        <v>12</v>
      </c>
      <c r="C129" s="15">
        <v>421.08</v>
      </c>
      <c r="D129" s="16">
        <v>45419.0</v>
      </c>
      <c r="E129" s="14" t="s">
        <v>23</v>
      </c>
      <c r="F129" s="17" t="s">
        <v>26</v>
      </c>
      <c r="G129" s="18" t="s">
        <v>32</v>
      </c>
    </row>
    <row r="130">
      <c r="A130" s="7" t="s">
        <v>180</v>
      </c>
      <c r="B130" s="8" t="s">
        <v>15</v>
      </c>
      <c r="C130" s="9">
        <v>431.6</v>
      </c>
      <c r="D130" s="10">
        <v>45420.0</v>
      </c>
      <c r="E130" s="8" t="s">
        <v>20</v>
      </c>
      <c r="F130" s="11" t="s">
        <v>26</v>
      </c>
      <c r="G130" s="12" t="s">
        <v>34</v>
      </c>
    </row>
    <row r="131">
      <c r="A131" s="13" t="s">
        <v>181</v>
      </c>
      <c r="B131" s="14" t="s">
        <v>15</v>
      </c>
      <c r="C131" s="15">
        <v>132.62</v>
      </c>
      <c r="D131" s="16">
        <v>45421.0</v>
      </c>
      <c r="E131" s="14" t="s">
        <v>31</v>
      </c>
      <c r="F131" s="17" t="s">
        <v>26</v>
      </c>
      <c r="G131" s="18" t="s">
        <v>36</v>
      </c>
    </row>
    <row r="132">
      <c r="A132" s="7" t="s">
        <v>182</v>
      </c>
      <c r="B132" s="8" t="s">
        <v>19</v>
      </c>
      <c r="C132" s="9">
        <v>29.03</v>
      </c>
      <c r="D132" s="10">
        <v>45422.0</v>
      </c>
      <c r="E132" s="8" t="s">
        <v>23</v>
      </c>
      <c r="F132" s="11" t="s">
        <v>26</v>
      </c>
      <c r="G132" s="12" t="s">
        <v>38</v>
      </c>
    </row>
    <row r="133">
      <c r="A133" s="13" t="s">
        <v>183</v>
      </c>
      <c r="B133" s="14" t="s">
        <v>15</v>
      </c>
      <c r="C133" s="15">
        <v>158.6</v>
      </c>
      <c r="D133" s="16">
        <v>45423.0</v>
      </c>
      <c r="E133" s="14" t="s">
        <v>40</v>
      </c>
      <c r="F133" s="17" t="s">
        <v>26</v>
      </c>
      <c r="G133" s="18" t="s">
        <v>41</v>
      </c>
    </row>
    <row r="134">
      <c r="A134" s="7" t="s">
        <v>184</v>
      </c>
      <c r="B134" s="8" t="s">
        <v>12</v>
      </c>
      <c r="C134" s="9">
        <v>273.17</v>
      </c>
      <c r="D134" s="10">
        <v>45424.0</v>
      </c>
      <c r="E134" s="8" t="s">
        <v>40</v>
      </c>
      <c r="F134" s="11" t="s">
        <v>26</v>
      </c>
      <c r="G134" s="12" t="s">
        <v>43</v>
      </c>
    </row>
    <row r="135">
      <c r="A135" s="13" t="s">
        <v>185</v>
      </c>
      <c r="B135" s="14" t="s">
        <v>15</v>
      </c>
      <c r="C135" s="15">
        <v>170.06</v>
      </c>
      <c r="D135" s="16">
        <v>45425.0</v>
      </c>
      <c r="E135" s="14" t="s">
        <v>23</v>
      </c>
      <c r="F135" s="17" t="s">
        <v>26</v>
      </c>
      <c r="G135" s="18" t="s">
        <v>45</v>
      </c>
    </row>
    <row r="136">
      <c r="A136" s="7" t="s">
        <v>186</v>
      </c>
      <c r="B136" s="8" t="s">
        <v>19</v>
      </c>
      <c r="C136" s="9">
        <v>415.66</v>
      </c>
      <c r="D136" s="10">
        <v>45426.0</v>
      </c>
      <c r="E136" s="8" t="s">
        <v>23</v>
      </c>
      <c r="F136" s="11" t="s">
        <v>26</v>
      </c>
      <c r="G136" s="12" t="s">
        <v>47</v>
      </c>
    </row>
    <row r="137">
      <c r="A137" s="13" t="s">
        <v>187</v>
      </c>
      <c r="B137" s="14" t="s">
        <v>19</v>
      </c>
      <c r="C137" s="15">
        <v>143.06</v>
      </c>
      <c r="D137" s="16">
        <v>45427.0</v>
      </c>
      <c r="E137" s="14" t="s">
        <v>20</v>
      </c>
      <c r="F137" s="17" t="s">
        <v>26</v>
      </c>
      <c r="G137" s="18" t="s">
        <v>49</v>
      </c>
    </row>
    <row r="138">
      <c r="A138" s="7" t="s">
        <v>188</v>
      </c>
      <c r="B138" s="8" t="s">
        <v>12</v>
      </c>
      <c r="C138" s="9">
        <v>482.97</v>
      </c>
      <c r="D138" s="10">
        <v>45428.0</v>
      </c>
      <c r="E138" s="8" t="s">
        <v>20</v>
      </c>
      <c r="F138" s="11" t="s">
        <v>26</v>
      </c>
      <c r="G138" s="12" t="s">
        <v>51</v>
      </c>
    </row>
    <row r="139">
      <c r="A139" s="13" t="s">
        <v>189</v>
      </c>
      <c r="B139" s="14" t="s">
        <v>28</v>
      </c>
      <c r="C139" s="15">
        <v>234.06</v>
      </c>
      <c r="D139" s="16">
        <v>45429.0</v>
      </c>
      <c r="E139" s="14" t="s">
        <v>40</v>
      </c>
      <c r="F139" s="17" t="s">
        <v>26</v>
      </c>
      <c r="G139" s="18" t="s">
        <v>53</v>
      </c>
    </row>
    <row r="140">
      <c r="A140" s="7" t="s">
        <v>190</v>
      </c>
      <c r="B140" s="8" t="s">
        <v>28</v>
      </c>
      <c r="C140" s="9">
        <v>422.59</v>
      </c>
      <c r="D140" s="10">
        <v>45430.0</v>
      </c>
      <c r="E140" s="8" t="s">
        <v>31</v>
      </c>
      <c r="F140" s="11" t="s">
        <v>26</v>
      </c>
      <c r="G140" s="12" t="s">
        <v>55</v>
      </c>
    </row>
    <row r="141">
      <c r="A141" s="13" t="s">
        <v>191</v>
      </c>
      <c r="B141" s="14" t="s">
        <v>15</v>
      </c>
      <c r="C141" s="15">
        <v>105.25</v>
      </c>
      <c r="D141" s="16">
        <v>45431.0</v>
      </c>
      <c r="E141" s="14" t="s">
        <v>40</v>
      </c>
      <c r="F141" s="17" t="s">
        <v>26</v>
      </c>
      <c r="G141" s="18" t="s">
        <v>58</v>
      </c>
    </row>
    <row r="142">
      <c r="A142" s="7" t="s">
        <v>192</v>
      </c>
      <c r="B142" s="8" t="s">
        <v>57</v>
      </c>
      <c r="C142" s="9">
        <v>211.56</v>
      </c>
      <c r="D142" s="10">
        <v>45432.0</v>
      </c>
      <c r="E142" s="8" t="s">
        <v>31</v>
      </c>
      <c r="F142" s="11" t="s">
        <v>26</v>
      </c>
      <c r="G142" s="12" t="s">
        <v>60</v>
      </c>
    </row>
    <row r="143">
      <c r="A143" s="13" t="s">
        <v>193</v>
      </c>
      <c r="B143" s="14" t="s">
        <v>15</v>
      </c>
      <c r="C143" s="15">
        <v>352.76</v>
      </c>
      <c r="D143" s="16">
        <v>45433.0</v>
      </c>
      <c r="E143" s="14" t="s">
        <v>31</v>
      </c>
      <c r="F143" s="17" t="s">
        <v>26</v>
      </c>
      <c r="G143" s="18" t="s">
        <v>62</v>
      </c>
    </row>
    <row r="144">
      <c r="A144" s="7" t="s">
        <v>194</v>
      </c>
      <c r="B144" s="8" t="s">
        <v>12</v>
      </c>
      <c r="C144" s="9">
        <v>77.79</v>
      </c>
      <c r="D144" s="10">
        <v>45434.0</v>
      </c>
      <c r="E144" s="8" t="s">
        <v>20</v>
      </c>
      <c r="F144" s="11" t="s">
        <v>26</v>
      </c>
      <c r="G144" s="12" t="s">
        <v>64</v>
      </c>
    </row>
    <row r="145">
      <c r="A145" s="13" t="s">
        <v>195</v>
      </c>
      <c r="B145" s="14" t="s">
        <v>12</v>
      </c>
      <c r="C145" s="15">
        <v>75.05</v>
      </c>
      <c r="D145" s="16">
        <v>45435.0</v>
      </c>
      <c r="E145" s="14" t="s">
        <v>13</v>
      </c>
      <c r="F145" s="17" t="s">
        <v>26</v>
      </c>
      <c r="G145" s="18" t="s">
        <v>66</v>
      </c>
    </row>
    <row r="146">
      <c r="A146" s="7" t="s">
        <v>196</v>
      </c>
      <c r="B146" s="8" t="s">
        <v>12</v>
      </c>
      <c r="C146" s="9">
        <v>485.07</v>
      </c>
      <c r="D146" s="10">
        <v>45436.0</v>
      </c>
      <c r="E146" s="8" t="s">
        <v>13</v>
      </c>
      <c r="F146" s="11" t="s">
        <v>26</v>
      </c>
      <c r="G146" s="12" t="s">
        <v>68</v>
      </c>
    </row>
    <row r="147">
      <c r="A147" s="13" t="s">
        <v>197</v>
      </c>
      <c r="B147" s="14" t="s">
        <v>12</v>
      </c>
      <c r="C147" s="15">
        <v>360.15</v>
      </c>
      <c r="D147" s="16">
        <v>45437.0</v>
      </c>
      <c r="E147" s="14" t="s">
        <v>23</v>
      </c>
      <c r="F147" s="17" t="s">
        <v>26</v>
      </c>
      <c r="G147" s="18" t="s">
        <v>70</v>
      </c>
    </row>
    <row r="148">
      <c r="A148" s="7" t="s">
        <v>198</v>
      </c>
      <c r="B148" s="8" t="s">
        <v>12</v>
      </c>
      <c r="C148" s="9">
        <v>30.12</v>
      </c>
      <c r="D148" s="10">
        <v>45438.0</v>
      </c>
      <c r="E148" s="8" t="s">
        <v>20</v>
      </c>
      <c r="F148" s="11" t="s">
        <v>26</v>
      </c>
      <c r="G148" s="12" t="s">
        <v>72</v>
      </c>
    </row>
    <row r="149">
      <c r="A149" s="13" t="s">
        <v>199</v>
      </c>
      <c r="B149" s="14" t="s">
        <v>19</v>
      </c>
      <c r="C149" s="15">
        <v>205.42</v>
      </c>
      <c r="D149" s="16">
        <v>45439.0</v>
      </c>
      <c r="E149" s="14" t="s">
        <v>31</v>
      </c>
      <c r="F149" s="17" t="s">
        <v>26</v>
      </c>
      <c r="G149" s="18" t="s">
        <v>74</v>
      </c>
    </row>
    <row r="150">
      <c r="A150" s="7" t="s">
        <v>200</v>
      </c>
      <c r="B150" s="8" t="s">
        <v>28</v>
      </c>
      <c r="C150" s="9">
        <v>222.43</v>
      </c>
      <c r="D150" s="10">
        <v>45440.0</v>
      </c>
      <c r="E150" s="8" t="s">
        <v>13</v>
      </c>
      <c r="F150" s="11" t="s">
        <v>26</v>
      </c>
      <c r="G150" s="12" t="s">
        <v>76</v>
      </c>
    </row>
    <row r="151">
      <c r="A151" s="13" t="s">
        <v>201</v>
      </c>
      <c r="B151" s="14" t="s">
        <v>12</v>
      </c>
      <c r="C151" s="15">
        <v>374.58</v>
      </c>
      <c r="D151" s="16">
        <v>45441.0</v>
      </c>
      <c r="E151" s="14" t="s">
        <v>31</v>
      </c>
      <c r="F151" s="17" t="s">
        <v>26</v>
      </c>
      <c r="G151" s="18" t="s">
        <v>78</v>
      </c>
    </row>
    <row r="152">
      <c r="A152" s="7" t="s">
        <v>202</v>
      </c>
      <c r="B152" s="8" t="s">
        <v>57</v>
      </c>
      <c r="C152" s="9">
        <v>132.92</v>
      </c>
      <c r="D152" s="10">
        <v>45442.0</v>
      </c>
      <c r="E152" s="8" t="s">
        <v>13</v>
      </c>
      <c r="F152" s="11" t="s">
        <v>26</v>
      </c>
      <c r="G152" s="12" t="s">
        <v>80</v>
      </c>
    </row>
    <row r="153">
      <c r="A153" s="13" t="s">
        <v>203</v>
      </c>
      <c r="B153" s="14" t="s">
        <v>57</v>
      </c>
      <c r="C153" s="15">
        <v>100.32</v>
      </c>
      <c r="D153" s="16">
        <v>45443.0</v>
      </c>
      <c r="E153" s="14" t="s">
        <v>13</v>
      </c>
      <c r="F153" s="17" t="s">
        <v>26</v>
      </c>
      <c r="G153" s="18" t="s">
        <v>82</v>
      </c>
    </row>
    <row r="154">
      <c r="A154" s="7" t="s">
        <v>204</v>
      </c>
      <c r="B154" s="8" t="s">
        <v>57</v>
      </c>
      <c r="C154" s="9">
        <v>49.63</v>
      </c>
      <c r="D154" s="10">
        <v>45444.0</v>
      </c>
      <c r="E154" s="8" t="s">
        <v>13</v>
      </c>
      <c r="F154" s="11" t="s">
        <v>29</v>
      </c>
      <c r="G154" s="12" t="s">
        <v>16</v>
      </c>
    </row>
    <row r="155">
      <c r="A155" s="13" t="s">
        <v>205</v>
      </c>
      <c r="B155" s="14" t="s">
        <v>57</v>
      </c>
      <c r="C155" s="15">
        <v>219.87</v>
      </c>
      <c r="D155" s="16">
        <v>45445.0</v>
      </c>
      <c r="E155" s="14" t="s">
        <v>20</v>
      </c>
      <c r="F155" s="17" t="s">
        <v>29</v>
      </c>
      <c r="G155" s="18" t="s">
        <v>17</v>
      </c>
    </row>
    <row r="156">
      <c r="A156" s="7" t="s">
        <v>206</v>
      </c>
      <c r="B156" s="8" t="s">
        <v>19</v>
      </c>
      <c r="C156" s="9">
        <v>347.36</v>
      </c>
      <c r="D156" s="10">
        <v>45446.0</v>
      </c>
      <c r="E156" s="8" t="s">
        <v>40</v>
      </c>
      <c r="F156" s="11" t="s">
        <v>29</v>
      </c>
      <c r="G156" s="12" t="s">
        <v>21</v>
      </c>
    </row>
    <row r="157">
      <c r="A157" s="13" t="s">
        <v>207</v>
      </c>
      <c r="B157" s="14" t="s">
        <v>57</v>
      </c>
      <c r="C157" s="15">
        <v>38.51</v>
      </c>
      <c r="D157" s="16">
        <v>45447.0</v>
      </c>
      <c r="E157" s="14" t="s">
        <v>31</v>
      </c>
      <c r="F157" s="17" t="s">
        <v>29</v>
      </c>
      <c r="G157" s="18" t="s">
        <v>24</v>
      </c>
    </row>
    <row r="158">
      <c r="A158" s="7" t="s">
        <v>208</v>
      </c>
      <c r="B158" s="8" t="s">
        <v>12</v>
      </c>
      <c r="C158" s="9">
        <v>458.45</v>
      </c>
      <c r="D158" s="10">
        <v>45448.0</v>
      </c>
      <c r="E158" s="8" t="s">
        <v>20</v>
      </c>
      <c r="F158" s="11" t="s">
        <v>29</v>
      </c>
      <c r="G158" s="12" t="s">
        <v>26</v>
      </c>
    </row>
    <row r="159">
      <c r="A159" s="13" t="s">
        <v>209</v>
      </c>
      <c r="B159" s="14" t="s">
        <v>15</v>
      </c>
      <c r="C159" s="15">
        <v>226.75</v>
      </c>
      <c r="D159" s="16">
        <v>45449.0</v>
      </c>
      <c r="E159" s="14" t="s">
        <v>20</v>
      </c>
      <c r="F159" s="17" t="s">
        <v>29</v>
      </c>
      <c r="G159" s="18" t="s">
        <v>29</v>
      </c>
    </row>
    <row r="160">
      <c r="A160" s="7" t="s">
        <v>210</v>
      </c>
      <c r="B160" s="8" t="s">
        <v>57</v>
      </c>
      <c r="C160" s="9">
        <v>127.5</v>
      </c>
      <c r="D160" s="10">
        <v>45450.0</v>
      </c>
      <c r="E160" s="8" t="s">
        <v>20</v>
      </c>
      <c r="F160" s="11" t="s">
        <v>29</v>
      </c>
      <c r="G160" s="12" t="s">
        <v>32</v>
      </c>
    </row>
    <row r="161">
      <c r="A161" s="13" t="s">
        <v>211</v>
      </c>
      <c r="B161" s="14" t="s">
        <v>19</v>
      </c>
      <c r="C161" s="15">
        <v>56.0</v>
      </c>
      <c r="D161" s="16">
        <v>45451.0</v>
      </c>
      <c r="E161" s="14" t="s">
        <v>20</v>
      </c>
      <c r="F161" s="17" t="s">
        <v>29</v>
      </c>
      <c r="G161" s="18" t="s">
        <v>34</v>
      </c>
    </row>
    <row r="162">
      <c r="A162" s="7" t="s">
        <v>212</v>
      </c>
      <c r="B162" s="8" t="s">
        <v>19</v>
      </c>
      <c r="C162" s="9">
        <v>99.6</v>
      </c>
      <c r="D162" s="10">
        <v>45452.0</v>
      </c>
      <c r="E162" s="8" t="s">
        <v>20</v>
      </c>
      <c r="F162" s="11" t="s">
        <v>29</v>
      </c>
      <c r="G162" s="12" t="s">
        <v>36</v>
      </c>
    </row>
    <row r="163">
      <c r="A163" s="13" t="s">
        <v>213</v>
      </c>
      <c r="B163" s="14" t="s">
        <v>57</v>
      </c>
      <c r="C163" s="15">
        <v>467.96</v>
      </c>
      <c r="D163" s="16">
        <v>45453.0</v>
      </c>
      <c r="E163" s="14" t="s">
        <v>23</v>
      </c>
      <c r="F163" s="17" t="s">
        <v>29</v>
      </c>
      <c r="G163" s="18" t="s">
        <v>38</v>
      </c>
    </row>
    <row r="164">
      <c r="A164" s="7" t="s">
        <v>214</v>
      </c>
      <c r="B164" s="8" t="s">
        <v>15</v>
      </c>
      <c r="C164" s="9">
        <v>322.75</v>
      </c>
      <c r="D164" s="10">
        <v>45454.0</v>
      </c>
      <c r="E164" s="8" t="s">
        <v>31</v>
      </c>
      <c r="F164" s="11" t="s">
        <v>29</v>
      </c>
      <c r="G164" s="12" t="s">
        <v>41</v>
      </c>
    </row>
    <row r="165">
      <c r="A165" s="13" t="s">
        <v>215</v>
      </c>
      <c r="B165" s="14" t="s">
        <v>57</v>
      </c>
      <c r="C165" s="15">
        <v>263.18</v>
      </c>
      <c r="D165" s="16">
        <v>45455.0</v>
      </c>
      <c r="E165" s="14" t="s">
        <v>20</v>
      </c>
      <c r="F165" s="17" t="s">
        <v>29</v>
      </c>
      <c r="G165" s="18" t="s">
        <v>43</v>
      </c>
    </row>
    <row r="166">
      <c r="A166" s="7" t="s">
        <v>216</v>
      </c>
      <c r="B166" s="8" t="s">
        <v>19</v>
      </c>
      <c r="C166" s="9">
        <v>331.98</v>
      </c>
      <c r="D166" s="10">
        <v>45456.0</v>
      </c>
      <c r="E166" s="8" t="s">
        <v>31</v>
      </c>
      <c r="F166" s="11" t="s">
        <v>29</v>
      </c>
      <c r="G166" s="12" t="s">
        <v>45</v>
      </c>
    </row>
    <row r="167">
      <c r="A167" s="13" t="s">
        <v>217</v>
      </c>
      <c r="B167" s="14" t="s">
        <v>28</v>
      </c>
      <c r="C167" s="15">
        <v>223.48</v>
      </c>
      <c r="D167" s="16">
        <v>45457.0</v>
      </c>
      <c r="E167" s="14" t="s">
        <v>23</v>
      </c>
      <c r="F167" s="17" t="s">
        <v>29</v>
      </c>
      <c r="G167" s="18" t="s">
        <v>47</v>
      </c>
    </row>
    <row r="168">
      <c r="A168" s="7" t="s">
        <v>218</v>
      </c>
      <c r="B168" s="8" t="s">
        <v>12</v>
      </c>
      <c r="C168" s="9">
        <v>367.72</v>
      </c>
      <c r="D168" s="10">
        <v>45458.0</v>
      </c>
      <c r="E168" s="8" t="s">
        <v>23</v>
      </c>
      <c r="F168" s="11" t="s">
        <v>29</v>
      </c>
      <c r="G168" s="12" t="s">
        <v>49</v>
      </c>
    </row>
    <row r="169">
      <c r="A169" s="13" t="s">
        <v>219</v>
      </c>
      <c r="B169" s="14" t="s">
        <v>19</v>
      </c>
      <c r="C169" s="15">
        <v>33.38</v>
      </c>
      <c r="D169" s="16">
        <v>45459.0</v>
      </c>
      <c r="E169" s="14" t="s">
        <v>31</v>
      </c>
      <c r="F169" s="17" t="s">
        <v>29</v>
      </c>
      <c r="G169" s="18" t="s">
        <v>51</v>
      </c>
    </row>
    <row r="170">
      <c r="A170" s="7" t="s">
        <v>220</v>
      </c>
      <c r="B170" s="8" t="s">
        <v>57</v>
      </c>
      <c r="C170" s="9">
        <v>287.36</v>
      </c>
      <c r="D170" s="10">
        <v>45460.0</v>
      </c>
      <c r="E170" s="8" t="s">
        <v>13</v>
      </c>
      <c r="F170" s="11" t="s">
        <v>29</v>
      </c>
      <c r="G170" s="12" t="s">
        <v>53</v>
      </c>
    </row>
    <row r="171">
      <c r="A171" s="13" t="s">
        <v>221</v>
      </c>
      <c r="B171" s="14" t="s">
        <v>12</v>
      </c>
      <c r="C171" s="15">
        <v>87.74</v>
      </c>
      <c r="D171" s="16">
        <v>45461.0</v>
      </c>
      <c r="E171" s="14" t="s">
        <v>40</v>
      </c>
      <c r="F171" s="17" t="s">
        <v>29</v>
      </c>
      <c r="G171" s="18" t="s">
        <v>55</v>
      </c>
    </row>
    <row r="172">
      <c r="A172" s="7" t="s">
        <v>222</v>
      </c>
      <c r="B172" s="8" t="s">
        <v>57</v>
      </c>
      <c r="C172" s="9">
        <v>68.88</v>
      </c>
      <c r="D172" s="10">
        <v>45462.0</v>
      </c>
      <c r="E172" s="8" t="s">
        <v>13</v>
      </c>
      <c r="F172" s="11" t="s">
        <v>29</v>
      </c>
      <c r="G172" s="12" t="s">
        <v>58</v>
      </c>
    </row>
    <row r="173">
      <c r="A173" s="13" t="s">
        <v>223</v>
      </c>
      <c r="B173" s="14" t="s">
        <v>57</v>
      </c>
      <c r="C173" s="15">
        <v>177.52</v>
      </c>
      <c r="D173" s="16">
        <v>45463.0</v>
      </c>
      <c r="E173" s="14" t="s">
        <v>13</v>
      </c>
      <c r="F173" s="17" t="s">
        <v>29</v>
      </c>
      <c r="G173" s="18" t="s">
        <v>60</v>
      </c>
    </row>
    <row r="174">
      <c r="A174" s="7" t="s">
        <v>224</v>
      </c>
      <c r="B174" s="8" t="s">
        <v>28</v>
      </c>
      <c r="C174" s="9">
        <v>54.98</v>
      </c>
      <c r="D174" s="10">
        <v>45464.0</v>
      </c>
      <c r="E174" s="8" t="s">
        <v>13</v>
      </c>
      <c r="F174" s="11" t="s">
        <v>29</v>
      </c>
      <c r="G174" s="12" t="s">
        <v>62</v>
      </c>
    </row>
    <row r="175">
      <c r="A175" s="13" t="s">
        <v>225</v>
      </c>
      <c r="B175" s="14" t="s">
        <v>12</v>
      </c>
      <c r="C175" s="15">
        <v>56.14</v>
      </c>
      <c r="D175" s="16">
        <v>45465.0</v>
      </c>
      <c r="E175" s="14" t="s">
        <v>20</v>
      </c>
      <c r="F175" s="17" t="s">
        <v>29</v>
      </c>
      <c r="G175" s="18" t="s">
        <v>64</v>
      </c>
    </row>
    <row r="176">
      <c r="A176" s="7" t="s">
        <v>226</v>
      </c>
      <c r="B176" s="8" t="s">
        <v>12</v>
      </c>
      <c r="C176" s="9">
        <v>162.59</v>
      </c>
      <c r="D176" s="10">
        <v>45466.0</v>
      </c>
      <c r="E176" s="8" t="s">
        <v>23</v>
      </c>
      <c r="F176" s="11" t="s">
        <v>29</v>
      </c>
      <c r="G176" s="12" t="s">
        <v>66</v>
      </c>
    </row>
    <row r="177">
      <c r="A177" s="13" t="s">
        <v>227</v>
      </c>
      <c r="B177" s="14" t="s">
        <v>28</v>
      </c>
      <c r="C177" s="15">
        <v>489.96</v>
      </c>
      <c r="D177" s="16">
        <v>45467.0</v>
      </c>
      <c r="E177" s="14" t="s">
        <v>13</v>
      </c>
      <c r="F177" s="17" t="s">
        <v>29</v>
      </c>
      <c r="G177" s="18" t="s">
        <v>68</v>
      </c>
    </row>
    <row r="178">
      <c r="A178" s="7" t="s">
        <v>228</v>
      </c>
      <c r="B178" s="8" t="s">
        <v>19</v>
      </c>
      <c r="C178" s="9">
        <v>95.91</v>
      </c>
      <c r="D178" s="10">
        <v>45468.0</v>
      </c>
      <c r="E178" s="8" t="s">
        <v>23</v>
      </c>
      <c r="F178" s="11" t="s">
        <v>29</v>
      </c>
      <c r="G178" s="12" t="s">
        <v>70</v>
      </c>
    </row>
    <row r="179">
      <c r="A179" s="13" t="s">
        <v>229</v>
      </c>
      <c r="B179" s="14" t="s">
        <v>57</v>
      </c>
      <c r="C179" s="15">
        <v>18.41</v>
      </c>
      <c r="D179" s="16">
        <v>45469.0</v>
      </c>
      <c r="E179" s="14" t="s">
        <v>31</v>
      </c>
      <c r="F179" s="17" t="s">
        <v>29</v>
      </c>
      <c r="G179" s="18" t="s">
        <v>72</v>
      </c>
    </row>
    <row r="180">
      <c r="A180" s="7" t="s">
        <v>230</v>
      </c>
      <c r="B180" s="8" t="s">
        <v>15</v>
      </c>
      <c r="C180" s="9">
        <v>384.05</v>
      </c>
      <c r="D180" s="10">
        <v>45470.0</v>
      </c>
      <c r="E180" s="8" t="s">
        <v>40</v>
      </c>
      <c r="F180" s="11" t="s">
        <v>29</v>
      </c>
      <c r="G180" s="12" t="s">
        <v>74</v>
      </c>
    </row>
    <row r="181">
      <c r="A181" s="13" t="s">
        <v>231</v>
      </c>
      <c r="B181" s="14" t="s">
        <v>57</v>
      </c>
      <c r="C181" s="15">
        <v>405.39</v>
      </c>
      <c r="D181" s="16">
        <v>45471.0</v>
      </c>
      <c r="E181" s="14" t="s">
        <v>31</v>
      </c>
      <c r="F181" s="17" t="s">
        <v>29</v>
      </c>
      <c r="G181" s="18" t="s">
        <v>76</v>
      </c>
    </row>
    <row r="182">
      <c r="A182" s="7" t="s">
        <v>232</v>
      </c>
      <c r="B182" s="8" t="s">
        <v>57</v>
      </c>
      <c r="C182" s="9">
        <v>179.69</v>
      </c>
      <c r="D182" s="10">
        <v>45472.0</v>
      </c>
      <c r="E182" s="8" t="s">
        <v>31</v>
      </c>
      <c r="F182" s="11" t="s">
        <v>29</v>
      </c>
      <c r="G182" s="12" t="s">
        <v>78</v>
      </c>
    </row>
    <row r="183">
      <c r="A183" s="13" t="s">
        <v>233</v>
      </c>
      <c r="B183" s="14" t="s">
        <v>19</v>
      </c>
      <c r="C183" s="15">
        <v>237.69</v>
      </c>
      <c r="D183" s="16">
        <v>45473.0</v>
      </c>
      <c r="E183" s="14" t="s">
        <v>20</v>
      </c>
      <c r="F183" s="17" t="s">
        <v>29</v>
      </c>
      <c r="G183" s="18" t="s">
        <v>80</v>
      </c>
    </row>
    <row r="184">
      <c r="A184" s="7" t="s">
        <v>234</v>
      </c>
      <c r="B184" s="8" t="s">
        <v>57</v>
      </c>
      <c r="C184" s="9">
        <v>328.39</v>
      </c>
      <c r="D184" s="10">
        <v>45474.0</v>
      </c>
      <c r="E184" s="8" t="s">
        <v>40</v>
      </c>
      <c r="F184" s="11" t="s">
        <v>32</v>
      </c>
      <c r="G184" s="12" t="s">
        <v>16</v>
      </c>
    </row>
    <row r="185">
      <c r="A185" s="13" t="s">
        <v>235</v>
      </c>
      <c r="B185" s="14" t="s">
        <v>28</v>
      </c>
      <c r="C185" s="15">
        <v>33.55</v>
      </c>
      <c r="D185" s="16">
        <v>45475.0</v>
      </c>
      <c r="E185" s="14" t="s">
        <v>31</v>
      </c>
      <c r="F185" s="17" t="s">
        <v>32</v>
      </c>
      <c r="G185" s="18" t="s">
        <v>17</v>
      </c>
    </row>
    <row r="186">
      <c r="A186" s="7" t="s">
        <v>236</v>
      </c>
      <c r="B186" s="8" t="s">
        <v>28</v>
      </c>
      <c r="C186" s="9">
        <v>475.08</v>
      </c>
      <c r="D186" s="10">
        <v>45476.0</v>
      </c>
      <c r="E186" s="8" t="s">
        <v>31</v>
      </c>
      <c r="F186" s="11" t="s">
        <v>32</v>
      </c>
      <c r="G186" s="12" t="s">
        <v>21</v>
      </c>
    </row>
    <row r="187">
      <c r="A187" s="13" t="s">
        <v>237</v>
      </c>
      <c r="B187" s="14" t="s">
        <v>12</v>
      </c>
      <c r="C187" s="15">
        <v>444.47</v>
      </c>
      <c r="D187" s="16">
        <v>45477.0</v>
      </c>
      <c r="E187" s="14" t="s">
        <v>40</v>
      </c>
      <c r="F187" s="17" t="s">
        <v>32</v>
      </c>
      <c r="G187" s="18" t="s">
        <v>24</v>
      </c>
    </row>
    <row r="188">
      <c r="A188" s="7" t="s">
        <v>238</v>
      </c>
      <c r="B188" s="8" t="s">
        <v>15</v>
      </c>
      <c r="C188" s="9">
        <v>137.84</v>
      </c>
      <c r="D188" s="10">
        <v>45478.0</v>
      </c>
      <c r="E188" s="8" t="s">
        <v>40</v>
      </c>
      <c r="F188" s="11" t="s">
        <v>32</v>
      </c>
      <c r="G188" s="12" t="s">
        <v>26</v>
      </c>
    </row>
    <row r="189">
      <c r="A189" s="13" t="s">
        <v>239</v>
      </c>
      <c r="B189" s="14" t="s">
        <v>57</v>
      </c>
      <c r="C189" s="15">
        <v>17.5</v>
      </c>
      <c r="D189" s="16">
        <v>45479.0</v>
      </c>
      <c r="E189" s="14" t="s">
        <v>31</v>
      </c>
      <c r="F189" s="17" t="s">
        <v>32</v>
      </c>
      <c r="G189" s="18" t="s">
        <v>29</v>
      </c>
    </row>
    <row r="190">
      <c r="A190" s="7" t="s">
        <v>240</v>
      </c>
      <c r="B190" s="8" t="s">
        <v>57</v>
      </c>
      <c r="C190" s="9">
        <v>467.38</v>
      </c>
      <c r="D190" s="10">
        <v>45480.0</v>
      </c>
      <c r="E190" s="8" t="s">
        <v>40</v>
      </c>
      <c r="F190" s="11" t="s">
        <v>32</v>
      </c>
      <c r="G190" s="12" t="s">
        <v>32</v>
      </c>
    </row>
    <row r="191">
      <c r="A191" s="13" t="s">
        <v>241</v>
      </c>
      <c r="B191" s="14" t="s">
        <v>19</v>
      </c>
      <c r="C191" s="15">
        <v>255.51</v>
      </c>
      <c r="D191" s="16">
        <v>45481.0</v>
      </c>
      <c r="E191" s="14" t="s">
        <v>31</v>
      </c>
      <c r="F191" s="17" t="s">
        <v>32</v>
      </c>
      <c r="G191" s="18" t="s">
        <v>34</v>
      </c>
    </row>
    <row r="192">
      <c r="A192" s="7" t="s">
        <v>242</v>
      </c>
      <c r="B192" s="8" t="s">
        <v>28</v>
      </c>
      <c r="C192" s="9">
        <v>274.29</v>
      </c>
      <c r="D192" s="10">
        <v>45482.0</v>
      </c>
      <c r="E192" s="8" t="s">
        <v>31</v>
      </c>
      <c r="F192" s="11" t="s">
        <v>32</v>
      </c>
      <c r="G192" s="12" t="s">
        <v>36</v>
      </c>
    </row>
    <row r="193">
      <c r="A193" s="13" t="s">
        <v>243</v>
      </c>
      <c r="B193" s="14" t="s">
        <v>15</v>
      </c>
      <c r="C193" s="15">
        <v>345.14</v>
      </c>
      <c r="D193" s="16">
        <v>45483.0</v>
      </c>
      <c r="E193" s="14" t="s">
        <v>20</v>
      </c>
      <c r="F193" s="17" t="s">
        <v>32</v>
      </c>
      <c r="G193" s="18" t="s">
        <v>38</v>
      </c>
    </row>
    <row r="194">
      <c r="A194" s="7" t="s">
        <v>244</v>
      </c>
      <c r="B194" s="8" t="s">
        <v>12</v>
      </c>
      <c r="C194" s="9">
        <v>311.77</v>
      </c>
      <c r="D194" s="10">
        <v>45484.0</v>
      </c>
      <c r="E194" s="8" t="s">
        <v>13</v>
      </c>
      <c r="F194" s="11" t="s">
        <v>32</v>
      </c>
      <c r="G194" s="12" t="s">
        <v>41</v>
      </c>
    </row>
    <row r="195">
      <c r="A195" s="13" t="s">
        <v>245</v>
      </c>
      <c r="B195" s="14" t="s">
        <v>28</v>
      </c>
      <c r="C195" s="15">
        <v>472.51</v>
      </c>
      <c r="D195" s="16">
        <v>45485.0</v>
      </c>
      <c r="E195" s="14" t="s">
        <v>31</v>
      </c>
      <c r="F195" s="17" t="s">
        <v>32</v>
      </c>
      <c r="G195" s="18" t="s">
        <v>43</v>
      </c>
    </row>
    <row r="196">
      <c r="A196" s="7" t="s">
        <v>246</v>
      </c>
      <c r="B196" s="8" t="s">
        <v>12</v>
      </c>
      <c r="C196" s="9">
        <v>472.68</v>
      </c>
      <c r="D196" s="10">
        <v>45486.0</v>
      </c>
      <c r="E196" s="8" t="s">
        <v>23</v>
      </c>
      <c r="F196" s="11" t="s">
        <v>32</v>
      </c>
      <c r="G196" s="12" t="s">
        <v>45</v>
      </c>
    </row>
    <row r="197">
      <c r="A197" s="13" t="s">
        <v>247</v>
      </c>
      <c r="B197" s="14" t="s">
        <v>19</v>
      </c>
      <c r="C197" s="15">
        <v>434.93</v>
      </c>
      <c r="D197" s="16">
        <v>45487.0</v>
      </c>
      <c r="E197" s="14" t="s">
        <v>13</v>
      </c>
      <c r="F197" s="17" t="s">
        <v>32</v>
      </c>
      <c r="G197" s="18" t="s">
        <v>47</v>
      </c>
    </row>
    <row r="198">
      <c r="A198" s="7" t="s">
        <v>248</v>
      </c>
      <c r="B198" s="8" t="s">
        <v>19</v>
      </c>
      <c r="C198" s="9">
        <v>321.84</v>
      </c>
      <c r="D198" s="10">
        <v>45488.0</v>
      </c>
      <c r="E198" s="8" t="s">
        <v>13</v>
      </c>
      <c r="F198" s="11" t="s">
        <v>32</v>
      </c>
      <c r="G198" s="12" t="s">
        <v>49</v>
      </c>
    </row>
    <row r="199">
      <c r="A199" s="13" t="s">
        <v>249</v>
      </c>
      <c r="B199" s="14" t="s">
        <v>57</v>
      </c>
      <c r="C199" s="15">
        <v>402.47</v>
      </c>
      <c r="D199" s="16">
        <v>45489.0</v>
      </c>
      <c r="E199" s="14" t="s">
        <v>13</v>
      </c>
      <c r="F199" s="17" t="s">
        <v>32</v>
      </c>
      <c r="G199" s="18" t="s">
        <v>51</v>
      </c>
    </row>
    <row r="200">
      <c r="A200" s="7" t="s">
        <v>250</v>
      </c>
      <c r="B200" s="8" t="s">
        <v>15</v>
      </c>
      <c r="C200" s="9">
        <v>341.81</v>
      </c>
      <c r="D200" s="10">
        <v>45490.0</v>
      </c>
      <c r="E200" s="8" t="s">
        <v>20</v>
      </c>
      <c r="F200" s="11" t="s">
        <v>32</v>
      </c>
      <c r="G200" s="12" t="s">
        <v>53</v>
      </c>
    </row>
    <row r="201">
      <c r="A201" s="19" t="s">
        <v>251</v>
      </c>
      <c r="B201" s="20" t="s">
        <v>12</v>
      </c>
      <c r="C201" s="21">
        <v>290.95</v>
      </c>
      <c r="D201" s="22">
        <v>45491.0</v>
      </c>
      <c r="E201" s="20" t="s">
        <v>31</v>
      </c>
      <c r="F201" s="23" t="s">
        <v>32</v>
      </c>
      <c r="G201" s="24" t="s">
        <v>55</v>
      </c>
    </row>
  </sheetData>
  <dataValidations>
    <dataValidation type="list" allowBlank="1" showDropDown="1" showErrorMessage="1" sqref="B2:B201">
      <formula1>"Furniture,Sports,Grocery,Clothing,Electronics"</formula1>
    </dataValidation>
    <dataValidation type="custom" allowBlank="1" showDropDown="1" sqref="D2:D201">
      <formula1>OR(NOT(ISERROR(DATEVALUE(D2))), AND(ISNUMBER(D2), LEFT(CELL("format", D2))="D"))</formula1>
    </dataValidation>
    <dataValidation type="custom" allowBlank="1" showDropDown="1" sqref="C2:C201">
      <formula1>AND(ISNUMBER(C2),(NOT(OR(NOT(ISERROR(DATEVALUE(C2))), AND(ISNUMBER(C2), LEFT(CELL("format", C2))="D")))))</formula1>
    </dataValidation>
    <dataValidation type="list" allowBlank="1" showDropDown="1" showErrorMessage="1" sqref="A2:A201">
      <formula1>"CUST_1,CUST_2,CUST_3,CUST_4,CUST_5,CUST_6,CUST_7,CUST_8,CUST_9,CUST_10,CUST_11,CUST_12,CUST_13,CUST_14,CUST_15,CUST_16,CUST_17,CUST_18,CUST_19,CUST_20,CUST_21,CUST_22,CUST_23,CUST_24,CUST_25,CUST_26,CUST_27,CUST_28,CUST_29,CUST_30,CUST_31,CUST_32,CUST_33,"&amp;"CUST_34,CUST_35,CUST_36,CUST_37,CUST_38,CUST_39,CUST_40,CUST_41,CUST_42,CUST_43,CUST_44,CUST_45,CUST_46,CUST_47,CUST_48,CUST_49,CUST_50,CUST_51,CUST_52,CUST_53,CUST_54,CUST_55,CUST_56,CUST_57,CUST_58,CUST_59,CUST_60,CUST_61,CUST_62,CUST_63,CUST_64,CUST_65"&amp;",CUST_66,CUST_67,CUST_68,CUST_69,CUST_70,CUST_71,CUST_72,CUST_73,CUST_74,CUST_75,CUST_76,CUST_77,CUST_78,CUST_79,CUST_80,CUST_81,CUST_82,CUST_83,CUST_84,CUST_85,CUST_86,CUST_87,CUST_88,CUST_89,CUST_90,CUST_91,CUST_92,CUST_93,CUST_94,CUST_95,CUST_96,CUST_9"&amp;"7,CUST_98,CUST_99,CUST_100,CUST_101,CUST_102,CUST_103,CUST_104,CUST_105,CUST_106,CUST_107,CUST_108,CUST_109,CUST_110,CUST_111,CUST_112,CUST_113,CUST_114,CUST_115,CUST_116,CUST_117,CUST_118,CUST_119,CUST_120,CUST_121,CUST_122,CUST_123,CUST_124,CUST_125,CUS"&amp;"T_126,CUST_127,CUST_128,CUST_129,CUST_130,CUST_131,CUST_132,CUST_133,CUST_134,CUST_135,CUST_136,CUST_137,CUST_138,CUST_139,CUST_140,CUST_141,CUST_142,CUST_143,CUST_144,CUST_145,CUST_146,CUST_147,CUST_148,CUST_149,CUST_150,CUST_151,CUST_152,CUST_153,CUST_1"&amp;"54,CUST_155,CUST_156,CUST_157,CUST_158,CUST_159,CUST_160,CUST_161,CUST_162,CUST_163,CUST_164,CUST_165,CUST_166,CUST_167,CUST_168,CUST_169,CUST_170,CUST_171,CUST_172,CUST_173,CUST_174,CUST_175,CUST_176,CUST_177,CUST_178,CUST_179,CUST_180,CUST_181,CUST_182,"&amp;"CUST_183,CUST_184,CUST_185,CUST_186,CUST_187,CUST_188,CUST_189,CUST_190,CUST_191,CUST_192,CUST_193,CUST_194,CUST_195,CUST_196,CUST_197,CUST_198,CUST_199,CUST_200"</formula1>
    </dataValidation>
    <dataValidation type="list" allowBlank="1" showDropDown="1" showErrorMessage="1" sqref="E2:E201">
      <formula1>"Credit Card,Net Banking,Cash,UPI,Debit Card"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25"/>
    <col customWidth="1" min="6" max="6" width="24.38"/>
  </cols>
  <sheetData>
    <row r="1">
      <c r="A1" s="26" t="s">
        <v>254</v>
      </c>
      <c r="B1" s="27" t="s">
        <v>255</v>
      </c>
      <c r="C1" s="27" t="s">
        <v>256</v>
      </c>
      <c r="D1" s="27" t="s">
        <v>257</v>
      </c>
      <c r="E1" s="27" t="s">
        <v>258</v>
      </c>
      <c r="F1" s="27" t="s">
        <v>259</v>
      </c>
    </row>
    <row r="2">
      <c r="A2" s="26">
        <f>COUNTA(Data!A2:A1000)</f>
        <v>200</v>
      </c>
      <c r="B2" s="27" t="s">
        <v>12</v>
      </c>
      <c r="C2" s="28">
        <f>SUMIF(Data!$B$2:$B1000, B2, Data!$C$2:$C1000)</f>
        <v>14465.19</v>
      </c>
      <c r="D2" s="28">
        <f>COUNTIF(Data!$B$2:$B1000, B2)</f>
        <v>49</v>
      </c>
      <c r="E2" s="28">
        <f t="shared" ref="E2:E6" si="1">D2/$A$2</f>
        <v>0.245</v>
      </c>
      <c r="F2" s="28">
        <f t="shared" ref="F2:F6" si="2">E2 * D2</f>
        <v>12.005</v>
      </c>
    </row>
    <row r="3">
      <c r="B3" s="29" t="s">
        <v>15</v>
      </c>
      <c r="C3" s="28">
        <f>SUMIF(Data!$B$2:$B1000, B3, Data!$C$2:$C1000)</f>
        <v>9357.05</v>
      </c>
      <c r="D3" s="28">
        <f>COUNTIF(Data!$B$2:$B1000, B3)</f>
        <v>36</v>
      </c>
      <c r="E3" s="28">
        <f t="shared" si="1"/>
        <v>0.18</v>
      </c>
      <c r="F3" s="28">
        <f t="shared" si="2"/>
        <v>6.48</v>
      </c>
    </row>
    <row r="4">
      <c r="B4" s="29" t="s">
        <v>19</v>
      </c>
      <c r="C4" s="28">
        <f>SUMIF(Data!$B$2:$B1000, B4, Data!$C$2:$C1000)</f>
        <v>9569.76</v>
      </c>
      <c r="D4" s="28">
        <f>COUNTIF(Data!$B$2:$B1000, B4)</f>
        <v>37</v>
      </c>
      <c r="E4" s="28">
        <f t="shared" si="1"/>
        <v>0.185</v>
      </c>
      <c r="F4" s="28">
        <f t="shared" si="2"/>
        <v>6.845</v>
      </c>
    </row>
    <row r="5">
      <c r="B5" s="29" t="s">
        <v>28</v>
      </c>
      <c r="C5" s="28">
        <f>SUMIF(Data!$B$2:$B1000, B5, Data!$C$2:$C1000)</f>
        <v>8431.2</v>
      </c>
      <c r="D5" s="28">
        <f>COUNTIF(Data!$B$2:$B1000, B5)</f>
        <v>35</v>
      </c>
      <c r="E5" s="28">
        <f t="shared" si="1"/>
        <v>0.175</v>
      </c>
      <c r="F5" s="28">
        <f t="shared" si="2"/>
        <v>6.125</v>
      </c>
    </row>
    <row r="6">
      <c r="B6" s="29" t="s">
        <v>57</v>
      </c>
      <c r="C6" s="28">
        <f>SUMIF(Data!$B$2:$B1000, B6, Data!$C$2:$C1000)</f>
        <v>10370.4</v>
      </c>
      <c r="D6" s="28">
        <f>COUNTIF(Data!$B$2:$B1000, B6)</f>
        <v>43</v>
      </c>
      <c r="E6" s="28">
        <f t="shared" si="1"/>
        <v>0.215</v>
      </c>
      <c r="F6" s="28">
        <f t="shared" si="2"/>
        <v>9.245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0"/>
    <col customWidth="1" min="4" max="4" width="19.0"/>
  </cols>
  <sheetData>
    <row r="1">
      <c r="A1" s="26" t="s">
        <v>260</v>
      </c>
      <c r="B1" s="26" t="s">
        <v>261</v>
      </c>
      <c r="C1" s="26" t="s">
        <v>262</v>
      </c>
      <c r="D1" s="26" t="s">
        <v>263</v>
      </c>
    </row>
    <row r="2">
      <c r="A2" s="26">
        <v>50.0</v>
      </c>
      <c r="B2" s="30" t="s">
        <v>264</v>
      </c>
      <c r="C2" s="31">
        <f t="array" ref="C2">COUNTIF(FLOOR(Data!$C$2:$C$201,$A$2)/$A$2, ROW()  - 2)</f>
        <v>17</v>
      </c>
      <c r="D2" s="31">
        <f t="array" ref="D2:D11">C2:C11/$C$12</f>
        <v>0.085</v>
      </c>
    </row>
    <row r="3">
      <c r="B3" s="30" t="s">
        <v>265</v>
      </c>
      <c r="C3" s="31">
        <f t="array" ref="C3">COUNTIF(FLOOR(Data!$C$2:$C$201,$A$2)/$A$2, ROW()  - 2)</f>
        <v>16</v>
      </c>
      <c r="D3" s="31">
        <v>0.08</v>
      </c>
    </row>
    <row r="4">
      <c r="B4" s="30" t="s">
        <v>266</v>
      </c>
      <c r="C4" s="31">
        <f t="array" ref="C4">COUNTIF(FLOOR(Data!$C$2:$C$201,$A$2)/$A$2, ROW()  - 2)</f>
        <v>23</v>
      </c>
      <c r="D4" s="31">
        <v>0.115</v>
      </c>
    </row>
    <row r="5">
      <c r="B5" s="30" t="s">
        <v>267</v>
      </c>
      <c r="C5" s="31">
        <f t="array" ref="C5">COUNTIF(FLOOR(Data!$C$2:$C$201,$A$2)/$A$2, ROW()  - 2)</f>
        <v>20</v>
      </c>
      <c r="D5" s="31">
        <v>0.1</v>
      </c>
    </row>
    <row r="6">
      <c r="B6" s="30" t="s">
        <v>268</v>
      </c>
      <c r="C6" s="31">
        <f t="array" ref="C6">COUNTIF(FLOOR(Data!$C$2:$C$201,$A$2)/$A$2, ROW()  - 2)</f>
        <v>21</v>
      </c>
      <c r="D6" s="31">
        <v>0.105</v>
      </c>
    </row>
    <row r="7">
      <c r="B7" s="30" t="s">
        <v>269</v>
      </c>
      <c r="C7" s="31">
        <f t="array" ref="C7">COUNTIF(FLOOR(Data!$C$2:$C$201,$A$2)/$A$2, ROW()  - 2)</f>
        <v>22</v>
      </c>
      <c r="D7" s="31">
        <v>0.11</v>
      </c>
    </row>
    <row r="8">
      <c r="B8" s="30" t="s">
        <v>270</v>
      </c>
      <c r="C8" s="31">
        <f t="array" ref="C8">COUNTIF(FLOOR(Data!$C$2:$C$201,$A$2)/$A$2, ROW()  - 2)</f>
        <v>17</v>
      </c>
      <c r="D8" s="31">
        <v>0.085</v>
      </c>
    </row>
    <row r="9">
      <c r="B9" s="30" t="s">
        <v>271</v>
      </c>
      <c r="C9" s="31">
        <f t="array" ref="C9">COUNTIF(FLOOR(Data!$C$2:$C$201,$A$2)/$A$2, ROW()  - 2)</f>
        <v>16</v>
      </c>
      <c r="D9" s="31">
        <v>0.08</v>
      </c>
    </row>
    <row r="10">
      <c r="B10" s="30" t="s">
        <v>272</v>
      </c>
      <c r="C10" s="31">
        <f t="array" ref="C10">COUNTIF(FLOOR(Data!$C$2:$C$201,$A$2)/$A$2, ROW()  - 2)</f>
        <v>23</v>
      </c>
      <c r="D10" s="31">
        <v>0.115</v>
      </c>
    </row>
    <row r="11">
      <c r="B11" s="30" t="s">
        <v>273</v>
      </c>
      <c r="C11" s="31">
        <f t="array" ref="C11">COUNTIF(FLOOR(Data!$C$2:$C$201,$A$2)/$A$2, ROW()  - 2)</f>
        <v>25</v>
      </c>
      <c r="D11" s="31">
        <v>0.125</v>
      </c>
    </row>
    <row r="12">
      <c r="B12" s="30" t="s">
        <v>274</v>
      </c>
      <c r="C12" s="31">
        <f t="shared" ref="C12:D12" si="1">SUM(C2:C11)</f>
        <v>200</v>
      </c>
      <c r="D12" s="31">
        <f t="shared" si="1"/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4" width="37.75"/>
    <col customWidth="1" min="5" max="5" width="13.25"/>
    <col customWidth="1" min="6" max="6" width="22.5"/>
    <col customWidth="1" min="7" max="7" width="25.38"/>
    <col customWidth="1" min="8" max="8" width="37.63"/>
  </cols>
  <sheetData>
    <row r="1">
      <c r="A1" s="26" t="s">
        <v>275</v>
      </c>
      <c r="B1" s="26" t="s">
        <v>276</v>
      </c>
      <c r="C1" s="26" t="s">
        <v>277</v>
      </c>
      <c r="D1" s="26" t="s">
        <v>278</v>
      </c>
      <c r="E1" s="26" t="s">
        <v>254</v>
      </c>
      <c r="F1" s="26" t="s">
        <v>279</v>
      </c>
      <c r="G1" s="26" t="s">
        <v>280</v>
      </c>
      <c r="H1" s="26" t="s">
        <v>281</v>
      </c>
    </row>
    <row r="2">
      <c r="A2" s="26">
        <v>200.0</v>
      </c>
      <c r="B2" s="28" t="s">
        <v>282</v>
      </c>
      <c r="C2" s="27" t="str">
        <f>IFERROR(__xludf.DUMMYFUNCTION("SPLIT(B2, ""-"")"),"Sports ")</f>
        <v>Sports </v>
      </c>
      <c r="D2" s="28" t="str">
        <f>IFERROR(__xludf.DUMMYFUNCTION("""COMPUTED_VALUE""")," Credit Card")</f>
        <v> Credit Card</v>
      </c>
      <c r="E2" s="28">
        <f t="array" ref="E2">COUNTIF(CONCAT(CONCAT(Data!$B$2:$B$201, " - "), Data!$E$2:$E$201), B2)</f>
        <v>8</v>
      </c>
      <c r="F2" s="28">
        <f t="shared" ref="F2:F26" si="1">E2/$A$2</f>
        <v>0.04</v>
      </c>
      <c r="G2" s="28">
        <f>IFERROR(__xludf.DUMMYFUNCTION("VLOOKUP(TRIM(INDEX(SPLIT(B2, ""-""), 1)), Categories!$B$2:$E$6, 4, FALSE)"),0.18)</f>
        <v>0.18</v>
      </c>
      <c r="H2" s="28">
        <f t="array" ref="H2:H26">G2:G26/F2:F26</f>
        <v>4.5</v>
      </c>
    </row>
    <row r="3">
      <c r="B3" s="28" t="s">
        <v>283</v>
      </c>
      <c r="C3" s="27" t="str">
        <f>IFERROR(__xludf.DUMMYFUNCTION("SPLIT(B3, ""-"")"),"Sports ")</f>
        <v>Sports </v>
      </c>
      <c r="D3" s="28" t="str">
        <f>IFERROR(__xludf.DUMMYFUNCTION("""COMPUTED_VALUE""")," Cash")</f>
        <v> Cash</v>
      </c>
      <c r="E3" s="28">
        <f t="array" ref="E3">COUNTIF(CONCAT(CONCAT(Data!$B$2:$B$201, " - "), Data!$E$2:$E$201), B3)</f>
        <v>6</v>
      </c>
      <c r="F3" s="28">
        <f t="shared" si="1"/>
        <v>0.03</v>
      </c>
      <c r="G3" s="28">
        <f>IFERROR(__xludf.DUMMYFUNCTION("VLOOKUP(TRIM(INDEX(SPLIT(B3, ""-""), 1)), Categories!$B$2:$E$6, 4, FALSE)"),0.18)</f>
        <v>0.18</v>
      </c>
      <c r="H3" s="28">
        <v>6.0</v>
      </c>
    </row>
    <row r="4">
      <c r="B4" s="28" t="s">
        <v>284</v>
      </c>
      <c r="C4" s="27" t="str">
        <f>IFERROR(__xludf.DUMMYFUNCTION("SPLIT(B4, ""-"")"),"Sports ")</f>
        <v>Sports </v>
      </c>
      <c r="D4" s="28" t="str">
        <f>IFERROR(__xludf.DUMMYFUNCTION("""COMPUTED_VALUE""")," UPI")</f>
        <v> UPI</v>
      </c>
      <c r="E4" s="28">
        <f t="array" ref="E4">COUNTIF(CONCAT(CONCAT(Data!$B$2:$B$201, " - "), Data!$E$2:$E$201), B4)</f>
        <v>10</v>
      </c>
      <c r="F4" s="28">
        <f t="shared" si="1"/>
        <v>0.05</v>
      </c>
      <c r="G4" s="28">
        <f>IFERROR(__xludf.DUMMYFUNCTION("VLOOKUP(TRIM(INDEX(SPLIT(B4, ""-""), 1)), Categories!$B$2:$E$6, 4, FALSE)"),0.18)</f>
        <v>0.18</v>
      </c>
      <c r="H4" s="28">
        <v>3.5999999999999996</v>
      </c>
    </row>
    <row r="5">
      <c r="B5" s="28" t="s">
        <v>285</v>
      </c>
      <c r="C5" s="27" t="str">
        <f>IFERROR(__xludf.DUMMYFUNCTION("SPLIT(B5, ""-"")"),"Sports ")</f>
        <v>Sports </v>
      </c>
      <c r="D5" s="28" t="str">
        <f>IFERROR(__xludf.DUMMYFUNCTION("""COMPUTED_VALUE""")," Net Banking")</f>
        <v> Net Banking</v>
      </c>
      <c r="E5" s="28">
        <f t="array" ref="E5">COUNTIF(CONCAT(CONCAT(Data!$B$2:$B$201, " - "), Data!$E$2:$E$201), B5)</f>
        <v>7</v>
      </c>
      <c r="F5" s="28">
        <f t="shared" si="1"/>
        <v>0.035</v>
      </c>
      <c r="G5" s="28">
        <f>IFERROR(__xludf.DUMMYFUNCTION("VLOOKUP(TRIM(INDEX(SPLIT(B5, ""-""), 1)), Categories!$B$2:$E$6, 4, FALSE)"),0.18)</f>
        <v>0.18</v>
      </c>
      <c r="H5" s="28">
        <v>5.142857142857142</v>
      </c>
    </row>
    <row r="6">
      <c r="B6" s="28" t="s">
        <v>286</v>
      </c>
      <c r="C6" s="27" t="str">
        <f>IFERROR(__xludf.DUMMYFUNCTION("SPLIT(B6, ""-"")"),"Sports ")</f>
        <v>Sports </v>
      </c>
      <c r="D6" s="28" t="str">
        <f>IFERROR(__xludf.DUMMYFUNCTION("""COMPUTED_VALUE""")," Debit Card")</f>
        <v> Debit Card</v>
      </c>
      <c r="E6" s="28">
        <f t="array" ref="E6">COUNTIF(CONCAT(CONCAT(Data!$B$2:$B$201, " - "), Data!$E$2:$E$201), B6)</f>
        <v>5</v>
      </c>
      <c r="F6" s="28">
        <f t="shared" si="1"/>
        <v>0.025</v>
      </c>
      <c r="G6" s="28">
        <f>IFERROR(__xludf.DUMMYFUNCTION("VLOOKUP(TRIM(INDEX(SPLIT(B6, ""-""), 1)), Categories!$B$2:$E$6, 4, FALSE)"),0.18)</f>
        <v>0.18</v>
      </c>
      <c r="H6" s="28">
        <v>7.199999999999999</v>
      </c>
    </row>
    <row r="7">
      <c r="B7" s="28" t="s">
        <v>287</v>
      </c>
      <c r="C7" s="27" t="str">
        <f>IFERROR(__xludf.DUMMYFUNCTION("SPLIT(B7, ""-"")"),"Grocery ")</f>
        <v>Grocery </v>
      </c>
      <c r="D7" s="28" t="str">
        <f>IFERROR(__xludf.DUMMYFUNCTION("""COMPUTED_VALUE""")," Net Banking")</f>
        <v> Net Banking</v>
      </c>
      <c r="E7" s="28">
        <f t="array" ref="E7">COUNTIF(CONCAT(CONCAT(Data!$B$2:$B$201, " - "), Data!$E$2:$E$201), B7)</f>
        <v>11</v>
      </c>
      <c r="F7" s="28">
        <f t="shared" si="1"/>
        <v>0.055</v>
      </c>
      <c r="G7" s="28">
        <f>IFERROR(__xludf.DUMMYFUNCTION("VLOOKUP(TRIM(INDEX(SPLIT(B7, ""-""), 1)), Categories!$B$2:$E$6, 4, FALSE)"),0.185)</f>
        <v>0.185</v>
      </c>
      <c r="H7" s="28">
        <v>3.3636363636363638</v>
      </c>
    </row>
    <row r="8">
      <c r="B8" s="28" t="s">
        <v>288</v>
      </c>
      <c r="C8" s="27" t="str">
        <f>IFERROR(__xludf.DUMMYFUNCTION("SPLIT(B8, ""-"")"),"Grocery ")</f>
        <v>Grocery </v>
      </c>
      <c r="D8" s="28" t="str">
        <f>IFERROR(__xludf.DUMMYFUNCTION("""COMPUTED_VALUE""")," UPI")</f>
        <v> UPI</v>
      </c>
      <c r="E8" s="28">
        <f t="array" ref="E8">COUNTIF(CONCAT(CONCAT(Data!$B$2:$B$201, " - "), Data!$E$2:$E$201), B8)</f>
        <v>6</v>
      </c>
      <c r="F8" s="28">
        <f t="shared" si="1"/>
        <v>0.03</v>
      </c>
      <c r="G8" s="28">
        <f>IFERROR(__xludf.DUMMYFUNCTION("VLOOKUP(TRIM(INDEX(SPLIT(B8, ""-""), 1)), Categories!$B$2:$E$6, 4, FALSE)"),0.185)</f>
        <v>0.185</v>
      </c>
      <c r="H8" s="28">
        <v>6.166666666666667</v>
      </c>
    </row>
    <row r="9">
      <c r="B9" s="28" t="s">
        <v>289</v>
      </c>
      <c r="C9" s="27" t="str">
        <f>IFERROR(__xludf.DUMMYFUNCTION("SPLIT(B9, ""-"")"),"Grocery ")</f>
        <v>Grocery </v>
      </c>
      <c r="D9" s="28" t="str">
        <f>IFERROR(__xludf.DUMMYFUNCTION("""COMPUTED_VALUE""")," Cash")</f>
        <v> Cash</v>
      </c>
      <c r="E9" s="28">
        <f t="array" ref="E9">COUNTIF(CONCAT(CONCAT(Data!$B$2:$B$201, " - "), Data!$E$2:$E$201), B9)</f>
        <v>8</v>
      </c>
      <c r="F9" s="28">
        <f t="shared" si="1"/>
        <v>0.04</v>
      </c>
      <c r="G9" s="28">
        <f>IFERROR(__xludf.DUMMYFUNCTION("VLOOKUP(TRIM(INDEX(SPLIT(B9, ""-""), 1)), Categories!$B$2:$E$6, 4, FALSE)"),0.185)</f>
        <v>0.185</v>
      </c>
      <c r="H9" s="28">
        <v>4.625</v>
      </c>
    </row>
    <row r="10">
      <c r="B10" s="28" t="s">
        <v>290</v>
      </c>
      <c r="C10" s="27" t="str">
        <f>IFERROR(__xludf.DUMMYFUNCTION("SPLIT(B10, ""-"")"),"Grocery ")</f>
        <v>Grocery </v>
      </c>
      <c r="D10" s="28" t="str">
        <f>IFERROR(__xludf.DUMMYFUNCTION("""COMPUTED_VALUE""")," Credit Card")</f>
        <v> Credit Card</v>
      </c>
      <c r="E10" s="28">
        <f t="array" ref="E10">COUNTIF(CONCAT(CONCAT(Data!$B$2:$B$201, " - "), Data!$E$2:$E$201), B10)</f>
        <v>5</v>
      </c>
      <c r="F10" s="28">
        <f t="shared" si="1"/>
        <v>0.025</v>
      </c>
      <c r="G10" s="28">
        <f>IFERROR(__xludf.DUMMYFUNCTION("VLOOKUP(TRIM(INDEX(SPLIT(B10, ""-""), 1)), Categories!$B$2:$E$6, 4, FALSE)"),0.185)</f>
        <v>0.185</v>
      </c>
      <c r="H10" s="28">
        <v>7.3999999999999995</v>
      </c>
    </row>
    <row r="11">
      <c r="B11" s="28" t="s">
        <v>291</v>
      </c>
      <c r="C11" s="27" t="str">
        <f>IFERROR(__xludf.DUMMYFUNCTION("SPLIT(B11, ""-"")"),"Grocery ")</f>
        <v>Grocery </v>
      </c>
      <c r="D11" s="28" t="str">
        <f>IFERROR(__xludf.DUMMYFUNCTION("""COMPUTED_VALUE""")," Debit Card")</f>
        <v> Debit Card</v>
      </c>
      <c r="E11" s="28">
        <f t="array" ref="E11">COUNTIF(CONCAT(CONCAT(Data!$B$2:$B$201, " - "), Data!$E$2:$E$201), B11)</f>
        <v>7</v>
      </c>
      <c r="F11" s="28">
        <f t="shared" si="1"/>
        <v>0.035</v>
      </c>
      <c r="G11" s="28">
        <f>IFERROR(__xludf.DUMMYFUNCTION("VLOOKUP(TRIM(INDEX(SPLIT(B11, ""-""), 1)), Categories!$B$2:$E$6, 4, FALSE)"),0.185)</f>
        <v>0.185</v>
      </c>
      <c r="H11" s="28">
        <v>5.285714285714286</v>
      </c>
    </row>
    <row r="12">
      <c r="B12" s="27" t="s">
        <v>292</v>
      </c>
      <c r="C12" s="27" t="str">
        <f>IFERROR(__xludf.DUMMYFUNCTION("SPLIT(B12, ""-"")"),"Furniture ")</f>
        <v>Furniture </v>
      </c>
      <c r="D12" s="27" t="str">
        <f>IFERROR(__xludf.DUMMYFUNCTION("""COMPUTED_VALUE""")," Credit Card")</f>
        <v> Credit Card</v>
      </c>
      <c r="E12" s="28">
        <f t="array" ref="E12">COUNTIF(CONCAT(CONCAT(Data!$B$2:$B$201, " - "), Data!$E$2:$E$201), B12)</f>
        <v>10</v>
      </c>
      <c r="F12" s="28">
        <f t="shared" si="1"/>
        <v>0.05</v>
      </c>
      <c r="G12" s="28">
        <f>IFERROR(__xludf.DUMMYFUNCTION("VLOOKUP(TRIM(INDEX(SPLIT(B12, ""-""), 1)), Categories!$B$2:$E$6, 4, FALSE)"),0.245)</f>
        <v>0.245</v>
      </c>
      <c r="H12" s="28">
        <v>4.8999999999999995</v>
      </c>
    </row>
    <row r="13">
      <c r="B13" s="28" t="s">
        <v>293</v>
      </c>
      <c r="C13" s="27" t="str">
        <f>IFERROR(__xludf.DUMMYFUNCTION("SPLIT(B13, ""-"")"),"Furniture ")</f>
        <v>Furniture </v>
      </c>
      <c r="D13" s="28" t="str">
        <f>IFERROR(__xludf.DUMMYFUNCTION("""COMPUTED_VALUE""")," Debit Card")</f>
        <v> Debit Card</v>
      </c>
      <c r="E13" s="28">
        <f t="array" ref="E13">COUNTIF(CONCAT(CONCAT(Data!$B$2:$B$201, " - "), Data!$E$2:$E$201), B13)</f>
        <v>11</v>
      </c>
      <c r="F13" s="28">
        <f t="shared" si="1"/>
        <v>0.055</v>
      </c>
      <c r="G13" s="28">
        <f>IFERROR(__xludf.DUMMYFUNCTION("VLOOKUP(TRIM(INDEX(SPLIT(B13, ""-""), 1)), Categories!$B$2:$E$6, 4, FALSE)"),0.245)</f>
        <v>0.245</v>
      </c>
      <c r="H13" s="28">
        <v>4.454545454545454</v>
      </c>
    </row>
    <row r="14">
      <c r="B14" s="28" t="s">
        <v>294</v>
      </c>
      <c r="C14" s="27" t="str">
        <f>IFERROR(__xludf.DUMMYFUNCTION("SPLIT(B14, ""-"")"),"Furniture ")</f>
        <v>Furniture </v>
      </c>
      <c r="D14" s="28" t="str">
        <f>IFERROR(__xludf.DUMMYFUNCTION("""COMPUTED_VALUE""")," Net Banking")</f>
        <v> Net Banking</v>
      </c>
      <c r="E14" s="28">
        <f t="array" ref="E14">COUNTIF(CONCAT(CONCAT(Data!$B$2:$B$201, " - "), Data!$E$2:$E$201), B14)</f>
        <v>13</v>
      </c>
      <c r="F14" s="28">
        <f t="shared" si="1"/>
        <v>0.065</v>
      </c>
      <c r="G14" s="28">
        <f>IFERROR(__xludf.DUMMYFUNCTION("VLOOKUP(TRIM(INDEX(SPLIT(B14, ""-""), 1)), Categories!$B$2:$E$6, 4, FALSE)"),0.245)</f>
        <v>0.245</v>
      </c>
      <c r="H14" s="28">
        <v>3.769230769230769</v>
      </c>
    </row>
    <row r="15">
      <c r="B15" s="28" t="s">
        <v>295</v>
      </c>
      <c r="C15" s="27" t="str">
        <f>IFERROR(__xludf.DUMMYFUNCTION("SPLIT(B15, ""-"")"),"Furniture ")</f>
        <v>Furniture </v>
      </c>
      <c r="D15" s="28" t="str">
        <f>IFERROR(__xludf.DUMMYFUNCTION("""COMPUTED_VALUE""")," Cash")</f>
        <v> Cash</v>
      </c>
      <c r="E15" s="28">
        <f t="array" ref="E15">COUNTIF(CONCAT(CONCAT(Data!$B$2:$B$201, " - "), Data!$E$2:$E$201), B15)</f>
        <v>7</v>
      </c>
      <c r="F15" s="28">
        <f t="shared" si="1"/>
        <v>0.035</v>
      </c>
      <c r="G15" s="28">
        <f>IFERROR(__xludf.DUMMYFUNCTION("VLOOKUP(TRIM(INDEX(SPLIT(B15, ""-""), 1)), Categories!$B$2:$E$6, 4, FALSE)"),0.245)</f>
        <v>0.245</v>
      </c>
      <c r="H15" s="28">
        <v>6.999999999999999</v>
      </c>
    </row>
    <row r="16">
      <c r="B16" s="28" t="s">
        <v>296</v>
      </c>
      <c r="C16" s="27" t="str">
        <f>IFERROR(__xludf.DUMMYFUNCTION("SPLIT(B16, ""-"")"),"Furniture ")</f>
        <v>Furniture </v>
      </c>
      <c r="D16" s="28" t="str">
        <f>IFERROR(__xludf.DUMMYFUNCTION("""COMPUTED_VALUE""")," UPI")</f>
        <v> UPI</v>
      </c>
      <c r="E16" s="28">
        <f t="array" ref="E16">COUNTIF(CONCAT(CONCAT(Data!$B$2:$B$201, " - "), Data!$E$2:$E$201), B16)</f>
        <v>8</v>
      </c>
      <c r="F16" s="28">
        <f t="shared" si="1"/>
        <v>0.04</v>
      </c>
      <c r="G16" s="28">
        <f>IFERROR(__xludf.DUMMYFUNCTION("VLOOKUP(TRIM(INDEX(SPLIT(B16, ""-""), 1)), Categories!$B$2:$E$6, 4, FALSE)"),0.245)</f>
        <v>0.245</v>
      </c>
      <c r="H16" s="28">
        <v>6.125</v>
      </c>
    </row>
    <row r="17">
      <c r="B17" s="28" t="s">
        <v>297</v>
      </c>
      <c r="C17" s="27" t="str">
        <f>IFERROR(__xludf.DUMMYFUNCTION("SPLIT(B17, ""-"")"),"Electronics ")</f>
        <v>Electronics </v>
      </c>
      <c r="D17" s="28" t="str">
        <f>IFERROR(__xludf.DUMMYFUNCTION("""COMPUTED_VALUE""")," Cash")</f>
        <v> Cash</v>
      </c>
      <c r="E17" s="28">
        <f t="array" ref="E17">COUNTIF(CONCAT(CONCAT(Data!$B$2:$B$201, " - "), Data!$E$2:$E$201), B17)</f>
        <v>4</v>
      </c>
      <c r="F17" s="28">
        <f t="shared" si="1"/>
        <v>0.02</v>
      </c>
      <c r="G17" s="28">
        <f>IFERROR(__xludf.DUMMYFUNCTION("VLOOKUP(TRIM(INDEX(SPLIT(B17, ""-""), 1)), Categories!$B$2:$E$6, 4, FALSE)"),0.215)</f>
        <v>0.215</v>
      </c>
      <c r="H17" s="28">
        <v>10.75</v>
      </c>
    </row>
    <row r="18">
      <c r="B18" s="28" t="s">
        <v>298</v>
      </c>
      <c r="C18" s="27" t="str">
        <f>IFERROR(__xludf.DUMMYFUNCTION("SPLIT(B18, ""-"")"),"Electronics ")</f>
        <v>Electronics </v>
      </c>
      <c r="D18" s="28" t="str">
        <f>IFERROR(__xludf.DUMMYFUNCTION("""COMPUTED_VALUE""")," Net Banking")</f>
        <v> Net Banking</v>
      </c>
      <c r="E18" s="28">
        <f t="array" ref="E18">COUNTIF(CONCAT(CONCAT(Data!$B$2:$B$201, " - "), Data!$E$2:$E$201), B18)</f>
        <v>10</v>
      </c>
      <c r="F18" s="28">
        <f t="shared" si="1"/>
        <v>0.05</v>
      </c>
      <c r="G18" s="28">
        <f>IFERROR(__xludf.DUMMYFUNCTION("VLOOKUP(TRIM(INDEX(SPLIT(B18, ""-""), 1)), Categories!$B$2:$E$6, 4, FALSE)"),0.215)</f>
        <v>0.215</v>
      </c>
      <c r="H18" s="28">
        <v>4.3</v>
      </c>
    </row>
    <row r="19">
      <c r="B19" s="28" t="s">
        <v>299</v>
      </c>
      <c r="C19" s="27" t="str">
        <f>IFERROR(__xludf.DUMMYFUNCTION("SPLIT(B19, ""-"")"),"Electronics ")</f>
        <v>Electronics </v>
      </c>
      <c r="D19" s="28" t="str">
        <f>IFERROR(__xludf.DUMMYFUNCTION("""COMPUTED_VALUE""")," Debit Card")</f>
        <v> Debit Card</v>
      </c>
      <c r="E19" s="28">
        <f t="array" ref="E19">COUNTIF(CONCAT(CONCAT(Data!$B$2:$B$201, " - "), Data!$E$2:$E$201), B19)</f>
        <v>7</v>
      </c>
      <c r="F19" s="28">
        <f t="shared" si="1"/>
        <v>0.035</v>
      </c>
      <c r="G19" s="28">
        <f>IFERROR(__xludf.DUMMYFUNCTION("VLOOKUP(TRIM(INDEX(SPLIT(B19, ""-""), 1)), Categories!$B$2:$E$6, 4, FALSE)"),0.215)</f>
        <v>0.215</v>
      </c>
      <c r="H19" s="28">
        <v>6.142857142857142</v>
      </c>
    </row>
    <row r="20">
      <c r="B20" s="28" t="s">
        <v>300</v>
      </c>
      <c r="C20" s="27" t="str">
        <f>IFERROR(__xludf.DUMMYFUNCTION("SPLIT(B20, ""-"")"),"Electronics ")</f>
        <v>Electronics </v>
      </c>
      <c r="D20" s="28" t="str">
        <f>IFERROR(__xludf.DUMMYFUNCTION("""COMPUTED_VALUE""")," Credit Card")</f>
        <v> Credit Card</v>
      </c>
      <c r="E20" s="28">
        <f t="array" ref="E20">COUNTIF(CONCAT(CONCAT(Data!$B$2:$B$201, " - "), Data!$E$2:$E$201), B20)</f>
        <v>12</v>
      </c>
      <c r="F20" s="28">
        <f t="shared" si="1"/>
        <v>0.06</v>
      </c>
      <c r="G20" s="28">
        <f>IFERROR(__xludf.DUMMYFUNCTION("VLOOKUP(TRIM(INDEX(SPLIT(B20, ""-""), 1)), Categories!$B$2:$E$6, 4, FALSE)"),0.215)</f>
        <v>0.215</v>
      </c>
      <c r="H20" s="28">
        <v>3.5833333333333335</v>
      </c>
    </row>
    <row r="21">
      <c r="B21" s="28" t="s">
        <v>301</v>
      </c>
      <c r="C21" s="27" t="str">
        <f>IFERROR(__xludf.DUMMYFUNCTION("SPLIT(B21, ""-"")"),"Electronics ")</f>
        <v>Electronics </v>
      </c>
      <c r="D21" s="28" t="str">
        <f>IFERROR(__xludf.DUMMYFUNCTION("""COMPUTED_VALUE""")," UPI")</f>
        <v> UPI</v>
      </c>
      <c r="E21" s="28">
        <f t="array" ref="E21">COUNTIF(CONCAT(CONCAT(Data!$B$2:$B$201, " - "), Data!$E$2:$E$201), B21)</f>
        <v>10</v>
      </c>
      <c r="F21" s="28">
        <f t="shared" si="1"/>
        <v>0.05</v>
      </c>
      <c r="G21" s="28">
        <f>IFERROR(__xludf.DUMMYFUNCTION("VLOOKUP(TRIM(INDEX(SPLIT(B21, ""-""), 1)), Categories!$B$2:$E$6, 4, FALSE)"),0.215)</f>
        <v>0.215</v>
      </c>
      <c r="H21" s="28">
        <v>4.3</v>
      </c>
    </row>
    <row r="22">
      <c r="B22" s="28" t="s">
        <v>302</v>
      </c>
      <c r="C22" s="27" t="str">
        <f>IFERROR(__xludf.DUMMYFUNCTION("SPLIT(B22, ""-"")"),"Clothing ")</f>
        <v>Clothing </v>
      </c>
      <c r="D22" s="28" t="str">
        <f>IFERROR(__xludf.DUMMYFUNCTION("""COMPUTED_VALUE""")," Net Banking")</f>
        <v> Net Banking</v>
      </c>
      <c r="E22" s="28">
        <f t="array" ref="E22">COUNTIF(CONCAT(CONCAT(Data!$B$2:$B$201, " - "), Data!$E$2:$E$201), B22)</f>
        <v>6</v>
      </c>
      <c r="F22" s="28">
        <f t="shared" si="1"/>
        <v>0.03</v>
      </c>
      <c r="G22" s="28">
        <f>IFERROR(__xludf.DUMMYFUNCTION("VLOOKUP(TRIM(INDEX(SPLIT(B22, ""-""), 1)), Categories!$B$2:$E$6, 4, FALSE)"),0.175)</f>
        <v>0.175</v>
      </c>
      <c r="H22" s="28">
        <v>5.833333333333333</v>
      </c>
    </row>
    <row r="23">
      <c r="B23" s="28" t="s">
        <v>303</v>
      </c>
      <c r="C23" s="27" t="str">
        <f>IFERROR(__xludf.DUMMYFUNCTION("SPLIT(B23, ""-"")"),"Clothing ")</f>
        <v>Clothing </v>
      </c>
      <c r="D23" s="28" t="str">
        <f>IFERROR(__xludf.DUMMYFUNCTION("""COMPUTED_VALUE""")," UPI")</f>
        <v> UPI</v>
      </c>
      <c r="E23" s="28">
        <f t="array" ref="E23">COUNTIF(CONCAT(CONCAT(Data!$B$2:$B$201, " - "), Data!$E$2:$E$201), B23)</f>
        <v>9</v>
      </c>
      <c r="F23" s="28">
        <f t="shared" si="1"/>
        <v>0.045</v>
      </c>
      <c r="G23" s="28">
        <f>IFERROR(__xludf.DUMMYFUNCTION("VLOOKUP(TRIM(INDEX(SPLIT(B23, ""-""), 1)), Categories!$B$2:$E$6, 4, FALSE)"),0.175)</f>
        <v>0.175</v>
      </c>
      <c r="H23" s="28">
        <v>3.888888888888889</v>
      </c>
    </row>
    <row r="24">
      <c r="B24" s="28" t="s">
        <v>304</v>
      </c>
      <c r="C24" s="27" t="str">
        <f>IFERROR(__xludf.DUMMYFUNCTION("SPLIT(B24, ""-"")"),"Clothing ")</f>
        <v>Clothing </v>
      </c>
      <c r="D24" s="28" t="str">
        <f>IFERROR(__xludf.DUMMYFUNCTION("""COMPUTED_VALUE""")," Cash")</f>
        <v> Cash</v>
      </c>
      <c r="E24" s="28">
        <f t="array" ref="E24">COUNTIF(CONCAT(CONCAT(Data!$B$2:$B$201, " - "), Data!$E$2:$E$201), B24)</f>
        <v>8</v>
      </c>
      <c r="F24" s="28">
        <f t="shared" si="1"/>
        <v>0.04</v>
      </c>
      <c r="G24" s="28">
        <f>IFERROR(__xludf.DUMMYFUNCTION("VLOOKUP(TRIM(INDEX(SPLIT(B24, ""-""), 1)), Categories!$B$2:$E$6, 4, FALSE)"),0.175)</f>
        <v>0.175</v>
      </c>
      <c r="H24" s="28">
        <v>4.375</v>
      </c>
    </row>
    <row r="25">
      <c r="B25" s="28" t="s">
        <v>305</v>
      </c>
      <c r="C25" s="27" t="str">
        <f>IFERROR(__xludf.DUMMYFUNCTION("SPLIT(B25, ""-"")"),"Clothing ")</f>
        <v>Clothing </v>
      </c>
      <c r="D25" s="28" t="str">
        <f>IFERROR(__xludf.DUMMYFUNCTION("""COMPUTED_VALUE""")," Debit Card")</f>
        <v> Debit Card</v>
      </c>
      <c r="E25" s="28">
        <f t="array" ref="E25">COUNTIF(CONCAT(CONCAT(Data!$B$2:$B$201, " - "), Data!$E$2:$E$201), B25)</f>
        <v>4</v>
      </c>
      <c r="F25" s="28">
        <f t="shared" si="1"/>
        <v>0.02</v>
      </c>
      <c r="G25" s="28">
        <f>IFERROR(__xludf.DUMMYFUNCTION("VLOOKUP(TRIM(INDEX(SPLIT(B25, ""-""), 1)), Categories!$B$2:$E$6, 4, FALSE)"),0.175)</f>
        <v>0.175</v>
      </c>
      <c r="H25" s="28">
        <v>8.75</v>
      </c>
    </row>
    <row r="26">
      <c r="B26" s="28" t="s">
        <v>306</v>
      </c>
      <c r="C26" s="27" t="str">
        <f>IFERROR(__xludf.DUMMYFUNCTION("SPLIT(B26, ""-"")"),"Clothing ")</f>
        <v>Clothing </v>
      </c>
      <c r="D26" s="28" t="str">
        <f>IFERROR(__xludf.DUMMYFUNCTION("""COMPUTED_VALUE""")," Credit Card")</f>
        <v> Credit Card</v>
      </c>
      <c r="E26" s="28">
        <f t="array" ref="E26">COUNTIF(CONCAT(CONCAT(Data!$B$2:$B$201, " - "), Data!$E$2:$E$201), B26)</f>
        <v>8</v>
      </c>
      <c r="F26" s="28">
        <f t="shared" si="1"/>
        <v>0.04</v>
      </c>
      <c r="G26" s="28">
        <f>IFERROR(__xludf.DUMMYFUNCTION("VLOOKUP(TRIM(INDEX(SPLIT(B26, ""-""), 1)), Categories!$B$2:$E$6, 4, FALSE)"),0.175)</f>
        <v>0.175</v>
      </c>
      <c r="H26" s="28">
        <v>4.375</v>
      </c>
    </row>
  </sheetData>
  <drawing r:id="rId1"/>
</worksheet>
</file>