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<sst xmlns="http://schemas.openxmlformats.org/spreadsheetml/2006/main" count="639" uniqueCount="243">
  <si>
    <t>Customer_ID</t>
  </si>
  <si>
    <t>Product_Category</t>
  </si>
  <si>
    <t>Purchase_Amount</t>
  </si>
  <si>
    <t>Purchase_Date</t>
  </si>
  <si>
    <t>Payment_Method</t>
  </si>
  <si>
    <t>Count</t>
  </si>
  <si>
    <t>Unique</t>
  </si>
  <si>
    <t>Category Sum</t>
  </si>
  <si>
    <t>Catergory Count</t>
  </si>
  <si>
    <t>Count Probablity</t>
  </si>
  <si>
    <t>Expected Purchase Amount</t>
  </si>
  <si>
    <t>CUST_1</t>
  </si>
  <si>
    <t>Furniture</t>
  </si>
  <si>
    <t>Credit Card</t>
  </si>
  <si>
    <t>CUST_2</t>
  </si>
  <si>
    <t>Sports</t>
  </si>
  <si>
    <t>Total Buys</t>
  </si>
  <si>
    <t>CUST_3</t>
  </si>
  <si>
    <t>Grocery</t>
  </si>
  <si>
    <t>Net Banking</t>
  </si>
  <si>
    <t>CUST_4</t>
  </si>
  <si>
    <t>Cash</t>
  </si>
  <si>
    <t>Clothing</t>
  </si>
  <si>
    <t>CUST_5</t>
  </si>
  <si>
    <t>Electronics</t>
  </si>
  <si>
    <t>CUST_6</t>
  </si>
  <si>
    <t>CUST_7</t>
  </si>
  <si>
    <t>UPI</t>
  </si>
  <si>
    <t>CUST_8</t>
  </si>
  <si>
    <t>Bin Size</t>
  </si>
  <si>
    <t>Bins</t>
  </si>
  <si>
    <t>Bin Count</t>
  </si>
  <si>
    <t>Bin Probablity</t>
  </si>
  <si>
    <t>CUST_9</t>
  </si>
  <si>
    <t>0-50</t>
  </si>
  <si>
    <t>CUST_10</t>
  </si>
  <si>
    <t>50-100</t>
  </si>
  <si>
    <t>CUST_11</t>
  </si>
  <si>
    <t>Debit Card</t>
  </si>
  <si>
    <t>100-150</t>
  </si>
  <si>
    <t>CUST_12</t>
  </si>
  <si>
    <t>150-200</t>
  </si>
  <si>
    <t>CUST_13</t>
  </si>
  <si>
    <t>200-250</t>
  </si>
  <si>
    <t>CUST_14</t>
  </si>
  <si>
    <t>250-300</t>
  </si>
  <si>
    <t>CUST_15</t>
  </si>
  <si>
    <t>350-400</t>
  </si>
  <si>
    <t>CUST_16</t>
  </si>
  <si>
    <t>400-450</t>
  </si>
  <si>
    <t>CUST_17</t>
  </si>
  <si>
    <t>450-500</t>
  </si>
  <si>
    <t>CUST_18</t>
  </si>
  <si>
    <t>500-550</t>
  </si>
  <si>
    <t>CUST_19</t>
  </si>
  <si>
    <t>Total</t>
  </si>
  <si>
    <t>CUST_20</t>
  </si>
  <si>
    <t>CUST_21</t>
  </si>
  <si>
    <t>CUST_22</t>
  </si>
  <si>
    <t>Total Combinations</t>
  </si>
  <si>
    <t>Combination</t>
  </si>
  <si>
    <t>Category</t>
  </si>
  <si>
    <t>Probablity Of Each</t>
  </si>
  <si>
    <t>Probablity of Category</t>
  </si>
  <si>
    <t>Conditional Probablity of payment method given category</t>
  </si>
  <si>
    <t>CUST_23</t>
  </si>
  <si>
    <t>CUST_24</t>
  </si>
  <si>
    <t>CUST_25</t>
  </si>
  <si>
    <t>CUST_26</t>
  </si>
  <si>
    <t>CUST_27</t>
  </si>
  <si>
    <t>CUST_28</t>
  </si>
  <si>
    <t>CUST_29</t>
  </si>
  <si>
    <t>CUST_30</t>
  </si>
  <si>
    <t>CUST_31</t>
  </si>
  <si>
    <t>CUST_32</t>
  </si>
  <si>
    <t>CUST_33</t>
  </si>
  <si>
    <t>CUST_34</t>
  </si>
  <si>
    <t>CUST_35</t>
  </si>
  <si>
    <t>CUST_36</t>
  </si>
  <si>
    <t>CUST_37</t>
  </si>
  <si>
    <t>CUST_38</t>
  </si>
  <si>
    <t>CUST_39</t>
  </si>
  <si>
    <t>CUST_40</t>
  </si>
  <si>
    <t>CUST_41</t>
  </si>
  <si>
    <t>CUST_42</t>
  </si>
  <si>
    <t>CUST_43</t>
  </si>
  <si>
    <t>CUST_44</t>
  </si>
  <si>
    <t>CUST_45</t>
  </si>
  <si>
    <t>CUST_46</t>
  </si>
  <si>
    <t>CUST_47</t>
  </si>
  <si>
    <t>CUST_48</t>
  </si>
  <si>
    <t>CUST_49</t>
  </si>
  <si>
    <t>CUST_50</t>
  </si>
  <si>
    <t>CUST_51</t>
  </si>
  <si>
    <t>CUST_52</t>
  </si>
  <si>
    <t>CUST_53</t>
  </si>
  <si>
    <t>CUST_54</t>
  </si>
  <si>
    <t>CUST_55</t>
  </si>
  <si>
    <t>CUST_56</t>
  </si>
  <si>
    <t>CUST_57</t>
  </si>
  <si>
    <t>CUST_58</t>
  </si>
  <si>
    <t>CUST_59</t>
  </si>
  <si>
    <t>CUST_60</t>
  </si>
  <si>
    <t>CUST_61</t>
  </si>
  <si>
    <t>CUST_62</t>
  </si>
  <si>
    <t>CUST_63</t>
  </si>
  <si>
    <t>CUST_64</t>
  </si>
  <si>
    <t>CUST_65</t>
  </si>
  <si>
    <t>CUST_66</t>
  </si>
  <si>
    <t>CUST_67</t>
  </si>
  <si>
    <t>CUST_68</t>
  </si>
  <si>
    <t>CUST_69</t>
  </si>
  <si>
    <t>CUST_70</t>
  </si>
  <si>
    <t>CUST_71</t>
  </si>
  <si>
    <t>CUST_72</t>
  </si>
  <si>
    <t>CUST_73</t>
  </si>
  <si>
    <t>CUST_74</t>
  </si>
  <si>
    <t>CUST_75</t>
  </si>
  <si>
    <t>CUST_76</t>
  </si>
  <si>
    <t>CUST_77</t>
  </si>
  <si>
    <t>CUST_78</t>
  </si>
  <si>
    <t>CUST_79</t>
  </si>
  <si>
    <t>CUST_80</t>
  </si>
  <si>
    <t>CUST_81</t>
  </si>
  <si>
    <t>CUST_82</t>
  </si>
  <si>
    <t>CUST_83</t>
  </si>
  <si>
    <t>CUST_84</t>
  </si>
  <si>
    <t>CUST_85</t>
  </si>
  <si>
    <t>CUST_86</t>
  </si>
  <si>
    <t>CUST_87</t>
  </si>
  <si>
    <t>CUST_88</t>
  </si>
  <si>
    <t>CUST_89</t>
  </si>
  <si>
    <t>CUST_90</t>
  </si>
  <si>
    <t>CUST_91</t>
  </si>
  <si>
    <t>CUST_92</t>
  </si>
  <si>
    <t>CUST_93</t>
  </si>
  <si>
    <t>CUST_94</t>
  </si>
  <si>
    <t>CUST_95</t>
  </si>
  <si>
    <t>CUST_96</t>
  </si>
  <si>
    <t>CUST_97</t>
  </si>
  <si>
    <t>CUST_98</t>
  </si>
  <si>
    <t>CUST_99</t>
  </si>
  <si>
    <t>CUST_100</t>
  </si>
  <si>
    <t>CUST_101</t>
  </si>
  <si>
    <t>CUST_102</t>
  </si>
  <si>
    <t>CUST_103</t>
  </si>
  <si>
    <t>CUST_104</t>
  </si>
  <si>
    <t>CUST_105</t>
  </si>
  <si>
    <t>CUST_106</t>
  </si>
  <si>
    <t>CUST_107</t>
  </si>
  <si>
    <t>CUST_108</t>
  </si>
  <si>
    <t>CUST_109</t>
  </si>
  <si>
    <t>CUST_110</t>
  </si>
  <si>
    <t>CUST_111</t>
  </si>
  <si>
    <t>CUST_112</t>
  </si>
  <si>
    <t>CUST_113</t>
  </si>
  <si>
    <t>CUST_114</t>
  </si>
  <si>
    <t>CUST_115</t>
  </si>
  <si>
    <t>CUST_116</t>
  </si>
  <si>
    <t>CUST_117</t>
  </si>
  <si>
    <t>CUST_118</t>
  </si>
  <si>
    <t>CUST_119</t>
  </si>
  <si>
    <t>CUST_120</t>
  </si>
  <si>
    <t>CUST_121</t>
  </si>
  <si>
    <t>CUST_122</t>
  </si>
  <si>
    <t>CUST_123</t>
  </si>
  <si>
    <t>CUST_124</t>
  </si>
  <si>
    <t>CUST_125</t>
  </si>
  <si>
    <t>CUST_126</t>
  </si>
  <si>
    <t>CUST_127</t>
  </si>
  <si>
    <t>CUST_128</t>
  </si>
  <si>
    <t>CUST_129</t>
  </si>
  <si>
    <t>CUST_130</t>
  </si>
  <si>
    <t>CUST_131</t>
  </si>
  <si>
    <t>CUST_132</t>
  </si>
  <si>
    <t>CUST_133</t>
  </si>
  <si>
    <t>CUST_134</t>
  </si>
  <si>
    <t>CUST_135</t>
  </si>
  <si>
    <t>CUST_136</t>
  </si>
  <si>
    <t>CUST_137</t>
  </si>
  <si>
    <t>CUST_138</t>
  </si>
  <si>
    <t>CUST_139</t>
  </si>
  <si>
    <t>CUST_140</t>
  </si>
  <si>
    <t>CUST_141</t>
  </si>
  <si>
    <t>CUST_142</t>
  </si>
  <si>
    <t>CUST_143</t>
  </si>
  <si>
    <t>CUST_144</t>
  </si>
  <si>
    <t>CUST_145</t>
  </si>
  <si>
    <t>CUST_146</t>
  </si>
  <si>
    <t>CUST_147</t>
  </si>
  <si>
    <t>CUST_148</t>
  </si>
  <si>
    <t>CUST_149</t>
  </si>
  <si>
    <t>CUST_150</t>
  </si>
  <si>
    <t>CUST_151</t>
  </si>
  <si>
    <t>CUST_152</t>
  </si>
  <si>
    <t>CUST_153</t>
  </si>
  <si>
    <t>CUST_154</t>
  </si>
  <si>
    <t>CUST_155</t>
  </si>
  <si>
    <t>CUST_156</t>
  </si>
  <si>
    <t>CUST_157</t>
  </si>
  <si>
    <t>CUST_158</t>
  </si>
  <si>
    <t>CUST_159</t>
  </si>
  <si>
    <t>CUST_160</t>
  </si>
  <si>
    <t>CUST_161</t>
  </si>
  <si>
    <t>CUST_162</t>
  </si>
  <si>
    <t>CUST_163</t>
  </si>
  <si>
    <t>CUST_164</t>
  </si>
  <si>
    <t>CUST_165</t>
  </si>
  <si>
    <t>CUST_166</t>
  </si>
  <si>
    <t>CUST_167</t>
  </si>
  <si>
    <t>CUST_168</t>
  </si>
  <si>
    <t>CUST_169</t>
  </si>
  <si>
    <t>CUST_170</t>
  </si>
  <si>
    <t>CUST_171</t>
  </si>
  <si>
    <t>CUST_172</t>
  </si>
  <si>
    <t>CUST_173</t>
  </si>
  <si>
    <t>CUST_174</t>
  </si>
  <si>
    <t>CUST_175</t>
  </si>
  <si>
    <t>CUST_176</t>
  </si>
  <si>
    <t>CUST_177</t>
  </si>
  <si>
    <t>CUST_178</t>
  </si>
  <si>
    <t>CUST_179</t>
  </si>
  <si>
    <t>CUST_180</t>
  </si>
  <si>
    <t>CUST_181</t>
  </si>
  <si>
    <t>CUST_182</t>
  </si>
  <si>
    <t>CUST_183</t>
  </si>
  <si>
    <t>CUST_184</t>
  </si>
  <si>
    <t>CUST_185</t>
  </si>
  <si>
    <t>CUST_186</t>
  </si>
  <si>
    <t>CUST_187</t>
  </si>
  <si>
    <t>CUST_188</t>
  </si>
  <si>
    <t>CUST_189</t>
  </si>
  <si>
    <t>CUST_190</t>
  </si>
  <si>
    <t>CUST_191</t>
  </si>
  <si>
    <t>CUST_192</t>
  </si>
  <si>
    <t>CUST_193</t>
  </si>
  <si>
    <t>CUST_194</t>
  </si>
  <si>
    <t>CUST_195</t>
  </si>
  <si>
    <t>CUST_196</t>
  </si>
  <si>
    <t>CUST_197</t>
  </si>
  <si>
    <t>CUST_198</t>
  </si>
  <si>
    <t>CUST_199</t>
  </si>
  <si>
    <t>CUST_200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</si>
</sst>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2.13"/>
    <col customWidth="1" min="11" max="11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491.88</v>
      </c>
      <c r="D2" s="2">
        <v>45292.0</v>
      </c>
      <c r="E2" s="1" t="s">
        <v>13</v>
      </c>
      <c r="F2" s="1">
        <f>COUNTA(A2:A1000)</f>
        <v>200</v>
      </c>
      <c r="G2" s="1" t="s">
        <v>12</v>
      </c>
      <c r="H2" s="3">
        <f t="shared" ref="H2:H6" si="1">SUMIF($B$2:$B1000, G2, $C$2:$C1000)</f>
        <v>14465.19</v>
      </c>
      <c r="I2" s="3">
        <f t="shared" ref="I2:I6" si="2">COUNTIF($B$2:$B1000, G2)</f>
        <v>49</v>
      </c>
      <c r="J2" s="3">
        <f t="shared" ref="J2:J6" si="3">I2/$F$2</f>
        <v>0.245</v>
      </c>
      <c r="K2" s="3">
        <f t="shared" ref="K2:K6" si="4">J2 * I2</f>
        <v>12.005</v>
      </c>
    </row>
    <row r="3">
      <c r="A3" s="1" t="s">
        <v>14</v>
      </c>
      <c r="B3" s="1" t="s">
        <v>15</v>
      </c>
      <c r="C3" s="1">
        <v>205.42</v>
      </c>
      <c r="D3" s="2">
        <v>45293.0</v>
      </c>
      <c r="E3" s="1" t="s">
        <v>13</v>
      </c>
      <c r="F3" s="1" t="s">
        <v>16</v>
      </c>
      <c r="G3" s="4" t="s">
        <v>15</v>
      </c>
      <c r="H3" s="3">
        <f t="shared" si="1"/>
        <v>9357.05</v>
      </c>
      <c r="I3" s="3">
        <f t="shared" si="2"/>
        <v>36</v>
      </c>
      <c r="J3" s="3">
        <f t="shared" si="3"/>
        <v>0.18</v>
      </c>
      <c r="K3" s="3">
        <f t="shared" si="4"/>
        <v>6.48</v>
      </c>
    </row>
    <row r="4">
      <c r="A4" s="1" t="s">
        <v>17</v>
      </c>
      <c r="B4" s="1" t="s">
        <v>18</v>
      </c>
      <c r="C4" s="1">
        <v>410.05</v>
      </c>
      <c r="D4" s="2">
        <v>45294.0</v>
      </c>
      <c r="E4" s="1" t="s">
        <v>19</v>
      </c>
      <c r="F4" s="3">
        <f>SUM(C2:C1000)</f>
        <v>52193.6</v>
      </c>
      <c r="G4" s="4" t="s">
        <v>18</v>
      </c>
      <c r="H4" s="3">
        <f t="shared" si="1"/>
        <v>9569.76</v>
      </c>
      <c r="I4" s="3">
        <f t="shared" si="2"/>
        <v>37</v>
      </c>
      <c r="J4" s="3">
        <f t="shared" si="3"/>
        <v>0.185</v>
      </c>
      <c r="K4" s="3">
        <f t="shared" si="4"/>
        <v>6.845</v>
      </c>
    </row>
    <row r="5">
      <c r="A5" s="1" t="s">
        <v>20</v>
      </c>
      <c r="B5" s="1" t="s">
        <v>15</v>
      </c>
      <c r="C5" s="1">
        <v>401.19</v>
      </c>
      <c r="D5" s="2">
        <v>45295.0</v>
      </c>
      <c r="E5" s="1" t="s">
        <v>21</v>
      </c>
      <c r="G5" s="4" t="s">
        <v>22</v>
      </c>
      <c r="H5" s="3">
        <f t="shared" si="1"/>
        <v>8431.2</v>
      </c>
      <c r="I5" s="3">
        <f t="shared" si="2"/>
        <v>35</v>
      </c>
      <c r="J5" s="3">
        <f t="shared" si="3"/>
        <v>0.175</v>
      </c>
      <c r="K5" s="3">
        <f t="shared" si="4"/>
        <v>6.125</v>
      </c>
    </row>
    <row r="6">
      <c r="A6" s="1" t="s">
        <v>23</v>
      </c>
      <c r="B6" s="1" t="s">
        <v>15</v>
      </c>
      <c r="C6" s="1">
        <v>83.85</v>
      </c>
      <c r="D6" s="2">
        <v>45296.0</v>
      </c>
      <c r="E6" s="1" t="s">
        <v>21</v>
      </c>
      <c r="G6" s="4" t="s">
        <v>24</v>
      </c>
      <c r="H6" s="3">
        <f t="shared" si="1"/>
        <v>10370.4</v>
      </c>
      <c r="I6" s="3">
        <f t="shared" si="2"/>
        <v>43</v>
      </c>
      <c r="J6" s="3">
        <f t="shared" si="3"/>
        <v>0.215</v>
      </c>
      <c r="K6" s="3">
        <f t="shared" si="4"/>
        <v>9.245</v>
      </c>
    </row>
    <row r="7">
      <c r="A7" s="1" t="s">
        <v>25</v>
      </c>
      <c r="B7" s="1" t="s">
        <v>22</v>
      </c>
      <c r="C7" s="1">
        <v>259.02</v>
      </c>
      <c r="D7" s="2">
        <v>45297.0</v>
      </c>
      <c r="E7" s="1" t="s">
        <v>19</v>
      </c>
    </row>
    <row r="8">
      <c r="A8" s="1" t="s">
        <v>26</v>
      </c>
      <c r="B8" s="1" t="s">
        <v>18</v>
      </c>
      <c r="C8" s="1">
        <v>350.95</v>
      </c>
      <c r="D8" s="2">
        <v>45298.0</v>
      </c>
      <c r="E8" s="1" t="s">
        <v>27</v>
      </c>
    </row>
    <row r="9">
      <c r="A9" s="1" t="s">
        <v>28</v>
      </c>
      <c r="B9" s="1" t="s">
        <v>18</v>
      </c>
      <c r="C9" s="1">
        <v>430.6</v>
      </c>
      <c r="D9" s="2">
        <v>45299.0</v>
      </c>
      <c r="E9" s="1" t="s">
        <v>21</v>
      </c>
      <c r="F9" s="1" t="s">
        <v>29</v>
      </c>
      <c r="G9" s="1" t="s">
        <v>30</v>
      </c>
      <c r="H9" s="1" t="s">
        <v>31</v>
      </c>
      <c r="I9" s="1" t="s">
        <v>32</v>
      </c>
    </row>
    <row r="10">
      <c r="A10" s="1" t="s">
        <v>33</v>
      </c>
      <c r="B10" s="1" t="s">
        <v>18</v>
      </c>
      <c r="C10" s="1">
        <v>169.72</v>
      </c>
      <c r="D10" s="2">
        <v>45300.0</v>
      </c>
      <c r="E10" s="1" t="s">
        <v>13</v>
      </c>
      <c r="F10" s="1">
        <v>50.0</v>
      </c>
      <c r="G10" s="1" t="s">
        <v>34</v>
      </c>
      <c r="H10" s="3">
        <f t="array" ref="H10">COUNTIF(FLOOR($C$2:$C$201,$F$10)/$F$10, ROW() - 10)</f>
        <v>17</v>
      </c>
      <c r="I10" s="3">
        <f t="array" ref="I10:I19">H10:H19/$H$20</f>
        <v>0.085</v>
      </c>
    </row>
    <row r="11">
      <c r="A11" s="1" t="s">
        <v>35</v>
      </c>
      <c r="B11" s="1" t="s">
        <v>15</v>
      </c>
      <c r="C11" s="1">
        <v>117.92</v>
      </c>
      <c r="D11" s="2">
        <v>45301.0</v>
      </c>
      <c r="E11" s="1" t="s">
        <v>13</v>
      </c>
      <c r="G11" s="1" t="s">
        <v>36</v>
      </c>
      <c r="H11" s="3">
        <f t="array" ref="H11">COUNTIF(FLOOR($C$2:$C$201,$F$10)/$F$10, ROW() - 10)</f>
        <v>16</v>
      </c>
      <c r="I11" s="3">
        <v>0.08</v>
      </c>
    </row>
    <row r="12">
      <c r="A12" s="1" t="s">
        <v>37</v>
      </c>
      <c r="B12" s="1" t="s">
        <v>12</v>
      </c>
      <c r="C12" s="1">
        <v>358.46</v>
      </c>
      <c r="D12" s="2">
        <v>45302.0</v>
      </c>
      <c r="E12" s="1" t="s">
        <v>38</v>
      </c>
      <c r="G12" s="1" t="s">
        <v>39</v>
      </c>
      <c r="H12" s="3">
        <f t="array" ref="H12">COUNTIF(FLOOR($C$2:$C$201,$F$10)/$F$10, ROW() - 10)</f>
        <v>23</v>
      </c>
      <c r="I12" s="3">
        <v>0.115</v>
      </c>
    </row>
    <row r="13">
      <c r="A13" s="1" t="s">
        <v>40</v>
      </c>
      <c r="B13" s="1" t="s">
        <v>18</v>
      </c>
      <c r="C13" s="1">
        <v>406.66</v>
      </c>
      <c r="D13" s="2">
        <v>45303.0</v>
      </c>
      <c r="E13" s="1" t="s">
        <v>21</v>
      </c>
      <c r="G13" s="1" t="s">
        <v>41</v>
      </c>
      <c r="H13" s="3">
        <f t="array" ref="H13">COUNTIF(FLOOR($C$2:$C$201,$F$10)/$F$10, ROW() - 10)</f>
        <v>20</v>
      </c>
      <c r="I13" s="3">
        <v>0.1</v>
      </c>
    </row>
    <row r="14">
      <c r="A14" s="1" t="s">
        <v>42</v>
      </c>
      <c r="B14" s="1" t="s">
        <v>15</v>
      </c>
      <c r="C14" s="1">
        <v>180.85</v>
      </c>
      <c r="D14" s="2">
        <v>45304.0</v>
      </c>
      <c r="E14" s="1" t="s">
        <v>27</v>
      </c>
      <c r="G14" s="1" t="s">
        <v>43</v>
      </c>
      <c r="H14" s="3">
        <f t="array" ref="H14">COUNTIF(FLOOR($C$2:$C$201,$F$10)/$F$10, ROW() - 10)</f>
        <v>21</v>
      </c>
      <c r="I14" s="3">
        <v>0.105</v>
      </c>
    </row>
    <row r="15">
      <c r="A15" s="1" t="s">
        <v>44</v>
      </c>
      <c r="B15" s="1" t="s">
        <v>22</v>
      </c>
      <c r="C15" s="1">
        <v>57.13</v>
      </c>
      <c r="D15" s="2">
        <v>45305.0</v>
      </c>
      <c r="E15" s="1" t="s">
        <v>19</v>
      </c>
      <c r="G15" s="1" t="s">
        <v>45</v>
      </c>
      <c r="H15" s="3">
        <f t="array" ref="H15">COUNTIF(FLOOR($C$2:$C$201,$F$10)/$F$10, ROW() - 10)</f>
        <v>22</v>
      </c>
      <c r="I15" s="3">
        <v>0.11</v>
      </c>
    </row>
    <row r="16">
      <c r="A16" s="1" t="s">
        <v>46</v>
      </c>
      <c r="B16" s="1" t="s">
        <v>12</v>
      </c>
      <c r="C16" s="1">
        <v>470.86</v>
      </c>
      <c r="D16" s="2">
        <v>45306.0</v>
      </c>
      <c r="E16" s="1" t="s">
        <v>19</v>
      </c>
      <c r="G16" s="1" t="s">
        <v>47</v>
      </c>
      <c r="H16" s="3">
        <f t="array" ref="H16">COUNTIF(FLOOR($C$2:$C$201,$F$10)/$F$10, ROW() - 10)</f>
        <v>17</v>
      </c>
      <c r="I16" s="3">
        <v>0.085</v>
      </c>
    </row>
    <row r="17">
      <c r="A17" s="1" t="s">
        <v>48</v>
      </c>
      <c r="B17" s="1" t="s">
        <v>22</v>
      </c>
      <c r="C17" s="1">
        <v>204.81</v>
      </c>
      <c r="D17" s="2">
        <v>45307.0</v>
      </c>
      <c r="E17" s="1" t="s">
        <v>27</v>
      </c>
      <c r="G17" s="1" t="s">
        <v>49</v>
      </c>
      <c r="H17" s="3">
        <f t="array" ref="H17">COUNTIF(FLOOR($C$2:$C$201,$F$10)/$F$10, ROW() - 10)</f>
        <v>16</v>
      </c>
      <c r="I17" s="3">
        <v>0.08</v>
      </c>
    </row>
    <row r="18">
      <c r="A18" s="1" t="s">
        <v>50</v>
      </c>
      <c r="B18" s="1" t="s">
        <v>12</v>
      </c>
      <c r="C18" s="1">
        <v>263.7</v>
      </c>
      <c r="D18" s="2">
        <v>45308.0</v>
      </c>
      <c r="E18" s="1" t="s">
        <v>38</v>
      </c>
      <c r="G18" s="1" t="s">
        <v>51</v>
      </c>
      <c r="H18" s="3">
        <f t="array" ref="H18">COUNTIF(FLOOR($C$2:$C$201,$F$10)/$F$10, ROW() - 10)</f>
        <v>23</v>
      </c>
      <c r="I18" s="3">
        <v>0.115</v>
      </c>
    </row>
    <row r="19">
      <c r="A19" s="1" t="s">
        <v>52</v>
      </c>
      <c r="B19" s="1" t="s">
        <v>15</v>
      </c>
      <c r="C19" s="1">
        <v>420.48</v>
      </c>
      <c r="D19" s="2">
        <v>45309.0</v>
      </c>
      <c r="E19" s="1" t="s">
        <v>19</v>
      </c>
      <c r="G19" s="1" t="s">
        <v>53</v>
      </c>
      <c r="H19" s="3">
        <f t="array" ref="H19">COUNTIF(FLOOR($C$2:$C$201,$F$10)/$F$10, ROW() - 10)</f>
        <v>25</v>
      </c>
      <c r="I19" s="3">
        <v>0.125</v>
      </c>
    </row>
    <row r="20">
      <c r="A20" s="1" t="s">
        <v>54</v>
      </c>
      <c r="B20" s="1" t="s">
        <v>24</v>
      </c>
      <c r="C20" s="1">
        <v>341.09</v>
      </c>
      <c r="D20" s="2">
        <v>45310.0</v>
      </c>
      <c r="E20" s="1" t="s">
        <v>21</v>
      </c>
      <c r="G20" s="1" t="s">
        <v>55</v>
      </c>
      <c r="H20" s="3">
        <f t="shared" ref="H20:I20" si="5">SUM(H10:H19)</f>
        <v>200</v>
      </c>
      <c r="I20" s="3">
        <f t="shared" si="5"/>
        <v>1</v>
      </c>
    </row>
    <row r="21">
      <c r="A21" s="1" t="s">
        <v>56</v>
      </c>
      <c r="B21" s="1" t="s">
        <v>12</v>
      </c>
      <c r="C21" s="1">
        <v>370.26</v>
      </c>
      <c r="D21" s="2">
        <v>45311.0</v>
      </c>
      <c r="E21" s="1" t="s">
        <v>38</v>
      </c>
    </row>
    <row r="22">
      <c r="A22" s="1" t="s">
        <v>57</v>
      </c>
      <c r="B22" s="1" t="s">
        <v>22</v>
      </c>
      <c r="C22" s="1">
        <v>112.45</v>
      </c>
      <c r="D22" s="2">
        <v>45312.0</v>
      </c>
      <c r="E22" s="1" t="s">
        <v>21</v>
      </c>
    </row>
    <row r="23">
      <c r="A23" s="1" t="s">
        <v>58</v>
      </c>
      <c r="B23" s="1" t="s">
        <v>15</v>
      </c>
      <c r="C23" s="1">
        <v>275.31</v>
      </c>
      <c r="D23" s="2">
        <v>45313.0</v>
      </c>
      <c r="E23" s="1" t="s">
        <v>13</v>
      </c>
      <c r="F23" s="1" t="s">
        <v>59</v>
      </c>
      <c r="G23" s="1" t="s">
        <v>60</v>
      </c>
      <c r="H23" s="1" t="s">
        <v>61</v>
      </c>
      <c r="I23" s="1" t="s">
        <v>5</v>
      </c>
      <c r="J23" s="1" t="s">
        <v>62</v>
      </c>
      <c r="K23" s="1" t="s">
        <v>63</v>
      </c>
      <c r="L23" s="1" t="s">
        <v>64</v>
      </c>
    </row>
    <row r="24">
      <c r="A24" s="1" t="s">
        <v>65</v>
      </c>
      <c r="B24" s="1" t="s">
        <v>12</v>
      </c>
      <c r="C24" s="1">
        <v>350.93</v>
      </c>
      <c r="D24" s="2">
        <v>45314.0</v>
      </c>
      <c r="E24" s="1" t="s">
        <v>38</v>
      </c>
      <c r="F24" s="3">
        <f>IFERROR(__xludf.DUMMYFUNCTION("COUNTUNIQUE(ARRAYFORMULA(CONCAT(CONCAT(B2:B201, "" - ""), E2:E201)))"),25.0)</f>
        <v>25</v>
      </c>
      <c r="G24" s="3" t="str">
        <f>IFERROR(__xludf.DUMMYFUNCTION("UNIQUE(ARRAYFORMULA(CONCAT(CONCAT(B2:B201, "" - ""), E2:E201)))"),"Furniture - Credit Card")</f>
        <v>Furniture - Credit Card</v>
      </c>
      <c r="H24" s="3" t="str">
        <f>IFERROR(__xludf.DUMMYFUNCTION("TRIM(INDEX(SPLIT(G24, ""-""), 1))"),"Furniture")</f>
        <v>Furniture</v>
      </c>
      <c r="I24" s="3">
        <f t="array" ref="I24">COUNTIF(CONCAT(CONCAT($B$2:$B$201, " - "), $E$2:$E$201), G24)</f>
        <v>10</v>
      </c>
      <c r="J24" s="3">
        <f t="shared" ref="J24:J48" si="6">I24/$F$24</f>
        <v>0.4</v>
      </c>
      <c r="K24" s="3">
        <f t="shared" ref="K24:K48" si="7">VLOOKUP(H24, $G$2:$J$6, 4, FALSE)</f>
        <v>0.245</v>
      </c>
      <c r="L24" s="3">
        <f t="shared" ref="L24:L48" si="8">K24/J24</f>
        <v>0.6125</v>
      </c>
    </row>
    <row r="25">
      <c r="A25" s="1" t="s">
        <v>66</v>
      </c>
      <c r="B25" s="1" t="s">
        <v>24</v>
      </c>
      <c r="C25" s="1">
        <v>121.99</v>
      </c>
      <c r="D25" s="2">
        <v>45315.0</v>
      </c>
      <c r="E25" s="1" t="s">
        <v>19</v>
      </c>
      <c r="G25" s="3" t="str">
        <f>IFERROR(__xludf.DUMMYFUNCTION("""COMPUTED_VALUE"""),"Sports - Credit Card")</f>
        <v>Sports - Credit Card</v>
      </c>
      <c r="H25" s="3" t="str">
        <f>IFERROR(__xludf.DUMMYFUNCTION("TRIM(INDEX(SPLIT(G25, ""-""), 1))"),"Sports")</f>
        <v>Sports</v>
      </c>
      <c r="I25" s="3">
        <f t="array" ref="I25">COUNTIF(CONCAT(CONCAT($B$2:$B$201, " - "), $E$2:$E$201), G25)</f>
        <v>8</v>
      </c>
      <c r="J25" s="3">
        <f t="shared" si="6"/>
        <v>0.32</v>
      </c>
      <c r="K25" s="3">
        <f t="shared" si="7"/>
        <v>0.18</v>
      </c>
      <c r="L25" s="3">
        <f t="shared" si="8"/>
        <v>0.5625</v>
      </c>
    </row>
    <row r="26">
      <c r="A26" s="1" t="s">
        <v>67</v>
      </c>
      <c r="B26" s="1" t="s">
        <v>24</v>
      </c>
      <c r="C26" s="1">
        <v>95.73</v>
      </c>
      <c r="D26" s="2">
        <v>45316.0</v>
      </c>
      <c r="E26" s="1" t="s">
        <v>38</v>
      </c>
      <c r="G26" s="3" t="str">
        <f>IFERROR(__xludf.DUMMYFUNCTION("""COMPUTED_VALUE"""),"Grocery - Net Banking")</f>
        <v>Grocery - Net Banking</v>
      </c>
      <c r="H26" s="3" t="str">
        <f>IFERROR(__xludf.DUMMYFUNCTION("TRIM(INDEX(SPLIT(G26, ""-""), 1))"),"Grocery")</f>
        <v>Grocery</v>
      </c>
      <c r="I26" s="3">
        <f t="array" ref="I26">COUNTIF(CONCAT(CONCAT($B$2:$B$201, " - "), $E$2:$E$201), G26)</f>
        <v>11</v>
      </c>
      <c r="J26" s="3">
        <f t="shared" si="6"/>
        <v>0.44</v>
      </c>
      <c r="K26" s="3">
        <f t="shared" si="7"/>
        <v>0.185</v>
      </c>
      <c r="L26" s="3">
        <f t="shared" si="8"/>
        <v>0.4204545455</v>
      </c>
    </row>
    <row r="27">
      <c r="A27" s="1" t="s">
        <v>68</v>
      </c>
      <c r="B27" s="1" t="s">
        <v>18</v>
      </c>
      <c r="C27" s="1">
        <v>491.26</v>
      </c>
      <c r="D27" s="2">
        <v>45317.0</v>
      </c>
      <c r="E27" s="1" t="s">
        <v>38</v>
      </c>
      <c r="G27" s="3" t="str">
        <f>IFERROR(__xludf.DUMMYFUNCTION("""COMPUTED_VALUE"""),"Sports - Cash")</f>
        <v>Sports - Cash</v>
      </c>
      <c r="H27" s="3" t="str">
        <f>IFERROR(__xludf.DUMMYFUNCTION("TRIM(INDEX(SPLIT(G27, ""-""), 1))"),"Sports")</f>
        <v>Sports</v>
      </c>
      <c r="I27" s="3">
        <f t="array" ref="I27">COUNTIF(CONCAT(CONCAT($B$2:$B$201, " - "), $E$2:$E$201), G27)</f>
        <v>6</v>
      </c>
      <c r="J27" s="3">
        <f t="shared" si="6"/>
        <v>0.24</v>
      </c>
      <c r="K27" s="3">
        <f t="shared" si="7"/>
        <v>0.18</v>
      </c>
      <c r="L27" s="3">
        <f t="shared" si="8"/>
        <v>0.75</v>
      </c>
    </row>
    <row r="28">
      <c r="A28" s="1" t="s">
        <v>69</v>
      </c>
      <c r="B28" s="1" t="s">
        <v>18</v>
      </c>
      <c r="C28" s="1">
        <v>263.15</v>
      </c>
      <c r="D28" s="2">
        <v>45318.0</v>
      </c>
      <c r="E28" s="1" t="s">
        <v>38</v>
      </c>
      <c r="G28" s="3" t="str">
        <f>IFERROR(__xludf.DUMMYFUNCTION("""COMPUTED_VALUE"""),"Clothing - Net Banking")</f>
        <v>Clothing - Net Banking</v>
      </c>
      <c r="H28" s="3" t="str">
        <f>IFERROR(__xludf.DUMMYFUNCTION("TRIM(INDEX(SPLIT(G28, ""-""), 1))"),"Clothing")</f>
        <v>Clothing</v>
      </c>
      <c r="I28" s="3">
        <f t="array" ref="I28">COUNTIF(CONCAT(CONCAT($B$2:$B$201, " - "), $E$2:$E$201), G28)</f>
        <v>6</v>
      </c>
      <c r="J28" s="3">
        <f t="shared" si="6"/>
        <v>0.24</v>
      </c>
      <c r="K28" s="3">
        <f t="shared" si="7"/>
        <v>0.175</v>
      </c>
      <c r="L28" s="3">
        <f t="shared" si="8"/>
        <v>0.7291666667</v>
      </c>
    </row>
    <row r="29">
      <c r="A29" s="1" t="s">
        <v>70</v>
      </c>
      <c r="B29" s="1" t="s">
        <v>22</v>
      </c>
      <c r="C29" s="1">
        <v>137.81</v>
      </c>
      <c r="D29" s="2">
        <v>45319.0</v>
      </c>
      <c r="E29" s="1" t="s">
        <v>38</v>
      </c>
      <c r="G29" s="3" t="str">
        <f>IFERROR(__xludf.DUMMYFUNCTION("""COMPUTED_VALUE"""),"Grocery - UPI")</f>
        <v>Grocery - UPI</v>
      </c>
      <c r="H29" s="3" t="str">
        <f>IFERROR(__xludf.DUMMYFUNCTION("TRIM(INDEX(SPLIT(G29, ""-""), 1))"),"Grocery")</f>
        <v>Grocery</v>
      </c>
      <c r="I29" s="3">
        <f t="array" ref="I29">COUNTIF(CONCAT(CONCAT($B$2:$B$201, " - "), $E$2:$E$201), G29)</f>
        <v>6</v>
      </c>
      <c r="J29" s="3">
        <f t="shared" si="6"/>
        <v>0.24</v>
      </c>
      <c r="K29" s="3">
        <f t="shared" si="7"/>
        <v>0.185</v>
      </c>
      <c r="L29" s="3">
        <f t="shared" si="8"/>
        <v>0.7708333333</v>
      </c>
    </row>
    <row r="30">
      <c r="A30" s="1" t="s">
        <v>71</v>
      </c>
      <c r="B30" s="1" t="s">
        <v>12</v>
      </c>
      <c r="C30" s="1">
        <v>498.16</v>
      </c>
      <c r="D30" s="2">
        <v>45320.0</v>
      </c>
      <c r="E30" s="1" t="s">
        <v>21</v>
      </c>
      <c r="G30" s="3" t="str">
        <f>IFERROR(__xludf.DUMMYFUNCTION("""COMPUTED_VALUE"""),"Grocery - Cash")</f>
        <v>Grocery - Cash</v>
      </c>
      <c r="H30" s="3" t="str">
        <f>IFERROR(__xludf.DUMMYFUNCTION("TRIM(INDEX(SPLIT(G30, ""-""), 1))"),"Grocery")</f>
        <v>Grocery</v>
      </c>
      <c r="I30" s="3">
        <f t="array" ref="I30">COUNTIF(CONCAT(CONCAT($B$2:$B$201, " - "), $E$2:$E$201), G30)</f>
        <v>8</v>
      </c>
      <c r="J30" s="3">
        <f t="shared" si="6"/>
        <v>0.32</v>
      </c>
      <c r="K30" s="3">
        <f t="shared" si="7"/>
        <v>0.185</v>
      </c>
      <c r="L30" s="3">
        <f t="shared" si="8"/>
        <v>0.578125</v>
      </c>
    </row>
    <row r="31">
      <c r="A31" s="1" t="s">
        <v>72</v>
      </c>
      <c r="B31" s="1" t="s">
        <v>12</v>
      </c>
      <c r="C31" s="1">
        <v>483.06</v>
      </c>
      <c r="D31" s="2">
        <v>45321.0</v>
      </c>
      <c r="E31" s="1" t="s">
        <v>13</v>
      </c>
      <c r="G31" s="3" t="str">
        <f>IFERROR(__xludf.DUMMYFUNCTION("""COMPUTED_VALUE"""),"Grocery - Credit Card")</f>
        <v>Grocery - Credit Card</v>
      </c>
      <c r="H31" s="3" t="str">
        <f>IFERROR(__xludf.DUMMYFUNCTION("TRIM(INDEX(SPLIT(G31, ""-""), 1))"),"Grocery")</f>
        <v>Grocery</v>
      </c>
      <c r="I31" s="3">
        <f t="array" ref="I31">COUNTIF(CONCAT(CONCAT($B$2:$B$201, " - "), $E$2:$E$201), G31)</f>
        <v>5</v>
      </c>
      <c r="J31" s="3">
        <f t="shared" si="6"/>
        <v>0.2</v>
      </c>
      <c r="K31" s="3">
        <f t="shared" si="7"/>
        <v>0.185</v>
      </c>
      <c r="L31" s="3">
        <f t="shared" si="8"/>
        <v>0.925</v>
      </c>
    </row>
    <row r="32">
      <c r="A32" s="1" t="s">
        <v>73</v>
      </c>
      <c r="B32" s="1" t="s">
        <v>18</v>
      </c>
      <c r="C32" s="1">
        <v>283.56</v>
      </c>
      <c r="D32" s="2">
        <v>45322.0</v>
      </c>
      <c r="E32" s="1" t="s">
        <v>27</v>
      </c>
      <c r="G32" s="3" t="str">
        <f>IFERROR(__xludf.DUMMYFUNCTION("""COMPUTED_VALUE"""),"Furniture - Debit Card")</f>
        <v>Furniture - Debit Card</v>
      </c>
      <c r="H32" s="3" t="str">
        <f>IFERROR(__xludf.DUMMYFUNCTION("TRIM(INDEX(SPLIT(G32, ""-""), 1))"),"Furniture")</f>
        <v>Furniture</v>
      </c>
      <c r="I32" s="3">
        <f t="array" ref="I32">COUNTIF(CONCAT(CONCAT($B$2:$B$201, " - "), $E$2:$E$201), G32)</f>
        <v>11</v>
      </c>
      <c r="J32" s="3">
        <f t="shared" si="6"/>
        <v>0.44</v>
      </c>
      <c r="K32" s="3">
        <f t="shared" si="7"/>
        <v>0.245</v>
      </c>
      <c r="L32" s="3">
        <f t="shared" si="8"/>
        <v>0.5568181818</v>
      </c>
    </row>
    <row r="33">
      <c r="A33" s="1" t="s">
        <v>74</v>
      </c>
      <c r="B33" s="1" t="s">
        <v>12</v>
      </c>
      <c r="C33" s="1">
        <v>442.49</v>
      </c>
      <c r="D33" s="2">
        <v>45323.0</v>
      </c>
      <c r="E33" s="1" t="s">
        <v>38</v>
      </c>
      <c r="G33" s="3" t="str">
        <f>IFERROR(__xludf.DUMMYFUNCTION("""COMPUTED_VALUE"""),"Sports - UPI")</f>
        <v>Sports - UPI</v>
      </c>
      <c r="H33" s="3" t="str">
        <f>IFERROR(__xludf.DUMMYFUNCTION("TRIM(INDEX(SPLIT(G33, ""-""), 1))"),"Sports")</f>
        <v>Sports</v>
      </c>
      <c r="I33" s="3">
        <f t="array" ref="I33">COUNTIF(CONCAT(CONCAT($B$2:$B$201, " - "), $E$2:$E$201), G33)</f>
        <v>10</v>
      </c>
      <c r="J33" s="3">
        <f t="shared" si="6"/>
        <v>0.4</v>
      </c>
      <c r="K33" s="3">
        <f t="shared" si="7"/>
        <v>0.18</v>
      </c>
      <c r="L33" s="3">
        <f t="shared" si="8"/>
        <v>0.45</v>
      </c>
    </row>
    <row r="34">
      <c r="A34" s="1" t="s">
        <v>75</v>
      </c>
      <c r="B34" s="1" t="s">
        <v>12</v>
      </c>
      <c r="C34" s="1">
        <v>102.47</v>
      </c>
      <c r="D34" s="2">
        <v>45324.0</v>
      </c>
      <c r="E34" s="1" t="s">
        <v>19</v>
      </c>
      <c r="G34" s="3" t="str">
        <f>IFERROR(__xludf.DUMMYFUNCTION("""COMPUTED_VALUE"""),"Furniture - Net Banking")</f>
        <v>Furniture - Net Banking</v>
      </c>
      <c r="H34" s="3" t="str">
        <f>IFERROR(__xludf.DUMMYFUNCTION("TRIM(INDEX(SPLIT(G34, ""-""), 1))"),"Furniture")</f>
        <v>Furniture</v>
      </c>
      <c r="I34" s="3">
        <f t="array" ref="I34">COUNTIF(CONCAT(CONCAT($B$2:$B$201, " - "), $E$2:$E$201), G34)</f>
        <v>13</v>
      </c>
      <c r="J34" s="3">
        <f t="shared" si="6"/>
        <v>0.52</v>
      </c>
      <c r="K34" s="3">
        <f t="shared" si="7"/>
        <v>0.245</v>
      </c>
      <c r="L34" s="3">
        <f t="shared" si="8"/>
        <v>0.4711538462</v>
      </c>
    </row>
    <row r="35">
      <c r="A35" s="1" t="s">
        <v>76</v>
      </c>
      <c r="B35" s="1" t="s">
        <v>24</v>
      </c>
      <c r="C35" s="1">
        <v>146.65</v>
      </c>
      <c r="D35" s="2">
        <v>45325.0</v>
      </c>
      <c r="E35" s="1" t="s">
        <v>38</v>
      </c>
      <c r="G35" s="3" t="str">
        <f>IFERROR(__xludf.DUMMYFUNCTION("""COMPUTED_VALUE"""),"Clothing - UPI")</f>
        <v>Clothing - UPI</v>
      </c>
      <c r="H35" s="3" t="str">
        <f>IFERROR(__xludf.DUMMYFUNCTION("TRIM(INDEX(SPLIT(G35, ""-""), 1))"),"Clothing")</f>
        <v>Clothing</v>
      </c>
      <c r="I35" s="3">
        <f t="array" ref="I35">COUNTIF(CONCAT(CONCAT($B$2:$B$201, " - "), $E$2:$E$201), G35)</f>
        <v>9</v>
      </c>
      <c r="J35" s="3">
        <f t="shared" si="6"/>
        <v>0.36</v>
      </c>
      <c r="K35" s="3">
        <f t="shared" si="7"/>
        <v>0.175</v>
      </c>
      <c r="L35" s="3">
        <f t="shared" si="8"/>
        <v>0.4861111111</v>
      </c>
    </row>
    <row r="36">
      <c r="A36" s="1" t="s">
        <v>77</v>
      </c>
      <c r="B36" s="1" t="s">
        <v>18</v>
      </c>
      <c r="C36" s="1">
        <v>353.18</v>
      </c>
      <c r="D36" s="2">
        <v>45326.0</v>
      </c>
      <c r="E36" s="1" t="s">
        <v>19</v>
      </c>
      <c r="G36" s="3" t="str">
        <f>IFERROR(__xludf.DUMMYFUNCTION("""COMPUTED_VALUE"""),"Sports - Net Banking")</f>
        <v>Sports - Net Banking</v>
      </c>
      <c r="H36" s="3" t="str">
        <f>IFERROR(__xludf.DUMMYFUNCTION("TRIM(INDEX(SPLIT(G36, ""-""), 1))"),"Sports")</f>
        <v>Sports</v>
      </c>
      <c r="I36" s="3">
        <f t="array" ref="I36">COUNTIF(CONCAT(CONCAT($B$2:$B$201, " - "), $E$2:$E$201), G36)</f>
        <v>7</v>
      </c>
      <c r="J36" s="3">
        <f t="shared" si="6"/>
        <v>0.28</v>
      </c>
      <c r="K36" s="3">
        <f t="shared" si="7"/>
        <v>0.18</v>
      </c>
      <c r="L36" s="3">
        <f t="shared" si="8"/>
        <v>0.6428571429</v>
      </c>
    </row>
    <row r="37">
      <c r="A37" s="1" t="s">
        <v>78</v>
      </c>
      <c r="B37" s="1" t="s">
        <v>15</v>
      </c>
      <c r="C37" s="1">
        <v>424.86</v>
      </c>
      <c r="D37" s="2">
        <v>45327.0</v>
      </c>
      <c r="E37" s="1" t="s">
        <v>21</v>
      </c>
      <c r="G37" s="3" t="str">
        <f>IFERROR(__xludf.DUMMYFUNCTION("""COMPUTED_VALUE"""),"Electronics - Cash")</f>
        <v>Electronics - Cash</v>
      </c>
      <c r="H37" s="3" t="str">
        <f>IFERROR(__xludf.DUMMYFUNCTION("TRIM(INDEX(SPLIT(G37, ""-""), 1))"),"Electronics")</f>
        <v>Electronics</v>
      </c>
      <c r="I37" s="3">
        <f t="array" ref="I37">COUNTIF(CONCAT(CONCAT($B$2:$B$201, " - "), $E$2:$E$201), G37)</f>
        <v>4</v>
      </c>
      <c r="J37" s="3">
        <f t="shared" si="6"/>
        <v>0.16</v>
      </c>
      <c r="K37" s="3">
        <f t="shared" si="7"/>
        <v>0.215</v>
      </c>
      <c r="L37" s="3">
        <f t="shared" si="8"/>
        <v>1.34375</v>
      </c>
    </row>
    <row r="38">
      <c r="A38" s="1" t="s">
        <v>79</v>
      </c>
      <c r="B38" s="1" t="s">
        <v>18</v>
      </c>
      <c r="C38" s="1">
        <v>429.6</v>
      </c>
      <c r="D38" s="2">
        <v>45328.0</v>
      </c>
      <c r="E38" s="1" t="s">
        <v>19</v>
      </c>
      <c r="G38" s="3" t="str">
        <f>IFERROR(__xludf.DUMMYFUNCTION("""COMPUTED_VALUE"""),"Clothing - Cash")</f>
        <v>Clothing - Cash</v>
      </c>
      <c r="H38" s="3" t="str">
        <f>IFERROR(__xludf.DUMMYFUNCTION("TRIM(INDEX(SPLIT(G38, ""-""), 1))"),"Clothing")</f>
        <v>Clothing</v>
      </c>
      <c r="I38" s="3">
        <f t="array" ref="I38">COUNTIF(CONCAT(CONCAT($B$2:$B$201, " - "), $E$2:$E$201), G38)</f>
        <v>8</v>
      </c>
      <c r="J38" s="3">
        <f t="shared" si="6"/>
        <v>0.32</v>
      </c>
      <c r="K38" s="3">
        <f t="shared" si="7"/>
        <v>0.175</v>
      </c>
      <c r="L38" s="3">
        <f t="shared" si="8"/>
        <v>0.546875</v>
      </c>
    </row>
    <row r="39">
      <c r="A39" s="1" t="s">
        <v>80</v>
      </c>
      <c r="B39" s="1" t="s">
        <v>15</v>
      </c>
      <c r="C39" s="1">
        <v>208.21</v>
      </c>
      <c r="D39" s="2">
        <v>45329.0</v>
      </c>
      <c r="E39" s="1" t="s">
        <v>27</v>
      </c>
      <c r="G39" s="3" t="str">
        <f>IFERROR(__xludf.DUMMYFUNCTION("""COMPUTED_VALUE"""),"Electronics - Net Banking")</f>
        <v>Electronics - Net Banking</v>
      </c>
      <c r="H39" s="3" t="str">
        <f>IFERROR(__xludf.DUMMYFUNCTION("TRIM(INDEX(SPLIT(G39, ""-""), 1))"),"Electronics")</f>
        <v>Electronics</v>
      </c>
      <c r="I39" s="3">
        <f t="array" ref="I39">COUNTIF(CONCAT(CONCAT($B$2:$B$201, " - "), $E$2:$E$201), G39)</f>
        <v>10</v>
      </c>
      <c r="J39" s="3">
        <f t="shared" si="6"/>
        <v>0.4</v>
      </c>
      <c r="K39" s="3">
        <f t="shared" si="7"/>
        <v>0.215</v>
      </c>
      <c r="L39" s="3">
        <f t="shared" si="8"/>
        <v>0.5375</v>
      </c>
    </row>
    <row r="40">
      <c r="A40" s="1" t="s">
        <v>81</v>
      </c>
      <c r="B40" s="1" t="s">
        <v>24</v>
      </c>
      <c r="C40" s="1">
        <v>445.01</v>
      </c>
      <c r="D40" s="2">
        <v>45330.0</v>
      </c>
      <c r="E40" s="1" t="s">
        <v>13</v>
      </c>
      <c r="G40" s="3" t="str">
        <f>IFERROR(__xludf.DUMMYFUNCTION("""COMPUTED_VALUE"""),"Electronics - Debit Card")</f>
        <v>Electronics - Debit Card</v>
      </c>
      <c r="H40" s="3" t="str">
        <f>IFERROR(__xludf.DUMMYFUNCTION("TRIM(INDEX(SPLIT(G40, ""-""), 1))"),"Electronics")</f>
        <v>Electronics</v>
      </c>
      <c r="I40" s="3">
        <f t="array" ref="I40">COUNTIF(CONCAT(CONCAT($B$2:$B$201, " - "), $E$2:$E$201), G40)</f>
        <v>7</v>
      </c>
      <c r="J40" s="3">
        <f t="shared" si="6"/>
        <v>0.28</v>
      </c>
      <c r="K40" s="3">
        <f t="shared" si="7"/>
        <v>0.215</v>
      </c>
      <c r="L40" s="3">
        <f t="shared" si="8"/>
        <v>0.7678571429</v>
      </c>
    </row>
    <row r="41">
      <c r="A41" s="1" t="s">
        <v>82</v>
      </c>
      <c r="B41" s="1" t="s">
        <v>22</v>
      </c>
      <c r="C41" s="1">
        <v>426.95</v>
      </c>
      <c r="D41" s="2">
        <v>45331.0</v>
      </c>
      <c r="E41" s="1" t="s">
        <v>19</v>
      </c>
      <c r="G41" s="3" t="str">
        <f>IFERROR(__xludf.DUMMYFUNCTION("""COMPUTED_VALUE"""),"Grocery - Debit Card")</f>
        <v>Grocery - Debit Card</v>
      </c>
      <c r="H41" s="3" t="str">
        <f>IFERROR(__xludf.DUMMYFUNCTION("TRIM(INDEX(SPLIT(G41, ""-""), 1))"),"Grocery")</f>
        <v>Grocery</v>
      </c>
      <c r="I41" s="3">
        <f t="array" ref="I41">COUNTIF(CONCAT(CONCAT($B$2:$B$201, " - "), $E$2:$E$201), G41)</f>
        <v>7</v>
      </c>
      <c r="J41" s="3">
        <f t="shared" si="6"/>
        <v>0.28</v>
      </c>
      <c r="K41" s="3">
        <f t="shared" si="7"/>
        <v>0.185</v>
      </c>
      <c r="L41" s="3">
        <f t="shared" si="8"/>
        <v>0.6607142857</v>
      </c>
    </row>
    <row r="42">
      <c r="A42" s="1" t="s">
        <v>83</v>
      </c>
      <c r="B42" s="1" t="s">
        <v>12</v>
      </c>
      <c r="C42" s="1">
        <v>468.46</v>
      </c>
      <c r="D42" s="2">
        <v>45332.0</v>
      </c>
      <c r="E42" s="1" t="s">
        <v>19</v>
      </c>
      <c r="G42" s="3" t="str">
        <f>IFERROR(__xludf.DUMMYFUNCTION("""COMPUTED_VALUE"""),"Clothing - Debit Card")</f>
        <v>Clothing - Debit Card</v>
      </c>
      <c r="H42" s="3" t="str">
        <f>IFERROR(__xludf.DUMMYFUNCTION("TRIM(INDEX(SPLIT(G42, ""-""), 1))"),"Clothing")</f>
        <v>Clothing</v>
      </c>
      <c r="I42" s="3">
        <f t="array" ref="I42">COUNTIF(CONCAT(CONCAT($B$2:$B$201, " - "), $E$2:$E$201), G42)</f>
        <v>4</v>
      </c>
      <c r="J42" s="3">
        <f t="shared" si="6"/>
        <v>0.16</v>
      </c>
      <c r="K42" s="3">
        <f t="shared" si="7"/>
        <v>0.175</v>
      </c>
      <c r="L42" s="3">
        <f t="shared" si="8"/>
        <v>1.09375</v>
      </c>
    </row>
    <row r="43">
      <c r="A43" s="1" t="s">
        <v>84</v>
      </c>
      <c r="B43" s="1" t="s">
        <v>24</v>
      </c>
      <c r="C43" s="1">
        <v>394.82</v>
      </c>
      <c r="D43" s="2">
        <v>45333.0</v>
      </c>
      <c r="E43" s="1" t="s">
        <v>13</v>
      </c>
      <c r="G43" s="3" t="str">
        <f>IFERROR(__xludf.DUMMYFUNCTION("""COMPUTED_VALUE"""),"Furniture - Cash")</f>
        <v>Furniture - Cash</v>
      </c>
      <c r="H43" s="3" t="str">
        <f>IFERROR(__xludf.DUMMYFUNCTION("TRIM(INDEX(SPLIT(G43, ""-""), 1))"),"Furniture")</f>
        <v>Furniture</v>
      </c>
      <c r="I43" s="3">
        <f t="array" ref="I43">COUNTIF(CONCAT(CONCAT($B$2:$B$201, " - "), $E$2:$E$201), G43)</f>
        <v>7</v>
      </c>
      <c r="J43" s="3">
        <f t="shared" si="6"/>
        <v>0.28</v>
      </c>
      <c r="K43" s="3">
        <f t="shared" si="7"/>
        <v>0.245</v>
      </c>
      <c r="L43" s="3">
        <f t="shared" si="8"/>
        <v>0.875</v>
      </c>
    </row>
    <row r="44">
      <c r="A44" s="1" t="s">
        <v>85</v>
      </c>
      <c r="B44" s="1" t="s">
        <v>12</v>
      </c>
      <c r="C44" s="1">
        <v>337.8</v>
      </c>
      <c r="D44" s="2">
        <v>45334.0</v>
      </c>
      <c r="E44" s="1" t="s">
        <v>27</v>
      </c>
      <c r="G44" s="3" t="str">
        <f>IFERROR(__xludf.DUMMYFUNCTION("""COMPUTED_VALUE"""),"Electronics - Credit Card")</f>
        <v>Electronics - Credit Card</v>
      </c>
      <c r="H44" s="3" t="str">
        <f>IFERROR(__xludf.DUMMYFUNCTION("TRIM(INDEX(SPLIT(G44, ""-""), 1))"),"Electronics")</f>
        <v>Electronics</v>
      </c>
      <c r="I44" s="3">
        <f t="array" ref="I44">COUNTIF(CONCAT(CONCAT($B$2:$B$201, " - "), $E$2:$E$201), G44)</f>
        <v>12</v>
      </c>
      <c r="J44" s="3">
        <f t="shared" si="6"/>
        <v>0.48</v>
      </c>
      <c r="K44" s="3">
        <f t="shared" si="7"/>
        <v>0.215</v>
      </c>
      <c r="L44" s="3">
        <f t="shared" si="8"/>
        <v>0.4479166667</v>
      </c>
    </row>
    <row r="45">
      <c r="A45" s="1" t="s">
        <v>86</v>
      </c>
      <c r="B45" s="1" t="s">
        <v>22</v>
      </c>
      <c r="C45" s="1">
        <v>294.54</v>
      </c>
      <c r="D45" s="2">
        <v>45335.0</v>
      </c>
      <c r="E45" s="1" t="s">
        <v>38</v>
      </c>
      <c r="G45" s="3" t="str">
        <f>IFERROR(__xludf.DUMMYFUNCTION("""COMPUTED_VALUE"""),"Furniture - UPI")</f>
        <v>Furniture - UPI</v>
      </c>
      <c r="H45" s="3" t="str">
        <f>IFERROR(__xludf.DUMMYFUNCTION("TRIM(INDEX(SPLIT(G45, ""-""), 1))"),"Furniture")</f>
        <v>Furniture</v>
      </c>
      <c r="I45" s="3">
        <f t="array" ref="I45">COUNTIF(CONCAT(CONCAT($B$2:$B$201, " - "), $E$2:$E$201), G45)</f>
        <v>8</v>
      </c>
      <c r="J45" s="3">
        <f t="shared" si="6"/>
        <v>0.32</v>
      </c>
      <c r="K45" s="3">
        <f t="shared" si="7"/>
        <v>0.245</v>
      </c>
      <c r="L45" s="3">
        <f t="shared" si="8"/>
        <v>0.765625</v>
      </c>
    </row>
    <row r="46">
      <c r="A46" s="1" t="s">
        <v>87</v>
      </c>
      <c r="B46" s="1" t="s">
        <v>22</v>
      </c>
      <c r="C46" s="1">
        <v>192.42</v>
      </c>
      <c r="D46" s="2">
        <v>45336.0</v>
      </c>
      <c r="E46" s="1" t="s">
        <v>19</v>
      </c>
      <c r="G46" s="3" t="str">
        <f>IFERROR(__xludf.DUMMYFUNCTION("""COMPUTED_VALUE"""),"Clothing - Credit Card")</f>
        <v>Clothing - Credit Card</v>
      </c>
      <c r="H46" s="3" t="str">
        <f>IFERROR(__xludf.DUMMYFUNCTION("TRIM(INDEX(SPLIT(G46, ""-""), 1))"),"Clothing")</f>
        <v>Clothing</v>
      </c>
      <c r="I46" s="3">
        <f t="array" ref="I46">COUNTIF(CONCAT(CONCAT($B$2:$B$201, " - "), $E$2:$E$201), G46)</f>
        <v>8</v>
      </c>
      <c r="J46" s="3">
        <f t="shared" si="6"/>
        <v>0.32</v>
      </c>
      <c r="K46" s="3">
        <f t="shared" si="7"/>
        <v>0.175</v>
      </c>
      <c r="L46" s="3">
        <f t="shared" si="8"/>
        <v>0.546875</v>
      </c>
    </row>
    <row r="47">
      <c r="A47" s="1" t="s">
        <v>88</v>
      </c>
      <c r="B47" s="1" t="s">
        <v>24</v>
      </c>
      <c r="C47" s="1">
        <v>470.67</v>
      </c>
      <c r="D47" s="2">
        <v>45337.0</v>
      </c>
      <c r="E47" s="1" t="s">
        <v>13</v>
      </c>
      <c r="G47" s="3" t="str">
        <f>IFERROR(__xludf.DUMMYFUNCTION("""COMPUTED_VALUE"""),"Electronics - UPI")</f>
        <v>Electronics - UPI</v>
      </c>
      <c r="H47" s="3" t="str">
        <f>IFERROR(__xludf.DUMMYFUNCTION("TRIM(INDEX(SPLIT(G47, ""-""), 1))"),"Electronics")</f>
        <v>Electronics</v>
      </c>
      <c r="I47" s="3">
        <f t="array" ref="I47">COUNTIF(CONCAT(CONCAT($B$2:$B$201, " - "), $E$2:$E$201), G47)</f>
        <v>10</v>
      </c>
      <c r="J47" s="3">
        <f t="shared" si="6"/>
        <v>0.4</v>
      </c>
      <c r="K47" s="3">
        <f t="shared" si="7"/>
        <v>0.215</v>
      </c>
      <c r="L47" s="3">
        <f t="shared" si="8"/>
        <v>0.5375</v>
      </c>
    </row>
    <row r="48">
      <c r="A48" s="1" t="s">
        <v>89</v>
      </c>
      <c r="B48" s="1" t="s">
        <v>22</v>
      </c>
      <c r="C48" s="1">
        <v>487.1</v>
      </c>
      <c r="D48" s="2">
        <v>45338.0</v>
      </c>
      <c r="E48" s="1" t="s">
        <v>21</v>
      </c>
      <c r="G48" s="3" t="str">
        <f>IFERROR(__xludf.DUMMYFUNCTION("""COMPUTED_VALUE"""),"Sports - Debit Card")</f>
        <v>Sports - Debit Card</v>
      </c>
      <c r="H48" s="3" t="str">
        <f>IFERROR(__xludf.DUMMYFUNCTION("TRIM(INDEX(SPLIT(G48, ""-""), 1))"),"Sports")</f>
        <v>Sports</v>
      </c>
      <c r="I48" s="3">
        <f t="array" ref="I48">COUNTIF(CONCAT(CONCAT($B$2:$B$201, " - "), $E$2:$E$201), G48)</f>
        <v>5</v>
      </c>
      <c r="J48" s="3">
        <f t="shared" si="6"/>
        <v>0.2</v>
      </c>
      <c r="K48" s="3">
        <f t="shared" si="7"/>
        <v>0.18</v>
      </c>
      <c r="L48" s="3">
        <f t="shared" si="8"/>
        <v>0.9</v>
      </c>
    </row>
    <row r="49">
      <c r="A49" s="1" t="s">
        <v>90</v>
      </c>
      <c r="B49" s="1" t="s">
        <v>15</v>
      </c>
      <c r="C49" s="1">
        <v>149.12</v>
      </c>
      <c r="D49" s="2">
        <v>45339.0</v>
      </c>
      <c r="E49" s="1" t="s">
        <v>13</v>
      </c>
    </row>
    <row r="50">
      <c r="A50" s="1" t="s">
        <v>91</v>
      </c>
      <c r="B50" s="1" t="s">
        <v>22</v>
      </c>
      <c r="C50" s="1">
        <v>159.63</v>
      </c>
      <c r="D50" s="2">
        <v>45340.0</v>
      </c>
      <c r="E50" s="1" t="s">
        <v>21</v>
      </c>
    </row>
    <row r="51">
      <c r="A51" s="1" t="s">
        <v>92</v>
      </c>
      <c r="B51" s="1" t="s">
        <v>12</v>
      </c>
      <c r="C51" s="1">
        <v>247.95</v>
      </c>
      <c r="D51" s="2">
        <v>45341.0</v>
      </c>
      <c r="E51" s="1" t="s">
        <v>27</v>
      </c>
    </row>
    <row r="52">
      <c r="A52" s="1" t="s">
        <v>93</v>
      </c>
      <c r="B52" s="1" t="s">
        <v>12</v>
      </c>
      <c r="C52" s="1">
        <v>229.73</v>
      </c>
      <c r="D52" s="2">
        <v>45342.0</v>
      </c>
      <c r="E52" s="1" t="s">
        <v>38</v>
      </c>
    </row>
    <row r="53">
      <c r="A53" s="1" t="s">
        <v>94</v>
      </c>
      <c r="B53" s="1" t="s">
        <v>12</v>
      </c>
      <c r="C53" s="1">
        <v>497.28</v>
      </c>
      <c r="D53" s="2">
        <v>45343.0</v>
      </c>
      <c r="E53" s="1" t="s">
        <v>13</v>
      </c>
    </row>
    <row r="54">
      <c r="A54" s="1" t="s">
        <v>95</v>
      </c>
      <c r="B54" s="1" t="s">
        <v>12</v>
      </c>
      <c r="C54" s="1">
        <v>96.2</v>
      </c>
      <c r="D54" s="2">
        <v>45344.0</v>
      </c>
      <c r="E54" s="1" t="s">
        <v>19</v>
      </c>
    </row>
    <row r="55">
      <c r="A55" s="1" t="s">
        <v>96</v>
      </c>
      <c r="B55" s="1" t="s">
        <v>15</v>
      </c>
      <c r="C55" s="1">
        <v>18.86</v>
      </c>
      <c r="D55" s="2">
        <v>45345.0</v>
      </c>
      <c r="E55" s="1" t="s">
        <v>27</v>
      </c>
    </row>
    <row r="56">
      <c r="A56" s="1" t="s">
        <v>97</v>
      </c>
      <c r="B56" s="1" t="s">
        <v>18</v>
      </c>
      <c r="C56" s="1">
        <v>252.01</v>
      </c>
      <c r="D56" s="2">
        <v>45346.0</v>
      </c>
      <c r="E56" s="1" t="s">
        <v>13</v>
      </c>
    </row>
    <row r="57">
      <c r="A57" s="1" t="s">
        <v>98</v>
      </c>
      <c r="B57" s="1" t="s">
        <v>24</v>
      </c>
      <c r="C57" s="1">
        <v>97.62</v>
      </c>
      <c r="D57" s="2">
        <v>45347.0</v>
      </c>
      <c r="E57" s="1" t="s">
        <v>19</v>
      </c>
    </row>
    <row r="58">
      <c r="A58" s="1" t="s">
        <v>99</v>
      </c>
      <c r="B58" s="1" t="s">
        <v>12</v>
      </c>
      <c r="C58" s="1">
        <v>189.57</v>
      </c>
      <c r="D58" s="2">
        <v>45348.0</v>
      </c>
      <c r="E58" s="1" t="s">
        <v>13</v>
      </c>
    </row>
    <row r="59">
      <c r="A59" s="1" t="s">
        <v>100</v>
      </c>
      <c r="B59" s="1" t="s">
        <v>22</v>
      </c>
      <c r="C59" s="1">
        <v>374.64</v>
      </c>
      <c r="D59" s="2">
        <v>45349.0</v>
      </c>
      <c r="E59" s="1" t="s">
        <v>21</v>
      </c>
    </row>
    <row r="60">
      <c r="A60" s="1" t="s">
        <v>101</v>
      </c>
      <c r="B60" s="1" t="s">
        <v>12</v>
      </c>
      <c r="C60" s="1">
        <v>363.26</v>
      </c>
      <c r="D60" s="2">
        <v>45350.0</v>
      </c>
      <c r="E60" s="1" t="s">
        <v>13</v>
      </c>
    </row>
    <row r="61">
      <c r="A61" s="1" t="s">
        <v>102</v>
      </c>
      <c r="B61" s="1" t="s">
        <v>22</v>
      </c>
      <c r="C61" s="1">
        <v>160.95</v>
      </c>
      <c r="D61" s="2">
        <v>45351.0</v>
      </c>
      <c r="E61" s="1" t="s">
        <v>13</v>
      </c>
    </row>
    <row r="62">
      <c r="A62" s="1" t="s">
        <v>103</v>
      </c>
      <c r="B62" s="1" t="s">
        <v>22</v>
      </c>
      <c r="C62" s="1">
        <v>275.84</v>
      </c>
      <c r="D62" s="2">
        <v>45352.0</v>
      </c>
      <c r="E62" s="1" t="s">
        <v>13</v>
      </c>
    </row>
    <row r="63">
      <c r="A63" s="1" t="s">
        <v>104</v>
      </c>
      <c r="B63" s="1" t="s">
        <v>12</v>
      </c>
      <c r="C63" s="1">
        <v>259.32</v>
      </c>
      <c r="D63" s="2">
        <v>45353.0</v>
      </c>
      <c r="E63" s="1" t="s">
        <v>27</v>
      </c>
    </row>
    <row r="64">
      <c r="A64" s="1" t="s">
        <v>105</v>
      </c>
      <c r="B64" s="1" t="s">
        <v>15</v>
      </c>
      <c r="C64" s="1">
        <v>321.8</v>
      </c>
      <c r="D64" s="2">
        <v>45354.0</v>
      </c>
      <c r="E64" s="1" t="s">
        <v>13</v>
      </c>
    </row>
    <row r="65">
      <c r="A65" s="1" t="s">
        <v>106</v>
      </c>
      <c r="B65" s="1" t="s">
        <v>22</v>
      </c>
      <c r="C65" s="1">
        <v>132.73</v>
      </c>
      <c r="D65" s="2">
        <v>45355.0</v>
      </c>
      <c r="E65" s="1" t="s">
        <v>19</v>
      </c>
    </row>
    <row r="66">
      <c r="A66" s="1" t="s">
        <v>107</v>
      </c>
      <c r="B66" s="1" t="s">
        <v>22</v>
      </c>
      <c r="C66" s="1">
        <v>299.04</v>
      </c>
      <c r="D66" s="2">
        <v>45356.0</v>
      </c>
      <c r="E66" s="1" t="s">
        <v>21</v>
      </c>
    </row>
    <row r="67">
      <c r="A67" s="1" t="s">
        <v>108</v>
      </c>
      <c r="B67" s="1" t="s">
        <v>12</v>
      </c>
      <c r="C67" s="1">
        <v>489.66</v>
      </c>
      <c r="D67" s="2">
        <v>45357.0</v>
      </c>
      <c r="E67" s="1" t="s">
        <v>21</v>
      </c>
    </row>
    <row r="68">
      <c r="A68" s="1" t="s">
        <v>109</v>
      </c>
      <c r="B68" s="1" t="s">
        <v>22</v>
      </c>
      <c r="C68" s="1">
        <v>248.5</v>
      </c>
      <c r="D68" s="2">
        <v>45358.0</v>
      </c>
      <c r="E68" s="1" t="s">
        <v>13</v>
      </c>
    </row>
    <row r="69">
      <c r="A69" s="1" t="s">
        <v>110</v>
      </c>
      <c r="B69" s="1" t="s">
        <v>22</v>
      </c>
      <c r="C69" s="1">
        <v>453.99</v>
      </c>
      <c r="D69" s="2">
        <v>45359.0</v>
      </c>
      <c r="E69" s="1" t="s">
        <v>27</v>
      </c>
    </row>
    <row r="70">
      <c r="A70" s="1" t="s">
        <v>111</v>
      </c>
      <c r="B70" s="1" t="s">
        <v>12</v>
      </c>
      <c r="C70" s="1">
        <v>222.85</v>
      </c>
      <c r="D70" s="2">
        <v>45360.0</v>
      </c>
      <c r="E70" s="1" t="s">
        <v>27</v>
      </c>
    </row>
    <row r="71">
      <c r="A71" s="1" t="s">
        <v>112</v>
      </c>
      <c r="B71" s="1" t="s">
        <v>12</v>
      </c>
      <c r="C71" s="1">
        <v>181.54</v>
      </c>
      <c r="D71" s="2">
        <v>45361.0</v>
      </c>
      <c r="E71" s="1" t="s">
        <v>19</v>
      </c>
    </row>
    <row r="72">
      <c r="A72" s="1" t="s">
        <v>113</v>
      </c>
      <c r="B72" s="1" t="s">
        <v>24</v>
      </c>
      <c r="C72" s="1">
        <v>326.1</v>
      </c>
      <c r="D72" s="2">
        <v>45362.0</v>
      </c>
      <c r="E72" s="1" t="s">
        <v>13</v>
      </c>
    </row>
    <row r="73">
      <c r="A73" s="1" t="s">
        <v>114</v>
      </c>
      <c r="B73" s="1" t="s">
        <v>15</v>
      </c>
      <c r="C73" s="1">
        <v>337.77</v>
      </c>
      <c r="D73" s="2">
        <v>45363.0</v>
      </c>
      <c r="E73" s="1" t="s">
        <v>21</v>
      </c>
    </row>
    <row r="74">
      <c r="A74" s="1" t="s">
        <v>115</v>
      </c>
      <c r="B74" s="1" t="s">
        <v>15</v>
      </c>
      <c r="C74" s="1">
        <v>433.44</v>
      </c>
      <c r="D74" s="2">
        <v>45364.0</v>
      </c>
      <c r="E74" s="1" t="s">
        <v>27</v>
      </c>
    </row>
    <row r="75">
      <c r="A75" s="1" t="s">
        <v>116</v>
      </c>
      <c r="B75" s="1" t="s">
        <v>22</v>
      </c>
      <c r="C75" s="1">
        <v>122.79</v>
      </c>
      <c r="D75" s="2">
        <v>45365.0</v>
      </c>
      <c r="E75" s="1" t="s">
        <v>13</v>
      </c>
    </row>
    <row r="76">
      <c r="A76" s="1" t="s">
        <v>117</v>
      </c>
      <c r="B76" s="1" t="s">
        <v>15</v>
      </c>
      <c r="C76" s="1">
        <v>254.6</v>
      </c>
      <c r="D76" s="2">
        <v>45366.0</v>
      </c>
      <c r="E76" s="1" t="s">
        <v>27</v>
      </c>
    </row>
    <row r="77">
      <c r="A77" s="1" t="s">
        <v>118</v>
      </c>
      <c r="B77" s="1" t="s">
        <v>22</v>
      </c>
      <c r="C77" s="1">
        <v>290.28</v>
      </c>
      <c r="D77" s="2">
        <v>45367.0</v>
      </c>
      <c r="E77" s="1" t="s">
        <v>27</v>
      </c>
    </row>
    <row r="78">
      <c r="A78" s="1" t="s">
        <v>119</v>
      </c>
      <c r="B78" s="1" t="s">
        <v>24</v>
      </c>
      <c r="C78" s="1">
        <v>386.59</v>
      </c>
      <c r="D78" s="2">
        <v>45368.0</v>
      </c>
      <c r="E78" s="1" t="s">
        <v>21</v>
      </c>
    </row>
    <row r="79">
      <c r="A79" s="1" t="s">
        <v>120</v>
      </c>
      <c r="B79" s="1" t="s">
        <v>12</v>
      </c>
      <c r="C79" s="1">
        <v>31.37</v>
      </c>
      <c r="D79" s="2">
        <v>45369.0</v>
      </c>
      <c r="E79" s="1" t="s">
        <v>38</v>
      </c>
    </row>
    <row r="80">
      <c r="A80" s="1" t="s">
        <v>121</v>
      </c>
      <c r="B80" s="1" t="s">
        <v>12</v>
      </c>
      <c r="C80" s="1">
        <v>497.33</v>
      </c>
      <c r="D80" s="2">
        <v>45370.0</v>
      </c>
      <c r="E80" s="1" t="s">
        <v>19</v>
      </c>
    </row>
    <row r="81">
      <c r="A81" s="1" t="s">
        <v>122</v>
      </c>
      <c r="B81" s="1" t="s">
        <v>12</v>
      </c>
      <c r="C81" s="1">
        <v>240.27</v>
      </c>
      <c r="D81" s="2">
        <v>45371.0</v>
      </c>
      <c r="E81" s="1" t="s">
        <v>19</v>
      </c>
    </row>
    <row r="82">
      <c r="A82" s="1" t="s">
        <v>123</v>
      </c>
      <c r="B82" s="1" t="s">
        <v>15</v>
      </c>
      <c r="C82" s="1">
        <v>146.98</v>
      </c>
      <c r="D82" s="2">
        <v>45372.0</v>
      </c>
      <c r="E82" s="1" t="s">
        <v>21</v>
      </c>
    </row>
    <row r="83">
      <c r="A83" s="1" t="s">
        <v>124</v>
      </c>
      <c r="B83" s="1" t="s">
        <v>24</v>
      </c>
      <c r="C83" s="1">
        <v>442.91</v>
      </c>
      <c r="D83" s="2">
        <v>45373.0</v>
      </c>
      <c r="E83" s="1" t="s">
        <v>27</v>
      </c>
    </row>
    <row r="84">
      <c r="A84" s="1" t="s">
        <v>125</v>
      </c>
      <c r="B84" s="1" t="s">
        <v>15</v>
      </c>
      <c r="C84" s="1">
        <v>376.38</v>
      </c>
      <c r="D84" s="2">
        <v>45374.0</v>
      </c>
      <c r="E84" s="1" t="s">
        <v>13</v>
      </c>
    </row>
    <row r="85">
      <c r="A85" s="1" t="s">
        <v>126</v>
      </c>
      <c r="B85" s="1" t="s">
        <v>15</v>
      </c>
      <c r="C85" s="1">
        <v>477.01</v>
      </c>
      <c r="D85" s="2">
        <v>45375.0</v>
      </c>
      <c r="E85" s="1" t="s">
        <v>27</v>
      </c>
    </row>
    <row r="86">
      <c r="A86" s="1" t="s">
        <v>127</v>
      </c>
      <c r="B86" s="1" t="s">
        <v>24</v>
      </c>
      <c r="C86" s="1">
        <v>172.07</v>
      </c>
      <c r="D86" s="2">
        <v>45376.0</v>
      </c>
      <c r="E86" s="1" t="s">
        <v>21</v>
      </c>
    </row>
    <row r="87">
      <c r="A87" s="1" t="s">
        <v>128</v>
      </c>
      <c r="B87" s="1" t="s">
        <v>24</v>
      </c>
      <c r="C87" s="1">
        <v>280.85</v>
      </c>
      <c r="D87" s="2">
        <v>45377.0</v>
      </c>
      <c r="E87" s="1" t="s">
        <v>19</v>
      </c>
    </row>
    <row r="88">
      <c r="A88" s="1" t="s">
        <v>129</v>
      </c>
      <c r="B88" s="1" t="s">
        <v>24</v>
      </c>
      <c r="C88" s="1">
        <v>290.42</v>
      </c>
      <c r="D88" s="2">
        <v>45378.0</v>
      </c>
      <c r="E88" s="1" t="s">
        <v>27</v>
      </c>
    </row>
    <row r="89">
      <c r="A89" s="1" t="s">
        <v>130</v>
      </c>
      <c r="B89" s="1" t="s">
        <v>24</v>
      </c>
      <c r="C89" s="1">
        <v>490.36</v>
      </c>
      <c r="D89" s="2">
        <v>45379.0</v>
      </c>
      <c r="E89" s="1" t="s">
        <v>19</v>
      </c>
    </row>
    <row r="90">
      <c r="A90" s="1" t="s">
        <v>131</v>
      </c>
      <c r="B90" s="1" t="s">
        <v>12</v>
      </c>
      <c r="C90" s="1">
        <v>46.92</v>
      </c>
      <c r="D90" s="2">
        <v>45380.0</v>
      </c>
      <c r="E90" s="1" t="s">
        <v>13</v>
      </c>
    </row>
    <row r="91">
      <c r="A91" s="1" t="s">
        <v>132</v>
      </c>
      <c r="B91" s="1" t="s">
        <v>18</v>
      </c>
      <c r="C91" s="1">
        <v>159.79</v>
      </c>
      <c r="D91" s="2">
        <v>45381.0</v>
      </c>
      <c r="E91" s="1" t="s">
        <v>19</v>
      </c>
    </row>
    <row r="92">
      <c r="A92" s="1" t="s">
        <v>133</v>
      </c>
      <c r="B92" s="1" t="s">
        <v>18</v>
      </c>
      <c r="C92" s="1">
        <v>103.55</v>
      </c>
      <c r="D92" s="2">
        <v>45382.0</v>
      </c>
      <c r="E92" s="1" t="s">
        <v>19</v>
      </c>
    </row>
    <row r="93">
      <c r="A93" s="1" t="s">
        <v>134</v>
      </c>
      <c r="B93" s="1" t="s">
        <v>24</v>
      </c>
      <c r="C93" s="1">
        <v>141.55</v>
      </c>
      <c r="D93" s="2">
        <v>45383.0</v>
      </c>
      <c r="E93" s="1" t="s">
        <v>38</v>
      </c>
    </row>
    <row r="94">
      <c r="A94" s="1" t="s">
        <v>135</v>
      </c>
      <c r="B94" s="1" t="s">
        <v>18</v>
      </c>
      <c r="C94" s="1">
        <v>247.79</v>
      </c>
      <c r="D94" s="2">
        <v>45384.0</v>
      </c>
      <c r="E94" s="1" t="s">
        <v>38</v>
      </c>
    </row>
    <row r="95">
      <c r="A95" s="1" t="s">
        <v>136</v>
      </c>
      <c r="B95" s="1" t="s">
        <v>18</v>
      </c>
      <c r="C95" s="1">
        <v>192.62</v>
      </c>
      <c r="D95" s="2">
        <v>45385.0</v>
      </c>
      <c r="E95" s="1" t="s">
        <v>38</v>
      </c>
    </row>
    <row r="96">
      <c r="A96" s="1" t="s">
        <v>137</v>
      </c>
      <c r="B96" s="1" t="s">
        <v>24</v>
      </c>
      <c r="C96" s="1">
        <v>203.4</v>
      </c>
      <c r="D96" s="2">
        <v>45386.0</v>
      </c>
      <c r="E96" s="1" t="s">
        <v>19</v>
      </c>
    </row>
    <row r="97">
      <c r="A97" s="1" t="s">
        <v>138</v>
      </c>
      <c r="B97" s="1" t="s">
        <v>18</v>
      </c>
      <c r="C97" s="1">
        <v>423.66</v>
      </c>
      <c r="D97" s="2">
        <v>45387.0</v>
      </c>
      <c r="E97" s="1" t="s">
        <v>21</v>
      </c>
    </row>
    <row r="98">
      <c r="A98" s="1" t="s">
        <v>139</v>
      </c>
      <c r="B98" s="1" t="s">
        <v>15</v>
      </c>
      <c r="C98" s="1">
        <v>465.71</v>
      </c>
      <c r="D98" s="2">
        <v>45388.0</v>
      </c>
      <c r="E98" s="1" t="s">
        <v>19</v>
      </c>
    </row>
    <row r="99">
      <c r="A99" s="1" t="s">
        <v>140</v>
      </c>
      <c r="B99" s="1" t="s">
        <v>22</v>
      </c>
      <c r="C99" s="1">
        <v>44.5</v>
      </c>
      <c r="D99" s="2">
        <v>45389.0</v>
      </c>
      <c r="E99" s="1" t="s">
        <v>21</v>
      </c>
    </row>
    <row r="100">
      <c r="A100" s="1" t="s">
        <v>141</v>
      </c>
      <c r="B100" s="1" t="s">
        <v>22</v>
      </c>
      <c r="C100" s="1">
        <v>112.37</v>
      </c>
      <c r="D100" s="2">
        <v>45390.0</v>
      </c>
      <c r="E100" s="1" t="s">
        <v>21</v>
      </c>
    </row>
    <row r="101">
      <c r="A101" s="1" t="s">
        <v>142</v>
      </c>
      <c r="B101" s="1" t="s">
        <v>24</v>
      </c>
      <c r="C101" s="1">
        <v>338.86</v>
      </c>
      <c r="D101" s="2">
        <v>45391.0</v>
      </c>
      <c r="E101" s="1" t="s">
        <v>38</v>
      </c>
    </row>
    <row r="102">
      <c r="A102" s="1" t="s">
        <v>143</v>
      </c>
      <c r="B102" s="1" t="s">
        <v>12</v>
      </c>
      <c r="C102" s="1">
        <v>185.74</v>
      </c>
      <c r="D102" s="2">
        <v>45392.0</v>
      </c>
      <c r="E102" s="1" t="s">
        <v>27</v>
      </c>
    </row>
    <row r="103">
      <c r="A103" s="1" t="s">
        <v>144</v>
      </c>
      <c r="B103" s="1" t="s">
        <v>24</v>
      </c>
      <c r="C103" s="1">
        <v>134.54</v>
      </c>
      <c r="D103" s="2">
        <v>45393.0</v>
      </c>
      <c r="E103" s="1" t="s">
        <v>13</v>
      </c>
    </row>
    <row r="104">
      <c r="A104" s="1" t="s">
        <v>145</v>
      </c>
      <c r="B104" s="1" t="s">
        <v>12</v>
      </c>
      <c r="C104" s="1">
        <v>154.69</v>
      </c>
      <c r="D104" s="2">
        <v>45394.0</v>
      </c>
      <c r="E104" s="1" t="s">
        <v>38</v>
      </c>
    </row>
    <row r="105">
      <c r="A105" s="1" t="s">
        <v>146</v>
      </c>
      <c r="B105" s="1" t="s">
        <v>22</v>
      </c>
      <c r="C105" s="1">
        <v>168.05</v>
      </c>
      <c r="D105" s="2">
        <v>45395.0</v>
      </c>
      <c r="E105" s="1" t="s">
        <v>38</v>
      </c>
    </row>
    <row r="106">
      <c r="A106" s="1" t="s">
        <v>147</v>
      </c>
      <c r="B106" s="1" t="s">
        <v>24</v>
      </c>
      <c r="C106" s="1">
        <v>425.85</v>
      </c>
      <c r="D106" s="2">
        <v>45396.0</v>
      </c>
      <c r="E106" s="1" t="s">
        <v>27</v>
      </c>
    </row>
    <row r="107">
      <c r="A107" s="1" t="s">
        <v>148</v>
      </c>
      <c r="B107" s="1" t="s">
        <v>15</v>
      </c>
      <c r="C107" s="1">
        <v>76.94</v>
      </c>
      <c r="D107" s="2">
        <v>45397.0</v>
      </c>
      <c r="E107" s="1" t="s">
        <v>13</v>
      </c>
    </row>
    <row r="108">
      <c r="A108" s="1" t="s">
        <v>149</v>
      </c>
      <c r="B108" s="1" t="s">
        <v>18</v>
      </c>
      <c r="C108" s="1">
        <v>357.37</v>
      </c>
      <c r="D108" s="2">
        <v>45398.0</v>
      </c>
      <c r="E108" s="1" t="s">
        <v>19</v>
      </c>
    </row>
    <row r="109">
      <c r="A109" s="1" t="s">
        <v>150</v>
      </c>
      <c r="B109" s="1" t="s">
        <v>12</v>
      </c>
      <c r="C109" s="1">
        <v>280.88</v>
      </c>
      <c r="D109" s="2">
        <v>45399.0</v>
      </c>
      <c r="E109" s="1" t="s">
        <v>19</v>
      </c>
    </row>
    <row r="110">
      <c r="A110" s="1" t="s">
        <v>151</v>
      </c>
      <c r="B110" s="1" t="s">
        <v>18</v>
      </c>
      <c r="C110" s="1">
        <v>155.29</v>
      </c>
      <c r="D110" s="2">
        <v>45400.0</v>
      </c>
      <c r="E110" s="1" t="s">
        <v>38</v>
      </c>
    </row>
    <row r="111">
      <c r="A111" s="1" t="s">
        <v>152</v>
      </c>
      <c r="B111" s="1" t="s">
        <v>18</v>
      </c>
      <c r="C111" s="1">
        <v>215.69</v>
      </c>
      <c r="D111" s="2">
        <v>45401.0</v>
      </c>
      <c r="E111" s="1" t="s">
        <v>13</v>
      </c>
    </row>
    <row r="112">
      <c r="A112" s="1" t="s">
        <v>153</v>
      </c>
      <c r="B112" s="1" t="s">
        <v>24</v>
      </c>
      <c r="C112" s="1">
        <v>135.54</v>
      </c>
      <c r="D112" s="2">
        <v>45402.0</v>
      </c>
      <c r="E112" s="1" t="s">
        <v>38</v>
      </c>
    </row>
    <row r="113">
      <c r="A113" s="1" t="s">
        <v>154</v>
      </c>
      <c r="B113" s="1" t="s">
        <v>18</v>
      </c>
      <c r="C113" s="1">
        <v>309.64</v>
      </c>
      <c r="D113" s="2">
        <v>45403.0</v>
      </c>
      <c r="E113" s="1" t="s">
        <v>21</v>
      </c>
    </row>
    <row r="114">
      <c r="A114" s="1" t="s">
        <v>155</v>
      </c>
      <c r="B114" s="1" t="s">
        <v>15</v>
      </c>
      <c r="C114" s="1">
        <v>49.98</v>
      </c>
      <c r="D114" s="2">
        <v>45404.0</v>
      </c>
      <c r="E114" s="1" t="s">
        <v>38</v>
      </c>
    </row>
    <row r="115">
      <c r="A115" s="1" t="s">
        <v>156</v>
      </c>
      <c r="B115" s="1" t="s">
        <v>18</v>
      </c>
      <c r="C115" s="1">
        <v>12.54</v>
      </c>
      <c r="D115" s="2">
        <v>45405.0</v>
      </c>
      <c r="E115" s="1" t="s">
        <v>38</v>
      </c>
    </row>
    <row r="116">
      <c r="A116" s="1" t="s">
        <v>157</v>
      </c>
      <c r="B116" s="1" t="s">
        <v>24</v>
      </c>
      <c r="C116" s="1">
        <v>317.67</v>
      </c>
      <c r="D116" s="2">
        <v>45406.0</v>
      </c>
      <c r="E116" s="1" t="s">
        <v>19</v>
      </c>
    </row>
    <row r="117">
      <c r="A117" s="1" t="s">
        <v>158</v>
      </c>
      <c r="B117" s="1" t="s">
        <v>15</v>
      </c>
      <c r="C117" s="1">
        <v>105.19</v>
      </c>
      <c r="D117" s="2">
        <v>45407.0</v>
      </c>
      <c r="E117" s="1" t="s">
        <v>19</v>
      </c>
    </row>
    <row r="118">
      <c r="A118" s="1" t="s">
        <v>159</v>
      </c>
      <c r="B118" s="1" t="s">
        <v>22</v>
      </c>
      <c r="C118" s="1">
        <v>44.76</v>
      </c>
      <c r="D118" s="2">
        <v>45408.0</v>
      </c>
      <c r="E118" s="1" t="s">
        <v>19</v>
      </c>
    </row>
    <row r="119">
      <c r="A119" s="1" t="s">
        <v>160</v>
      </c>
      <c r="B119" s="1" t="s">
        <v>18</v>
      </c>
      <c r="C119" s="1">
        <v>204.42</v>
      </c>
      <c r="D119" s="2">
        <v>45409.0</v>
      </c>
      <c r="E119" s="1" t="s">
        <v>21</v>
      </c>
    </row>
    <row r="120">
      <c r="A120" s="1" t="s">
        <v>161</v>
      </c>
      <c r="B120" s="1" t="s">
        <v>24</v>
      </c>
      <c r="C120" s="1">
        <v>34.88</v>
      </c>
      <c r="D120" s="2">
        <v>45410.0</v>
      </c>
      <c r="E120" s="1" t="s">
        <v>19</v>
      </c>
    </row>
    <row r="121">
      <c r="A121" s="1" t="s">
        <v>162</v>
      </c>
      <c r="B121" s="1" t="s">
        <v>22</v>
      </c>
      <c r="C121" s="1">
        <v>444.44</v>
      </c>
      <c r="D121" s="2">
        <v>45411.0</v>
      </c>
      <c r="E121" s="1" t="s">
        <v>13</v>
      </c>
    </row>
    <row r="122">
      <c r="A122" s="1" t="s">
        <v>163</v>
      </c>
      <c r="B122" s="1" t="s">
        <v>22</v>
      </c>
      <c r="C122" s="1">
        <v>23.53</v>
      </c>
      <c r="D122" s="2">
        <v>45412.0</v>
      </c>
      <c r="E122" s="1" t="s">
        <v>27</v>
      </c>
    </row>
    <row r="123">
      <c r="A123" s="1" t="s">
        <v>164</v>
      </c>
      <c r="B123" s="1" t="s">
        <v>12</v>
      </c>
      <c r="C123" s="1">
        <v>293.64</v>
      </c>
      <c r="D123" s="2">
        <v>45413.0</v>
      </c>
      <c r="E123" s="1" t="s">
        <v>13</v>
      </c>
    </row>
    <row r="124">
      <c r="A124" s="1" t="s">
        <v>165</v>
      </c>
      <c r="B124" s="1" t="s">
        <v>15</v>
      </c>
      <c r="C124" s="1">
        <v>224.85</v>
      </c>
      <c r="D124" s="2">
        <v>45414.0</v>
      </c>
      <c r="E124" s="1" t="s">
        <v>13</v>
      </c>
    </row>
    <row r="125">
      <c r="A125" s="1" t="s">
        <v>166</v>
      </c>
      <c r="B125" s="1" t="s">
        <v>18</v>
      </c>
      <c r="C125" s="1">
        <v>339.29</v>
      </c>
      <c r="D125" s="2">
        <v>45415.0</v>
      </c>
      <c r="E125" s="1" t="s">
        <v>19</v>
      </c>
    </row>
    <row r="126">
      <c r="A126" s="1" t="s">
        <v>167</v>
      </c>
      <c r="B126" s="1" t="s">
        <v>24</v>
      </c>
      <c r="C126" s="1">
        <v>170.79</v>
      </c>
      <c r="D126" s="2">
        <v>45416.0</v>
      </c>
      <c r="E126" s="1" t="s">
        <v>27</v>
      </c>
    </row>
    <row r="127">
      <c r="A127" s="1" t="s">
        <v>168</v>
      </c>
      <c r="B127" s="1" t="s">
        <v>12</v>
      </c>
      <c r="C127" s="1">
        <v>85.97</v>
      </c>
      <c r="D127" s="2">
        <v>45417.0</v>
      </c>
      <c r="E127" s="1" t="s">
        <v>27</v>
      </c>
    </row>
    <row r="128">
      <c r="A128" s="1" t="s">
        <v>169</v>
      </c>
      <c r="B128" s="1" t="s">
        <v>15</v>
      </c>
      <c r="C128" s="1">
        <v>491.1</v>
      </c>
      <c r="D128" s="2">
        <v>45418.0</v>
      </c>
      <c r="E128" s="1" t="s">
        <v>27</v>
      </c>
    </row>
    <row r="129">
      <c r="A129" s="1" t="s">
        <v>170</v>
      </c>
      <c r="B129" s="1" t="s">
        <v>12</v>
      </c>
      <c r="C129" s="1">
        <v>421.08</v>
      </c>
      <c r="D129" s="2">
        <v>45419.0</v>
      </c>
      <c r="E129" s="1" t="s">
        <v>21</v>
      </c>
    </row>
    <row r="130">
      <c r="A130" s="1" t="s">
        <v>171</v>
      </c>
      <c r="B130" s="1" t="s">
        <v>15</v>
      </c>
      <c r="C130" s="1">
        <v>431.6</v>
      </c>
      <c r="D130" s="2">
        <v>45420.0</v>
      </c>
      <c r="E130" s="1" t="s">
        <v>19</v>
      </c>
    </row>
    <row r="131">
      <c r="A131" s="1" t="s">
        <v>172</v>
      </c>
      <c r="B131" s="1" t="s">
        <v>15</v>
      </c>
      <c r="C131" s="1">
        <v>132.62</v>
      </c>
      <c r="D131" s="2">
        <v>45421.0</v>
      </c>
      <c r="E131" s="1" t="s">
        <v>27</v>
      </c>
    </row>
    <row r="132">
      <c r="A132" s="1" t="s">
        <v>173</v>
      </c>
      <c r="B132" s="1" t="s">
        <v>18</v>
      </c>
      <c r="C132" s="1">
        <v>29.03</v>
      </c>
      <c r="D132" s="2">
        <v>45422.0</v>
      </c>
      <c r="E132" s="1" t="s">
        <v>21</v>
      </c>
    </row>
    <row r="133">
      <c r="A133" s="1" t="s">
        <v>174</v>
      </c>
      <c r="B133" s="1" t="s">
        <v>15</v>
      </c>
      <c r="C133" s="1">
        <v>158.6</v>
      </c>
      <c r="D133" s="2">
        <v>45423.0</v>
      </c>
      <c r="E133" s="1" t="s">
        <v>38</v>
      </c>
    </row>
    <row r="134">
      <c r="A134" s="1" t="s">
        <v>175</v>
      </c>
      <c r="B134" s="1" t="s">
        <v>12</v>
      </c>
      <c r="C134" s="1">
        <v>273.17</v>
      </c>
      <c r="D134" s="2">
        <v>45424.0</v>
      </c>
      <c r="E134" s="1" t="s">
        <v>38</v>
      </c>
    </row>
    <row r="135">
      <c r="A135" s="1" t="s">
        <v>176</v>
      </c>
      <c r="B135" s="1" t="s">
        <v>15</v>
      </c>
      <c r="C135" s="1">
        <v>170.06</v>
      </c>
      <c r="D135" s="2">
        <v>45425.0</v>
      </c>
      <c r="E135" s="1" t="s">
        <v>21</v>
      </c>
    </row>
    <row r="136">
      <c r="A136" s="1" t="s">
        <v>177</v>
      </c>
      <c r="B136" s="1" t="s">
        <v>18</v>
      </c>
      <c r="C136" s="1">
        <v>415.66</v>
      </c>
      <c r="D136" s="2">
        <v>45426.0</v>
      </c>
      <c r="E136" s="1" t="s">
        <v>21</v>
      </c>
    </row>
    <row r="137">
      <c r="A137" s="1" t="s">
        <v>178</v>
      </c>
      <c r="B137" s="1" t="s">
        <v>18</v>
      </c>
      <c r="C137" s="1">
        <v>143.06</v>
      </c>
      <c r="D137" s="2">
        <v>45427.0</v>
      </c>
      <c r="E137" s="1" t="s">
        <v>19</v>
      </c>
    </row>
    <row r="138">
      <c r="A138" s="1" t="s">
        <v>179</v>
      </c>
      <c r="B138" s="1" t="s">
        <v>12</v>
      </c>
      <c r="C138" s="1">
        <v>482.97</v>
      </c>
      <c r="D138" s="2">
        <v>45428.0</v>
      </c>
      <c r="E138" s="1" t="s">
        <v>19</v>
      </c>
    </row>
    <row r="139">
      <c r="A139" s="1" t="s">
        <v>180</v>
      </c>
      <c r="B139" s="1" t="s">
        <v>22</v>
      </c>
      <c r="C139" s="1">
        <v>234.06</v>
      </c>
      <c r="D139" s="2">
        <v>45429.0</v>
      </c>
      <c r="E139" s="1" t="s">
        <v>38</v>
      </c>
    </row>
    <row r="140">
      <c r="A140" s="1" t="s">
        <v>181</v>
      </c>
      <c r="B140" s="1" t="s">
        <v>22</v>
      </c>
      <c r="C140" s="1">
        <v>422.59</v>
      </c>
      <c r="D140" s="2">
        <v>45430.0</v>
      </c>
      <c r="E140" s="1" t="s">
        <v>27</v>
      </c>
    </row>
    <row r="141">
      <c r="A141" s="1" t="s">
        <v>182</v>
      </c>
      <c r="B141" s="1" t="s">
        <v>15</v>
      </c>
      <c r="C141" s="1">
        <v>105.25</v>
      </c>
      <c r="D141" s="2">
        <v>45431.0</v>
      </c>
      <c r="E141" s="1" t="s">
        <v>38</v>
      </c>
    </row>
    <row r="142">
      <c r="A142" s="1" t="s">
        <v>183</v>
      </c>
      <c r="B142" s="1" t="s">
        <v>24</v>
      </c>
      <c r="C142" s="1">
        <v>211.56</v>
      </c>
      <c r="D142" s="2">
        <v>45432.0</v>
      </c>
      <c r="E142" s="1" t="s">
        <v>27</v>
      </c>
    </row>
    <row r="143">
      <c r="A143" s="1" t="s">
        <v>184</v>
      </c>
      <c r="B143" s="1" t="s">
        <v>15</v>
      </c>
      <c r="C143" s="1">
        <v>352.76</v>
      </c>
      <c r="D143" s="2">
        <v>45433.0</v>
      </c>
      <c r="E143" s="1" t="s">
        <v>27</v>
      </c>
    </row>
    <row r="144">
      <c r="A144" s="1" t="s">
        <v>185</v>
      </c>
      <c r="B144" s="1" t="s">
        <v>12</v>
      </c>
      <c r="C144" s="1">
        <v>77.79</v>
      </c>
      <c r="D144" s="2">
        <v>45434.0</v>
      </c>
      <c r="E144" s="1" t="s">
        <v>19</v>
      </c>
    </row>
    <row r="145">
      <c r="A145" s="1" t="s">
        <v>186</v>
      </c>
      <c r="B145" s="1" t="s">
        <v>12</v>
      </c>
      <c r="C145" s="1">
        <v>75.05</v>
      </c>
      <c r="D145" s="2">
        <v>45435.0</v>
      </c>
      <c r="E145" s="1" t="s">
        <v>13</v>
      </c>
    </row>
    <row r="146">
      <c r="A146" s="1" t="s">
        <v>187</v>
      </c>
      <c r="B146" s="1" t="s">
        <v>12</v>
      </c>
      <c r="C146" s="1">
        <v>485.07</v>
      </c>
      <c r="D146" s="2">
        <v>45436.0</v>
      </c>
      <c r="E146" s="1" t="s">
        <v>13</v>
      </c>
    </row>
    <row r="147">
      <c r="A147" s="1" t="s">
        <v>188</v>
      </c>
      <c r="B147" s="1" t="s">
        <v>12</v>
      </c>
      <c r="C147" s="1">
        <v>360.15</v>
      </c>
      <c r="D147" s="2">
        <v>45437.0</v>
      </c>
      <c r="E147" s="1" t="s">
        <v>21</v>
      </c>
    </row>
    <row r="148">
      <c r="A148" s="1" t="s">
        <v>189</v>
      </c>
      <c r="B148" s="1" t="s">
        <v>12</v>
      </c>
      <c r="C148" s="1">
        <v>30.12</v>
      </c>
      <c r="D148" s="2">
        <v>45438.0</v>
      </c>
      <c r="E148" s="1" t="s">
        <v>19</v>
      </c>
    </row>
    <row r="149">
      <c r="A149" s="1" t="s">
        <v>190</v>
      </c>
      <c r="B149" s="1" t="s">
        <v>18</v>
      </c>
      <c r="C149" s="1">
        <v>205.42</v>
      </c>
      <c r="D149" s="2">
        <v>45439.0</v>
      </c>
      <c r="E149" s="1" t="s">
        <v>27</v>
      </c>
    </row>
    <row r="150">
      <c r="A150" s="1" t="s">
        <v>191</v>
      </c>
      <c r="B150" s="1" t="s">
        <v>22</v>
      </c>
      <c r="C150" s="1">
        <v>222.43</v>
      </c>
      <c r="D150" s="2">
        <v>45440.0</v>
      </c>
      <c r="E150" s="1" t="s">
        <v>13</v>
      </c>
    </row>
    <row r="151">
      <c r="A151" s="1" t="s">
        <v>192</v>
      </c>
      <c r="B151" s="1" t="s">
        <v>12</v>
      </c>
      <c r="C151" s="1">
        <v>374.58</v>
      </c>
      <c r="D151" s="2">
        <v>45441.0</v>
      </c>
      <c r="E151" s="1" t="s">
        <v>27</v>
      </c>
    </row>
    <row r="152">
      <c r="A152" s="1" t="s">
        <v>193</v>
      </c>
      <c r="B152" s="1" t="s">
        <v>24</v>
      </c>
      <c r="C152" s="1">
        <v>132.92</v>
      </c>
      <c r="D152" s="2">
        <v>45442.0</v>
      </c>
      <c r="E152" s="1" t="s">
        <v>13</v>
      </c>
    </row>
    <row r="153">
      <c r="A153" s="1" t="s">
        <v>194</v>
      </c>
      <c r="B153" s="1" t="s">
        <v>24</v>
      </c>
      <c r="C153" s="1">
        <v>100.32</v>
      </c>
      <c r="D153" s="2">
        <v>45443.0</v>
      </c>
      <c r="E153" s="1" t="s">
        <v>13</v>
      </c>
    </row>
    <row r="154">
      <c r="A154" s="1" t="s">
        <v>195</v>
      </c>
      <c r="B154" s="1" t="s">
        <v>24</v>
      </c>
      <c r="C154" s="1">
        <v>49.63</v>
      </c>
      <c r="D154" s="2">
        <v>45444.0</v>
      </c>
      <c r="E154" s="1" t="s">
        <v>13</v>
      </c>
    </row>
    <row r="155">
      <c r="A155" s="1" t="s">
        <v>196</v>
      </c>
      <c r="B155" s="1" t="s">
        <v>24</v>
      </c>
      <c r="C155" s="1">
        <v>219.87</v>
      </c>
      <c r="D155" s="2">
        <v>45445.0</v>
      </c>
      <c r="E155" s="1" t="s">
        <v>19</v>
      </c>
    </row>
    <row r="156">
      <c r="A156" s="1" t="s">
        <v>197</v>
      </c>
      <c r="B156" s="1" t="s">
        <v>18</v>
      </c>
      <c r="C156" s="1">
        <v>347.36</v>
      </c>
      <c r="D156" s="2">
        <v>45446.0</v>
      </c>
      <c r="E156" s="1" t="s">
        <v>38</v>
      </c>
    </row>
    <row r="157">
      <c r="A157" s="1" t="s">
        <v>198</v>
      </c>
      <c r="B157" s="1" t="s">
        <v>24</v>
      </c>
      <c r="C157" s="1">
        <v>38.51</v>
      </c>
      <c r="D157" s="2">
        <v>45447.0</v>
      </c>
      <c r="E157" s="1" t="s">
        <v>27</v>
      </c>
    </row>
    <row r="158">
      <c r="A158" s="1" t="s">
        <v>199</v>
      </c>
      <c r="B158" s="1" t="s">
        <v>12</v>
      </c>
      <c r="C158" s="1">
        <v>458.45</v>
      </c>
      <c r="D158" s="2">
        <v>45448.0</v>
      </c>
      <c r="E158" s="1" t="s">
        <v>19</v>
      </c>
    </row>
    <row r="159">
      <c r="A159" s="1" t="s">
        <v>200</v>
      </c>
      <c r="B159" s="1" t="s">
        <v>15</v>
      </c>
      <c r="C159" s="1">
        <v>226.75</v>
      </c>
      <c r="D159" s="2">
        <v>45449.0</v>
      </c>
      <c r="E159" s="1" t="s">
        <v>19</v>
      </c>
    </row>
    <row r="160">
      <c r="A160" s="1" t="s">
        <v>201</v>
      </c>
      <c r="B160" s="1" t="s">
        <v>24</v>
      </c>
      <c r="C160" s="1">
        <v>127.5</v>
      </c>
      <c r="D160" s="2">
        <v>45450.0</v>
      </c>
      <c r="E160" s="1" t="s">
        <v>19</v>
      </c>
    </row>
    <row r="161">
      <c r="A161" s="1" t="s">
        <v>202</v>
      </c>
      <c r="B161" s="1" t="s">
        <v>18</v>
      </c>
      <c r="C161" s="1">
        <v>56.0</v>
      </c>
      <c r="D161" s="2">
        <v>45451.0</v>
      </c>
      <c r="E161" s="1" t="s">
        <v>19</v>
      </c>
    </row>
    <row r="162">
      <c r="A162" s="1" t="s">
        <v>203</v>
      </c>
      <c r="B162" s="1" t="s">
        <v>18</v>
      </c>
      <c r="C162" s="1">
        <v>99.6</v>
      </c>
      <c r="D162" s="2">
        <v>45452.0</v>
      </c>
      <c r="E162" s="1" t="s">
        <v>19</v>
      </c>
    </row>
    <row r="163">
      <c r="A163" s="1" t="s">
        <v>204</v>
      </c>
      <c r="B163" s="1" t="s">
        <v>24</v>
      </c>
      <c r="C163" s="1">
        <v>467.96</v>
      </c>
      <c r="D163" s="2">
        <v>45453.0</v>
      </c>
      <c r="E163" s="1" t="s">
        <v>21</v>
      </c>
    </row>
    <row r="164">
      <c r="A164" s="1" t="s">
        <v>205</v>
      </c>
      <c r="B164" s="1" t="s">
        <v>15</v>
      </c>
      <c r="C164" s="1">
        <v>322.75</v>
      </c>
      <c r="D164" s="2">
        <v>45454.0</v>
      </c>
      <c r="E164" s="1" t="s">
        <v>27</v>
      </c>
    </row>
    <row r="165">
      <c r="A165" s="1" t="s">
        <v>206</v>
      </c>
      <c r="B165" s="1" t="s">
        <v>24</v>
      </c>
      <c r="C165" s="1">
        <v>263.18</v>
      </c>
      <c r="D165" s="2">
        <v>45455.0</v>
      </c>
      <c r="E165" s="1" t="s">
        <v>19</v>
      </c>
    </row>
    <row r="166">
      <c r="A166" s="1" t="s">
        <v>207</v>
      </c>
      <c r="B166" s="1" t="s">
        <v>18</v>
      </c>
      <c r="C166" s="1">
        <v>331.98</v>
      </c>
      <c r="D166" s="2">
        <v>45456.0</v>
      </c>
      <c r="E166" s="1" t="s">
        <v>27</v>
      </c>
    </row>
    <row r="167">
      <c r="A167" s="1" t="s">
        <v>208</v>
      </c>
      <c r="B167" s="1" t="s">
        <v>22</v>
      </c>
      <c r="C167" s="1">
        <v>223.48</v>
      </c>
      <c r="D167" s="2">
        <v>45457.0</v>
      </c>
      <c r="E167" s="1" t="s">
        <v>21</v>
      </c>
    </row>
    <row r="168">
      <c r="A168" s="1" t="s">
        <v>209</v>
      </c>
      <c r="B168" s="1" t="s">
        <v>12</v>
      </c>
      <c r="C168" s="1">
        <v>367.72</v>
      </c>
      <c r="D168" s="2">
        <v>45458.0</v>
      </c>
      <c r="E168" s="1" t="s">
        <v>21</v>
      </c>
    </row>
    <row r="169">
      <c r="A169" s="1" t="s">
        <v>210</v>
      </c>
      <c r="B169" s="1" t="s">
        <v>18</v>
      </c>
      <c r="C169" s="1">
        <v>33.38</v>
      </c>
      <c r="D169" s="2">
        <v>45459.0</v>
      </c>
      <c r="E169" s="1" t="s">
        <v>27</v>
      </c>
    </row>
    <row r="170">
      <c r="A170" s="1" t="s">
        <v>211</v>
      </c>
      <c r="B170" s="1" t="s">
        <v>24</v>
      </c>
      <c r="C170" s="1">
        <v>287.36</v>
      </c>
      <c r="D170" s="2">
        <v>45460.0</v>
      </c>
      <c r="E170" s="1" t="s">
        <v>13</v>
      </c>
    </row>
    <row r="171">
      <c r="A171" s="1" t="s">
        <v>212</v>
      </c>
      <c r="B171" s="1" t="s">
        <v>12</v>
      </c>
      <c r="C171" s="1">
        <v>87.74</v>
      </c>
      <c r="D171" s="2">
        <v>45461.0</v>
      </c>
      <c r="E171" s="1" t="s">
        <v>38</v>
      </c>
    </row>
    <row r="172">
      <c r="A172" s="1" t="s">
        <v>213</v>
      </c>
      <c r="B172" s="1" t="s">
        <v>24</v>
      </c>
      <c r="C172" s="1">
        <v>68.88</v>
      </c>
      <c r="D172" s="2">
        <v>45462.0</v>
      </c>
      <c r="E172" s="1" t="s">
        <v>13</v>
      </c>
    </row>
    <row r="173">
      <c r="A173" s="1" t="s">
        <v>214</v>
      </c>
      <c r="B173" s="1" t="s">
        <v>24</v>
      </c>
      <c r="C173" s="1">
        <v>177.52</v>
      </c>
      <c r="D173" s="2">
        <v>45463.0</v>
      </c>
      <c r="E173" s="1" t="s">
        <v>13</v>
      </c>
    </row>
    <row r="174">
      <c r="A174" s="1" t="s">
        <v>215</v>
      </c>
      <c r="B174" s="1" t="s">
        <v>22</v>
      </c>
      <c r="C174" s="1">
        <v>54.98</v>
      </c>
      <c r="D174" s="2">
        <v>45464.0</v>
      </c>
      <c r="E174" s="1" t="s">
        <v>13</v>
      </c>
    </row>
    <row r="175">
      <c r="A175" s="1" t="s">
        <v>216</v>
      </c>
      <c r="B175" s="1" t="s">
        <v>12</v>
      </c>
      <c r="C175" s="1">
        <v>56.14</v>
      </c>
      <c r="D175" s="2">
        <v>45465.0</v>
      </c>
      <c r="E175" s="1" t="s">
        <v>19</v>
      </c>
    </row>
    <row r="176">
      <c r="A176" s="1" t="s">
        <v>217</v>
      </c>
      <c r="B176" s="1" t="s">
        <v>12</v>
      </c>
      <c r="C176" s="1">
        <v>162.59</v>
      </c>
      <c r="D176" s="2">
        <v>45466.0</v>
      </c>
      <c r="E176" s="1" t="s">
        <v>21</v>
      </c>
    </row>
    <row r="177">
      <c r="A177" s="1" t="s">
        <v>218</v>
      </c>
      <c r="B177" s="1" t="s">
        <v>22</v>
      </c>
      <c r="C177" s="1">
        <v>489.96</v>
      </c>
      <c r="D177" s="2">
        <v>45467.0</v>
      </c>
      <c r="E177" s="1" t="s">
        <v>13</v>
      </c>
    </row>
    <row r="178">
      <c r="A178" s="1" t="s">
        <v>219</v>
      </c>
      <c r="B178" s="1" t="s">
        <v>18</v>
      </c>
      <c r="C178" s="1">
        <v>95.91</v>
      </c>
      <c r="D178" s="2">
        <v>45468.0</v>
      </c>
      <c r="E178" s="1" t="s">
        <v>21</v>
      </c>
    </row>
    <row r="179">
      <c r="A179" s="1" t="s">
        <v>220</v>
      </c>
      <c r="B179" s="1" t="s">
        <v>24</v>
      </c>
      <c r="C179" s="1">
        <v>18.41</v>
      </c>
      <c r="D179" s="2">
        <v>45469.0</v>
      </c>
      <c r="E179" s="1" t="s">
        <v>27</v>
      </c>
    </row>
    <row r="180">
      <c r="A180" s="1" t="s">
        <v>221</v>
      </c>
      <c r="B180" s="1" t="s">
        <v>15</v>
      </c>
      <c r="C180" s="1">
        <v>384.05</v>
      </c>
      <c r="D180" s="2">
        <v>45470.0</v>
      </c>
      <c r="E180" s="1" t="s">
        <v>38</v>
      </c>
    </row>
    <row r="181">
      <c r="A181" s="1" t="s">
        <v>222</v>
      </c>
      <c r="B181" s="1" t="s">
        <v>24</v>
      </c>
      <c r="C181" s="1">
        <v>405.39</v>
      </c>
      <c r="D181" s="2">
        <v>45471.0</v>
      </c>
      <c r="E181" s="1" t="s">
        <v>27</v>
      </c>
    </row>
    <row r="182">
      <c r="A182" s="1" t="s">
        <v>223</v>
      </c>
      <c r="B182" s="1" t="s">
        <v>24</v>
      </c>
      <c r="C182" s="1">
        <v>179.69</v>
      </c>
      <c r="D182" s="2">
        <v>45472.0</v>
      </c>
      <c r="E182" s="1" t="s">
        <v>27</v>
      </c>
    </row>
    <row r="183">
      <c r="A183" s="1" t="s">
        <v>224</v>
      </c>
      <c r="B183" s="1" t="s">
        <v>18</v>
      </c>
      <c r="C183" s="1">
        <v>237.69</v>
      </c>
      <c r="D183" s="2">
        <v>45473.0</v>
      </c>
      <c r="E183" s="1" t="s">
        <v>19</v>
      </c>
    </row>
    <row r="184">
      <c r="A184" s="1" t="s">
        <v>225</v>
      </c>
      <c r="B184" s="1" t="s">
        <v>24</v>
      </c>
      <c r="C184" s="1">
        <v>328.39</v>
      </c>
      <c r="D184" s="2">
        <v>45474.0</v>
      </c>
      <c r="E184" s="1" t="s">
        <v>38</v>
      </c>
    </row>
    <row r="185">
      <c r="A185" s="1" t="s">
        <v>226</v>
      </c>
      <c r="B185" s="1" t="s">
        <v>22</v>
      </c>
      <c r="C185" s="1">
        <v>33.55</v>
      </c>
      <c r="D185" s="2">
        <v>45475.0</v>
      </c>
      <c r="E185" s="1" t="s">
        <v>27</v>
      </c>
    </row>
    <row r="186">
      <c r="A186" s="1" t="s">
        <v>227</v>
      </c>
      <c r="B186" s="1" t="s">
        <v>22</v>
      </c>
      <c r="C186" s="1">
        <v>475.08</v>
      </c>
      <c r="D186" s="2">
        <v>45476.0</v>
      </c>
      <c r="E186" s="1" t="s">
        <v>27</v>
      </c>
    </row>
    <row r="187">
      <c r="A187" s="1" t="s">
        <v>228</v>
      </c>
      <c r="B187" s="1" t="s">
        <v>12</v>
      </c>
      <c r="C187" s="1">
        <v>444.47</v>
      </c>
      <c r="D187" s="2">
        <v>45477.0</v>
      </c>
      <c r="E187" s="1" t="s">
        <v>38</v>
      </c>
    </row>
    <row r="188">
      <c r="A188" s="1" t="s">
        <v>229</v>
      </c>
      <c r="B188" s="1" t="s">
        <v>15</v>
      </c>
      <c r="C188" s="1">
        <v>137.84</v>
      </c>
      <c r="D188" s="2">
        <v>45478.0</v>
      </c>
      <c r="E188" s="1" t="s">
        <v>38</v>
      </c>
    </row>
    <row r="189">
      <c r="A189" s="1" t="s">
        <v>230</v>
      </c>
      <c r="B189" s="1" t="s">
        <v>24</v>
      </c>
      <c r="C189" s="1">
        <v>17.5</v>
      </c>
      <c r="D189" s="2">
        <v>45479.0</v>
      </c>
      <c r="E189" s="1" t="s">
        <v>27</v>
      </c>
    </row>
    <row r="190">
      <c r="A190" s="1" t="s">
        <v>231</v>
      </c>
      <c r="B190" s="1" t="s">
        <v>24</v>
      </c>
      <c r="C190" s="1">
        <v>467.38</v>
      </c>
      <c r="D190" s="2">
        <v>45480.0</v>
      </c>
      <c r="E190" s="1" t="s">
        <v>38</v>
      </c>
    </row>
    <row r="191">
      <c r="A191" s="1" t="s">
        <v>232</v>
      </c>
      <c r="B191" s="1" t="s">
        <v>18</v>
      </c>
      <c r="C191" s="1">
        <v>255.51</v>
      </c>
      <c r="D191" s="2">
        <v>45481.0</v>
      </c>
      <c r="E191" s="1" t="s">
        <v>27</v>
      </c>
    </row>
    <row r="192">
      <c r="A192" s="1" t="s">
        <v>233</v>
      </c>
      <c r="B192" s="1" t="s">
        <v>22</v>
      </c>
      <c r="C192" s="1">
        <v>274.29</v>
      </c>
      <c r="D192" s="2">
        <v>45482.0</v>
      </c>
      <c r="E192" s="1" t="s">
        <v>27</v>
      </c>
    </row>
    <row r="193">
      <c r="A193" s="1" t="s">
        <v>234</v>
      </c>
      <c r="B193" s="1" t="s">
        <v>15</v>
      </c>
      <c r="C193" s="1">
        <v>345.14</v>
      </c>
      <c r="D193" s="2">
        <v>45483.0</v>
      </c>
      <c r="E193" s="1" t="s">
        <v>19</v>
      </c>
    </row>
    <row r="194">
      <c r="A194" s="1" t="s">
        <v>235</v>
      </c>
      <c r="B194" s="1" t="s">
        <v>12</v>
      </c>
      <c r="C194" s="1">
        <v>311.77</v>
      </c>
      <c r="D194" s="2">
        <v>45484.0</v>
      </c>
      <c r="E194" s="1" t="s">
        <v>13</v>
      </c>
    </row>
    <row r="195">
      <c r="A195" s="1" t="s">
        <v>236</v>
      </c>
      <c r="B195" s="1" t="s">
        <v>22</v>
      </c>
      <c r="C195" s="1">
        <v>472.51</v>
      </c>
      <c r="D195" s="2">
        <v>45485.0</v>
      </c>
      <c r="E195" s="1" t="s">
        <v>27</v>
      </c>
    </row>
    <row r="196">
      <c r="A196" s="1" t="s">
        <v>237</v>
      </c>
      <c r="B196" s="1" t="s">
        <v>12</v>
      </c>
      <c r="C196" s="1">
        <v>472.68</v>
      </c>
      <c r="D196" s="2">
        <v>45486.0</v>
      </c>
      <c r="E196" s="1" t="s">
        <v>21</v>
      </c>
    </row>
    <row r="197">
      <c r="A197" s="1" t="s">
        <v>238</v>
      </c>
      <c r="B197" s="1" t="s">
        <v>18</v>
      </c>
      <c r="C197" s="1">
        <v>434.93</v>
      </c>
      <c r="D197" s="2">
        <v>45487.0</v>
      </c>
      <c r="E197" s="1" t="s">
        <v>13</v>
      </c>
    </row>
    <row r="198">
      <c r="A198" s="1" t="s">
        <v>239</v>
      </c>
      <c r="B198" s="1" t="s">
        <v>18</v>
      </c>
      <c r="C198" s="1">
        <v>321.84</v>
      </c>
      <c r="D198" s="2">
        <v>45488.0</v>
      </c>
      <c r="E198" s="1" t="s">
        <v>13</v>
      </c>
    </row>
    <row r="199">
      <c r="A199" s="1" t="s">
        <v>240</v>
      </c>
      <c r="B199" s="1" t="s">
        <v>24</v>
      </c>
      <c r="C199" s="1">
        <v>402.47</v>
      </c>
      <c r="D199" s="2">
        <v>45489.0</v>
      </c>
      <c r="E199" s="1" t="s">
        <v>13</v>
      </c>
    </row>
    <row r="200">
      <c r="A200" s="1" t="s">
        <v>241</v>
      </c>
      <c r="B200" s="1" t="s">
        <v>15</v>
      </c>
      <c r="C200" s="1">
        <v>341.81</v>
      </c>
      <c r="D200" s="2">
        <v>45490.0</v>
      </c>
      <c r="E200" s="1" t="s">
        <v>19</v>
      </c>
    </row>
    <row r="201">
      <c r="A201" s="1" t="s">
        <v>242</v>
      </c>
      <c r="B201" s="1" t="s">
        <v>12</v>
      </c>
      <c r="C201" s="1">
        <v>290.95</v>
      </c>
      <c r="D201" s="2">
        <v>45491.0</v>
      </c>
      <c r="E201" s="1" t="s">
        <v>27</v>
      </c>
    </row>
  </sheetData>
  <drawing r:id="rId1"/>
</worksheet>
</file>