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D:\Budget vs BUrnout Project\"/>
    </mc:Choice>
  </mc:AlternateContent>
  <xr:revisionPtr revIDLastSave="0" documentId="8_{93ACDD89-D05C-4DA7-814B-A2325FF9F37A}" xr6:coauthVersionLast="47" xr6:coauthVersionMax="47" xr10:uidLastSave="{00000000-0000-0000-0000-000000000000}"/>
  <workbookProtection workbookAlgorithmName="SHA-512" workbookHashValue="lMdXUXTyOEMRiCpfal+b/Zy1iAiBJ/7D/BFGQIi3UXvz4wVSA0aTQbvK/7YcZZqGuoSlCH4sndmNhlA1S5EljQ==" workbookSaltValue="gLR1I7CK9cZJW7SyefNziw==" workbookSpinCount="100000" lockStructure="1"/>
  <bookViews>
    <workbookView xWindow="-108" yWindow="-108" windowWidth="23256" windowHeight="12456" firstSheet="6" activeTab="9" xr2:uid="{C62DBA6D-386B-4FD8-92D1-488DBA2ED839}"/>
  </bookViews>
  <sheets>
    <sheet name="Cover 🏠" sheetId="13" r:id="rId1"/>
    <sheet name="Case Study" sheetId="14" r:id="rId2"/>
    <sheet name="Data" sheetId="1" r:id="rId3"/>
    <sheet name="Data Dictionary" sheetId="2" r:id="rId4"/>
    <sheet name="Mood-Money Dashboard" sheetId="4" r:id="rId5"/>
    <sheet name="Sleep-Productivity Dashboard" sheetId="5" r:id="rId6"/>
    <sheet name="Doomscrolling-Happiness Dash" sheetId="7" r:id="rId7"/>
    <sheet name="Weekly Mood Rollercoaster" sheetId="8" r:id="rId8"/>
    <sheet name="Burnout Gauge" sheetId="9" r:id="rId9"/>
    <sheet name="What-If Productivity" sheetId="12" r:id="rId10"/>
  </sheets>
  <definedNames>
    <definedName name="Slicer_Burnout_Flag">#N/A</definedName>
    <definedName name="Slicer_Burnout_Flag1">#N/A</definedName>
    <definedName name="Slicer_Burnout_Flag2">#N/A</definedName>
    <definedName name="Slicer_Category_Label">#N/A</definedName>
    <definedName name="Slicer_Category_Label1">#N/A</definedName>
    <definedName name="Slicer_Category_Label2">#N/A</definedName>
    <definedName name="Slicer_Overspend_Flag">#N/A</definedName>
    <definedName name="Slicer_Overspend_Flag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9" l="1"/>
  <c r="C11" i="9" s="1"/>
  <c r="C75" i="1" a="1"/>
  <c r="C75" i="1" s="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C81" i="1" a="1"/>
  <c r="C81" i="1" s="1"/>
  <c r="C80" i="1"/>
  <c r="C79" i="1"/>
  <c r="E76" i="1"/>
  <c r="E75" i="1" a="1"/>
  <c r="E75" i="1" s="1"/>
  <c r="E74" i="1" a="1"/>
  <c r="E74" i="1" s="1"/>
  <c r="E73" i="1"/>
  <c r="E72" i="1" a="1"/>
  <c r="E72" i="1" s="1"/>
  <c r="D76" i="1"/>
  <c r="D75" i="1" a="1"/>
  <c r="D75" i="1" s="1"/>
  <c r="D74" i="1" a="1"/>
  <c r="D74" i="1" s="1"/>
  <c r="D73" i="1"/>
  <c r="D72" i="1" a="1"/>
  <c r="D72" i="1" s="1"/>
  <c r="C76" i="1"/>
  <c r="C74" i="1" a="1"/>
  <c r="C74" i="1" s="1"/>
  <c r="C73" i="1"/>
  <c r="C72" i="1" a="1"/>
  <c r="C72" i="1" s="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<sst xmlns="http://schemas.openxmlformats.org/spreadsheetml/2006/main" count="491" uniqueCount="145">
  <si>
    <t>Date</t>
  </si>
  <si>
    <t>Sleep Hours</t>
  </si>
  <si>
    <t>Productivity Score</t>
  </si>
  <si>
    <t>Money Spent</t>
  </si>
  <si>
    <t>Screen Time</t>
  </si>
  <si>
    <t>Mood</t>
  </si>
  <si>
    <t>Overspend Flag</t>
  </si>
  <si>
    <t>7h</t>
  </si>
  <si>
    <t>2h</t>
  </si>
  <si>
    <t>9h</t>
  </si>
  <si>
    <t>10h</t>
  </si>
  <si>
    <t>6h</t>
  </si>
  <si>
    <t>8h</t>
  </si>
  <si>
    <t>4h</t>
  </si>
  <si>
    <t>5h</t>
  </si>
  <si>
    <t>3h</t>
  </si>
  <si>
    <t>Burnout Flag</t>
  </si>
  <si>
    <t>Mood Score</t>
  </si>
  <si>
    <t>Category Label</t>
  </si>
  <si>
    <t>WithinBudget</t>
  </si>
  <si>
    <t>Normal</t>
  </si>
  <si>
    <t>✨ Balanced</t>
  </si>
  <si>
    <t>Overspent</t>
  </si>
  <si>
    <t>📱 Doomscrolling</t>
  </si>
  <si>
    <t>Burnout</t>
  </si>
  <si>
    <t>😴 Sleep-Deprived + 📱 Doomscrolling</t>
  </si>
  <si>
    <t>😴 Sleep-Deprived</t>
  </si>
  <si>
    <t>Sleep Num</t>
  </si>
  <si>
    <t>Screen time Num</t>
  </si>
  <si>
    <t>Money Num</t>
  </si>
  <si>
    <t>Description</t>
  </si>
  <si>
    <t>Example</t>
  </si>
  <si>
    <t>Column_Name</t>
  </si>
  <si>
    <t>Notes</t>
  </si>
  <si>
    <t>Sleep_Hours</t>
  </si>
  <si>
    <t>Productivity</t>
  </si>
  <si>
    <t>Money_Spent</t>
  </si>
  <si>
    <t>Screen_Time</t>
  </si>
  <si>
    <t>Overspend_Flag</t>
  </si>
  <si>
    <t>Burnout_Flag</t>
  </si>
  <si>
    <t>Mood_Score</t>
  </si>
  <si>
    <t>Category_Label</t>
  </si>
  <si>
    <t>The day Jack Tracked His Routine</t>
  </si>
  <si>
    <t>One Entry Per Day</t>
  </si>
  <si>
    <t>Average Sleep He Gets</t>
  </si>
  <si>
    <t>Productivity Rating</t>
  </si>
  <si>
    <t>Self-reported Score</t>
  </si>
  <si>
    <t>How much Jack spent that day?</t>
  </si>
  <si>
    <t>Numeric, Dollars</t>
  </si>
  <si>
    <t>Hours Spent on Laptop/Mobile</t>
  </si>
  <si>
    <t>Approx Value</t>
  </si>
  <si>
    <t>Within Budget</t>
  </si>
  <si>
    <t>If Money Spent is = Budget</t>
  </si>
  <si>
    <t>If sleep is &lt;5 &amp; Prod &lt;5</t>
  </si>
  <si>
    <t>Mood on 1-10 scale</t>
  </si>
  <si>
    <t>Derived From Mood</t>
  </si>
  <si>
    <t>Based on Flags Combined</t>
  </si>
  <si>
    <t>Jack's daily mood score (1 = very bad, 10 = amazing)</t>
  </si>
  <si>
    <t>Numeric rating</t>
  </si>
  <si>
    <t>Hours of sleep that night</t>
  </si>
  <si>
    <t>Did overspending happen?</t>
  </si>
  <si>
    <t>Did burnout happen?</t>
  </si>
  <si>
    <t xml:space="preserve">Overall day classification </t>
  </si>
  <si>
    <t>Summary</t>
  </si>
  <si>
    <t>Average</t>
  </si>
  <si>
    <t>Min</t>
  </si>
  <si>
    <t>Max</t>
  </si>
  <si>
    <t>Metric</t>
  </si>
  <si>
    <t>Value</t>
  </si>
  <si>
    <t>Overspend Days</t>
  </si>
  <si>
    <t>Burnout Days</t>
  </si>
  <si>
    <t>Top Category</t>
  </si>
  <si>
    <t>Money_Numeric</t>
  </si>
  <si>
    <t>DATA DICTIONARY</t>
  </si>
  <si>
    <t>Row Labels</t>
  </si>
  <si>
    <t>Grand Total</t>
  </si>
  <si>
    <t>01-07-2025 - 07-07-2025</t>
  </si>
  <si>
    <t>08-07-2025 - 14-07-2025</t>
  </si>
  <si>
    <t>15-07-2025 - 21-07-2025</t>
  </si>
  <si>
    <t>22-07-2025 - 28-07-2025</t>
  </si>
  <si>
    <t>29-07-2025 - 04-08-2025</t>
  </si>
  <si>
    <t>05-08-2025 - 11-08-2025</t>
  </si>
  <si>
    <t>12-08-2025 - 18-08-2025</t>
  </si>
  <si>
    <t>19-08-2025 - 25-08-2025</t>
  </si>
  <si>
    <t>26-08-2025 - 01-09-2025</t>
  </si>
  <si>
    <t>AvgMood</t>
  </si>
  <si>
    <t>TotalSpend</t>
  </si>
  <si>
    <t>MOOD VS MONEY - OVERSPENDING VS HAPPINESS 😸💸</t>
  </si>
  <si>
    <t>Sleep_Numeric</t>
  </si>
  <si>
    <t>Avg sleep</t>
  </si>
  <si>
    <t>Avg Prod</t>
  </si>
  <si>
    <t>Overall: Higher sleep hours 📈 = Higher productivity 🚀</t>
  </si>
  <si>
    <r>
      <rPr>
        <sz val="14"/>
        <color theme="1"/>
        <rFont val="Arial Black"/>
        <family val="2"/>
      </rPr>
      <t>😴 SLEEP &amp; PRODUCTIVITY - When Rest Drives Results 🚀</t>
    </r>
    <r>
      <rPr>
        <sz val="11"/>
        <color theme="1"/>
        <rFont val="Calibri"/>
        <family val="2"/>
        <scheme val="minor"/>
      </rPr>
      <t>.</t>
    </r>
  </si>
  <si>
    <t>Screen_Numeric</t>
  </si>
  <si>
    <t>Avg Screentime</t>
  </si>
  <si>
    <t>Avg MoodScore</t>
  </si>
  <si>
    <t>Avg ProductivityScore</t>
  </si>
  <si>
    <r>
      <t xml:space="preserve">                             </t>
    </r>
    <r>
      <rPr>
        <b/>
        <sz val="16"/>
        <color theme="1"/>
        <rFont val="Arial Black"/>
        <family val="2"/>
      </rPr>
      <t>Doomscrolling VS Happiness  - More Hours, Less Mood</t>
    </r>
  </si>
  <si>
    <t>Week</t>
  </si>
  <si>
    <t>Avg Mood</t>
  </si>
  <si>
    <t>Emoji</t>
  </si>
  <si>
    <t>🙂</t>
  </si>
  <si>
    <t>😁</t>
  </si>
  <si>
    <t>😐</t>
  </si>
  <si>
    <t>😁 Weekly Mood Rollercoaster - Jack's 60-Day Journey</t>
  </si>
  <si>
    <t>Week 1</t>
  </si>
  <si>
    <t>Week 2</t>
  </si>
  <si>
    <t>Week 3</t>
  </si>
  <si>
    <t>Week 4</t>
  </si>
  <si>
    <t>Week 5</t>
  </si>
  <si>
    <t>Week 6</t>
  </si>
  <si>
    <t>Week 7</t>
  </si>
  <si>
    <t>Week 8</t>
  </si>
  <si>
    <t>Week 9</t>
  </si>
  <si>
    <t>BUDGET VS BURNOUT</t>
  </si>
  <si>
    <t>Burnout %</t>
  </si>
  <si>
    <t>Label</t>
  </si>
  <si>
    <t>Remaining %</t>
  </si>
  <si>
    <t>Spacer %</t>
  </si>
  <si>
    <t>Jack's Burnout Meter - 60 Day Stress Score</t>
  </si>
  <si>
    <t>Avg Productivity</t>
  </si>
  <si>
    <t>Projected Productivity</t>
  </si>
  <si>
    <t>What- If Impact: Screen Time VS Productivity</t>
  </si>
  <si>
    <t xml:space="preserve"> </t>
  </si>
  <si>
    <t>Dashboards &amp; Insights</t>
  </si>
  <si>
    <t>Case Study - Key Insights</t>
  </si>
  <si>
    <t xml:space="preserve">Budget vs Burnout - 60-Day Student Lifestyle Analysis </t>
  </si>
  <si>
    <t>Jack's Problem</t>
  </si>
  <si>
    <t>Jack is a 21-year-old student juggling classes, late-night screen time, and irregular spending. Over 6- days his sleep, mood, spending, and productivity fluctuated  - but nothing linked those signals until now</t>
  </si>
  <si>
    <t>What I did? (Process Summary)</t>
  </si>
  <si>
    <t>• 60 days of daily data: sleep, mood, spend, productivity, screen time</t>
  </si>
  <si>
    <t>• Cleaned &amp; normalized; created mood_score, overspend_flag, burnout_flag</t>
  </si>
  <si>
    <t>• Built 6 dashboards + weekly visulas + what-if analysis</t>
  </si>
  <si>
    <t>Key Findings</t>
  </si>
  <si>
    <t>• Overspending days usually led to a drop in mood the next day</t>
  </si>
  <si>
    <t>• Sleep under 6 hours consistently reduced productivity</t>
  </si>
  <si>
    <t>• Week 3 had the highest burnout flags due to less sleep &amp; more spending</t>
  </si>
  <si>
    <t>• Screen time spikes matched low productivity &amp; low mood days</t>
  </si>
  <si>
    <t>Why It Matters?</t>
  </si>
  <si>
    <t>This analysis turns daily habits into measurable signals - helping Jack make data-driven decisions about sleep, spending, mood, and screen time.</t>
  </si>
  <si>
    <t>Recommendations</t>
  </si>
  <si>
    <t>• Set weekly spending limits to prevent mood drops</t>
  </si>
  <si>
    <t>• Trigger alert if sleep &lt; 6 hours</t>
  </si>
  <si>
    <t>• Reduce screen time by 2 hours and track productivity</t>
  </si>
  <si>
    <t>• Use dashboard flags to prevent burnout beofre it peaks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</si>
</sst>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
  </numFmts>
  <fonts count="18">
    <font>
      <sz val="11"/>
      <color theme="1"/>
      <name val="Calibri"/>
      <family val="2"/>
      <scheme val="minor"/>
    </font>
    <font>
      <b/>
      <sz val="11"/>
      <color theme="1"/>
      <name val="Calibri"/>
      <family val="2"/>
      <scheme val="minor"/>
    </font>
    <font>
      <sz val="11"/>
      <color theme="1"/>
      <name val="Arial Black"/>
      <family val="2"/>
    </font>
    <font>
      <b/>
      <sz val="11"/>
      <color theme="1"/>
      <name val="Arial Black"/>
      <family val="2"/>
    </font>
    <font>
      <sz val="11"/>
      <color theme="1"/>
      <name val="Baskerville Old Face"/>
      <family val="1"/>
    </font>
    <font>
      <sz val="11"/>
      <color theme="1"/>
      <name val="Arial Narrow"/>
      <family val="2"/>
    </font>
    <font>
      <sz val="11"/>
      <color theme="1"/>
      <name val="Calibri"/>
      <family val="2"/>
      <charset val="128"/>
      <scheme val="minor"/>
    </font>
    <font>
      <b/>
      <sz val="14"/>
      <color theme="1"/>
      <name val="Calibri"/>
      <family val="2"/>
      <scheme val="minor"/>
    </font>
    <font>
      <sz val="14"/>
      <color theme="1"/>
      <name val="Arial Black"/>
      <family val="2"/>
    </font>
    <font>
      <b/>
      <sz val="16"/>
      <color theme="1"/>
      <name val="Arial Black"/>
      <family val="2"/>
    </font>
    <font>
      <sz val="16"/>
      <color theme="1"/>
      <name val="Arial Black"/>
      <family val="2"/>
    </font>
    <font>
      <sz val="8"/>
      <name val="Calibri"/>
      <family val="2"/>
      <scheme val="minor"/>
    </font>
    <font>
      <sz val="22"/>
      <color theme="1"/>
      <name val="Arial Black"/>
      <family val="2"/>
    </font>
    <font>
      <b/>
      <sz val="18"/>
      <color theme="1"/>
      <name val="Arial Black"/>
      <family val="2"/>
    </font>
    <font>
      <sz val="12"/>
      <color theme="1"/>
      <name val="Calibri"/>
      <family val="2"/>
      <scheme val="minor"/>
    </font>
    <font>
      <b/>
      <sz val="20"/>
      <color theme="1"/>
      <name val="Calibri"/>
      <family val="2"/>
      <scheme val="minor"/>
    </font>
    <font>
      <b/>
      <i/>
      <sz val="14"/>
      <color theme="1"/>
      <name val="Calibri"/>
      <family val="2"/>
      <scheme val="minor"/>
    </font>
    <font>
      <b/>
      <sz val="12"/>
      <color theme="1"/>
      <name val="Calibri"/>
      <family val="2"/>
      <scheme val="minor"/>
    </font>
  </fonts>
  <fills count="21">
    <fill>
      <patternFill patternType="none"/>
    </fill>
    <fill>
      <patternFill patternType="gray125"/>
    </fill>
    <fill>
      <patternFill patternType="solid">
        <fgColor theme="0"/>
        <bgColor theme="4" tint="0.79998168889431442"/>
      </patternFill>
    </fill>
    <fill>
      <patternFill patternType="solid">
        <fgColor rgb="FFFFC6C6"/>
        <bgColor indexed="64"/>
      </patternFill>
    </fill>
    <fill>
      <patternFill patternType="solid">
        <fgColor theme="0"/>
        <bgColor indexed="64"/>
      </patternFill>
    </fill>
    <fill>
      <patternFill patternType="solid">
        <fgColor rgb="FFFF66CC"/>
        <bgColor indexed="64"/>
      </patternFill>
    </fill>
    <fill>
      <patternFill patternType="solid">
        <fgColor rgb="FFFFCE3C"/>
        <bgColor indexed="64"/>
      </patternFill>
    </fill>
    <fill>
      <patternFill patternType="solid">
        <fgColor theme="0" tint="-4.9989318521683403E-2"/>
        <bgColor indexed="64"/>
      </patternFill>
    </fill>
    <fill>
      <patternFill patternType="solid">
        <fgColor theme="0" tint="-4.9989318521683403E-2"/>
        <bgColor theme="4" tint="0.79998168889431442"/>
      </patternFill>
    </fill>
    <fill>
      <patternFill patternType="solid">
        <fgColor rgb="FFC189F7"/>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rgb="FFFFE5E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696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rgb="FFFEE6E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5">
    <xf numFmtId="0" fontId="0" fillId="0" borderId="0" xfId="0"/>
    <xf numFmtId="0" fontId="0" fillId="0" borderId="1" xfId="0" applyBorder="1" applyAlignment="1">
      <alignment horizontal="center"/>
    </xf>
    <xf numFmtId="0" fontId="0" fillId="0" borderId="0" xfId="0" applyAlignment="1">
      <alignment horizontal="center"/>
    </xf>
    <xf numFmtId="164" fontId="0" fillId="0" borderId="1"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4" fontId="0" fillId="0" borderId="0" xfId="0" applyNumberFormat="1" applyAlignment="1">
      <alignment horizontal="center"/>
    </xf>
    <xf numFmtId="0" fontId="0" fillId="0" borderId="0" xfId="0" applyAlignment="1">
      <alignment horizontal="left"/>
    </xf>
    <xf numFmtId="14" fontId="0" fillId="0" borderId="1" xfId="0" applyNumberFormat="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2" fillId="0" borderId="2" xfId="0" applyFont="1" applyBorder="1" applyAlignment="1">
      <alignment horizontal="center"/>
    </xf>
    <xf numFmtId="0" fontId="2" fillId="0" borderId="0" xfId="0" applyFont="1"/>
    <xf numFmtId="14" fontId="2" fillId="5" borderId="1" xfId="0" applyNumberFormat="1" applyFont="1" applyFill="1" applyBorder="1" applyAlignment="1">
      <alignment horizontal="center"/>
    </xf>
    <xf numFmtId="0" fontId="2" fillId="5" borderId="1" xfId="0" applyFont="1" applyFill="1" applyBorder="1" applyAlignment="1">
      <alignment horizontal="center"/>
    </xf>
    <xf numFmtId="0" fontId="3" fillId="5" borderId="1" xfId="0" applyFont="1" applyFill="1" applyBorder="1" applyAlignment="1">
      <alignment horizontal="center"/>
    </xf>
    <xf numFmtId="0" fontId="1" fillId="2" borderId="1" xfId="0" applyFont="1" applyFill="1" applyBorder="1" applyAlignment="1">
      <alignment horizontal="center"/>
    </xf>
    <xf numFmtId="0" fontId="1" fillId="4" borderId="1" xfId="0" applyFont="1" applyFill="1" applyBorder="1" applyAlignment="1">
      <alignment horizontal="center"/>
    </xf>
    <xf numFmtId="14" fontId="0" fillId="6" borderId="1" xfId="0" applyNumberFormat="1" applyFill="1" applyBorder="1" applyAlignment="1">
      <alignment horizontal="center"/>
    </xf>
    <xf numFmtId="0" fontId="0" fillId="6" borderId="1" xfId="0" applyFill="1" applyBorder="1" applyAlignment="1">
      <alignment horizontal="center"/>
    </xf>
    <xf numFmtId="14" fontId="4" fillId="6" borderId="1" xfId="0" applyNumberFormat="1" applyFont="1" applyFill="1" applyBorder="1" applyAlignment="1">
      <alignment horizontal="center"/>
    </xf>
    <xf numFmtId="0" fontId="4" fillId="6" borderId="1" xfId="0" applyFont="1" applyFill="1" applyBorder="1" applyAlignment="1">
      <alignment horizontal="center"/>
    </xf>
    <xf numFmtId="14" fontId="1" fillId="3" borderId="1" xfId="0" applyNumberFormat="1" applyFont="1" applyFill="1" applyBorder="1" applyAlignment="1">
      <alignment horizontal="center"/>
    </xf>
    <xf numFmtId="0" fontId="0" fillId="7" borderId="1" xfId="0" applyFill="1" applyBorder="1" applyAlignment="1">
      <alignment horizontal="center"/>
    </xf>
    <xf numFmtId="0" fontId="4" fillId="0" borderId="0" xfId="0" applyFont="1"/>
    <xf numFmtId="0" fontId="4" fillId="9" borderId="1" xfId="0" applyFont="1" applyFill="1" applyBorder="1"/>
    <xf numFmtId="0" fontId="4" fillId="9" borderId="1" xfId="0" applyFont="1" applyFill="1" applyBorder="1" applyAlignment="1">
      <alignment horizontal="left"/>
    </xf>
    <xf numFmtId="0" fontId="4" fillId="9" borderId="1" xfId="0" applyFont="1" applyFill="1" applyBorder="1" applyAlignment="1">
      <alignment horizontal="center"/>
    </xf>
    <xf numFmtId="0" fontId="5" fillId="7" borderId="1" xfId="0" applyFont="1" applyFill="1" applyBorder="1"/>
    <xf numFmtId="0" fontId="5" fillId="7" borderId="1" xfId="0" applyFont="1" applyFill="1" applyBorder="1" applyAlignment="1">
      <alignment horizontal="left"/>
    </xf>
    <xf numFmtId="14" fontId="5" fillId="7" borderId="1" xfId="0" applyNumberFormat="1" applyFont="1" applyFill="1" applyBorder="1" applyAlignment="1">
      <alignment horizontal="center"/>
    </xf>
    <xf numFmtId="0" fontId="5" fillId="7" borderId="1" xfId="0" applyFont="1" applyFill="1" applyBorder="1" applyAlignment="1">
      <alignment horizontal="center"/>
    </xf>
    <xf numFmtId="164" fontId="5" fillId="7" borderId="1" xfId="0" applyNumberFormat="1" applyFont="1" applyFill="1" applyBorder="1" applyAlignment="1">
      <alignment horizontal="center"/>
    </xf>
    <xf numFmtId="0" fontId="5" fillId="8" borderId="1" xfId="0" applyFont="1" applyFill="1" applyBorder="1" applyAlignment="1">
      <alignment horizontal="left"/>
    </xf>
    <xf numFmtId="2" fontId="2" fillId="0" borderId="2" xfId="0" applyNumberFormat="1" applyFont="1" applyBorder="1" applyAlignment="1">
      <alignment horizontal="center"/>
    </xf>
    <xf numFmtId="2" fontId="0" fillId="0" borderId="2" xfId="0" applyNumberFormat="1" applyBorder="1" applyAlignment="1">
      <alignment horizontal="center"/>
    </xf>
    <xf numFmtId="2" fontId="0" fillId="0" borderId="1" xfId="0" applyNumberFormat="1" applyBorder="1" applyAlignment="1">
      <alignment horizontal="center"/>
    </xf>
    <xf numFmtId="2" fontId="0" fillId="0" borderId="3" xfId="0" applyNumberFormat="1" applyBorder="1" applyAlignment="1">
      <alignment horizontal="center"/>
    </xf>
    <xf numFmtId="2" fontId="0" fillId="0" borderId="0" xfId="0" applyNumberFormat="1"/>
    <xf numFmtId="0" fontId="6" fillId="0" borderId="0" xfId="0" applyFont="1" applyAlignment="1">
      <alignment horizontal="center"/>
    </xf>
    <xf numFmtId="14" fontId="0" fillId="0" borderId="0" xfId="0" applyNumberFormat="1"/>
    <xf numFmtId="0" fontId="0" fillId="0" borderId="1" xfId="0" applyBorder="1" applyAlignment="1">
      <alignment horizontal="left"/>
    </xf>
    <xf numFmtId="0" fontId="0" fillId="0" borderId="1" xfId="0" applyBorder="1"/>
    <xf numFmtId="164" fontId="0" fillId="0" borderId="1" xfId="0" applyNumberFormat="1" applyBorder="1"/>
    <xf numFmtId="165" fontId="0" fillId="0" borderId="0" xfId="0" applyNumberFormat="1"/>
    <xf numFmtId="0" fontId="0" fillId="3" borderId="1" xfId="0" applyFill="1" applyBorder="1"/>
    <xf numFmtId="0" fontId="0" fillId="3" borderId="1" xfId="0" applyFill="1" applyBorder="1" applyAlignment="1">
      <alignment horizontal="center"/>
    </xf>
    <xf numFmtId="0" fontId="0" fillId="7" borderId="1" xfId="0" applyFill="1" applyBorder="1" applyAlignment="1">
      <alignment horizontal="left"/>
    </xf>
    <xf numFmtId="165" fontId="0" fillId="7" borderId="1" xfId="0" applyNumberFormat="1" applyFill="1" applyBorder="1"/>
    <xf numFmtId="2" fontId="0" fillId="7" borderId="1" xfId="0" applyNumberFormat="1" applyFill="1" applyBorder="1" applyAlignment="1">
      <alignment horizontal="center"/>
    </xf>
    <xf numFmtId="0" fontId="0" fillId="15" borderId="1" xfId="0" applyFill="1" applyBorder="1" applyAlignment="1">
      <alignment horizontal="center"/>
    </xf>
    <xf numFmtId="165" fontId="0" fillId="0" borderId="0" xfId="0" applyNumberFormat="1" applyAlignment="1">
      <alignment horizontal="center"/>
    </xf>
    <xf numFmtId="0" fontId="1" fillId="15" borderId="1" xfId="0" applyFont="1" applyFill="1" applyBorder="1" applyAlignment="1">
      <alignment horizontal="center"/>
    </xf>
    <xf numFmtId="10" fontId="0" fillId="0" borderId="0" xfId="0" applyNumberFormat="1" applyAlignment="1">
      <alignment horizontal="center"/>
    </xf>
    <xf numFmtId="165" fontId="0" fillId="7" borderId="1" xfId="0" applyNumberFormat="1" applyFill="1" applyBorder="1" applyAlignment="1">
      <alignment horizontal="center"/>
    </xf>
    <xf numFmtId="0" fontId="1" fillId="11" borderId="0" xfId="0" applyFont="1" applyFill="1" applyAlignment="1">
      <alignment horizontal="center"/>
    </xf>
    <xf numFmtId="0" fontId="0" fillId="0" borderId="7" xfId="0" applyBorder="1" applyAlignment="1">
      <alignment horizontal="left"/>
    </xf>
    <xf numFmtId="0" fontId="0" fillId="0" borderId="0" xfId="0"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7" xfId="0" applyBorder="1" applyAlignment="1">
      <alignment horizontal="center" wrapText="1"/>
    </xf>
    <xf numFmtId="0" fontId="0" fillId="0" borderId="0" xfId="0" applyAlignment="1">
      <alignment horizontal="center" wrapText="1"/>
    </xf>
    <xf numFmtId="0" fontId="0" fillId="0" borderId="8" xfId="0" applyBorder="1" applyAlignment="1">
      <alignment horizontal="center" wrapText="1"/>
    </xf>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7" xfId="0" applyBorder="1" applyAlignment="1">
      <alignment horizontal="left" wrapText="1"/>
    </xf>
    <xf numFmtId="0" fontId="0" fillId="0" borderId="0" xfId="0" applyAlignment="1">
      <alignment horizontal="left" wrapText="1"/>
    </xf>
    <xf numFmtId="0" fontId="0" fillId="0" borderId="8" xfId="0" applyBorder="1" applyAlignment="1">
      <alignment horizontal="left" wrapText="1"/>
    </xf>
    <xf numFmtId="0" fontId="7" fillId="20" borderId="7" xfId="0" applyFont="1" applyFill="1" applyBorder="1" applyAlignment="1">
      <alignment horizontal="left"/>
    </xf>
    <xf numFmtId="0" fontId="1" fillId="20" borderId="0" xfId="0" applyFont="1" applyFill="1" applyAlignment="1">
      <alignment horizontal="left"/>
    </xf>
    <xf numFmtId="0" fontId="1" fillId="20" borderId="8" xfId="0" applyFont="1" applyFill="1" applyBorder="1" applyAlignment="1">
      <alignment horizontal="left"/>
    </xf>
    <xf numFmtId="0" fontId="0" fillId="20" borderId="0" xfId="0" applyFill="1" applyAlignment="1">
      <alignment horizontal="left"/>
    </xf>
    <xf numFmtId="0" fontId="0" fillId="20" borderId="8" xfId="0" applyFill="1" applyBorder="1" applyAlignment="1">
      <alignment horizontal="left"/>
    </xf>
    <xf numFmtId="0" fontId="0" fillId="0" borderId="7" xfId="0" applyBorder="1" applyAlignment="1">
      <alignment horizontal="center"/>
    </xf>
    <xf numFmtId="0" fontId="7" fillId="20" borderId="0" xfId="0" applyFont="1" applyFill="1" applyAlignment="1">
      <alignment horizontal="left"/>
    </xf>
    <xf numFmtId="0" fontId="7" fillId="20" borderId="8" xfId="0" applyFont="1" applyFill="1" applyBorder="1" applyAlignment="1">
      <alignment horizontal="left"/>
    </xf>
    <xf numFmtId="0" fontId="17" fillId="7" borderId="7" xfId="0" applyFont="1" applyFill="1" applyBorder="1" applyAlignment="1">
      <alignment horizontal="left"/>
    </xf>
    <xf numFmtId="0" fontId="0" fillId="7" borderId="0" xfId="0" applyFill="1" applyAlignment="1">
      <alignment horizontal="left"/>
    </xf>
    <xf numFmtId="0" fontId="0" fillId="7" borderId="8" xfId="0" applyFill="1" applyBorder="1" applyAlignment="1">
      <alignment horizontal="left"/>
    </xf>
    <xf numFmtId="0" fontId="14" fillId="0" borderId="7" xfId="0" applyFont="1" applyBorder="1" applyAlignment="1">
      <alignment horizontal="left" wrapText="1"/>
    </xf>
    <xf numFmtId="0" fontId="15" fillId="19" borderId="4" xfId="0" applyFont="1" applyFill="1" applyBorder="1" applyAlignment="1">
      <alignment horizontal="center"/>
    </xf>
    <xf numFmtId="0" fontId="0" fillId="19" borderId="5" xfId="0" applyFill="1" applyBorder="1" applyAlignment="1">
      <alignment horizontal="center"/>
    </xf>
    <xf numFmtId="0" fontId="0" fillId="19" borderId="6" xfId="0" applyFill="1" applyBorder="1" applyAlignment="1">
      <alignment horizontal="center"/>
    </xf>
    <xf numFmtId="0" fontId="0" fillId="19" borderId="7" xfId="0" applyFill="1" applyBorder="1" applyAlignment="1">
      <alignment horizontal="center"/>
    </xf>
    <xf numFmtId="0" fontId="0" fillId="19" borderId="0" xfId="0" applyFill="1" applyAlignment="1">
      <alignment horizontal="center"/>
    </xf>
    <xf numFmtId="0" fontId="0" fillId="19" borderId="8" xfId="0" applyFill="1" applyBorder="1" applyAlignment="1">
      <alignment horizontal="center"/>
    </xf>
    <xf numFmtId="0" fontId="16" fillId="13" borderId="7" xfId="0" applyFont="1" applyFill="1" applyBorder="1" applyAlignment="1">
      <alignment horizontal="center"/>
    </xf>
    <xf numFmtId="0" fontId="0" fillId="13" borderId="0" xfId="0" applyFill="1" applyAlignment="1">
      <alignment horizontal="center"/>
    </xf>
    <xf numFmtId="0" fontId="0" fillId="13" borderId="8" xfId="0" applyFill="1" applyBorder="1" applyAlignment="1">
      <alignment horizontal="center"/>
    </xf>
    <xf numFmtId="0" fontId="0" fillId="13" borderId="7" xfId="0" applyFill="1" applyBorder="1" applyAlignment="1">
      <alignment horizontal="center"/>
    </xf>
    <xf numFmtId="14" fontId="12" fillId="18" borderId="1" xfId="0" applyNumberFormat="1" applyFont="1" applyFill="1" applyBorder="1" applyAlignment="1">
      <alignment horizontal="center"/>
    </xf>
    <xf numFmtId="14" fontId="0" fillId="18" borderId="1" xfId="0" applyNumberFormat="1" applyFill="1" applyBorder="1" applyAlignment="1">
      <alignment horizontal="center"/>
    </xf>
    <xf numFmtId="0" fontId="3" fillId="10" borderId="1" xfId="0" applyFont="1" applyFill="1" applyBorder="1" applyAlignment="1">
      <alignment horizontal="center"/>
    </xf>
    <xf numFmtId="0" fontId="1" fillId="10" borderId="1" xfId="0" applyFont="1" applyFill="1" applyBorder="1" applyAlignment="1">
      <alignment horizontal="center"/>
    </xf>
    <xf numFmtId="0" fontId="9" fillId="6" borderId="1" xfId="0" applyFont="1" applyFill="1" applyBorder="1" applyAlignment="1">
      <alignment horizontal="center"/>
    </xf>
    <xf numFmtId="0" fontId="0" fillId="11" borderId="1" xfId="0" applyFill="1" applyBorder="1" applyAlignment="1">
      <alignment horizontal="center"/>
    </xf>
    <xf numFmtId="0" fontId="7" fillId="12" borderId="1" xfId="0" applyFont="1" applyFill="1" applyBorder="1" applyAlignment="1">
      <alignment horizontal="center"/>
    </xf>
    <xf numFmtId="0" fontId="0" fillId="12" borderId="1" xfId="0" applyFill="1" applyBorder="1" applyAlignment="1">
      <alignment horizontal="center"/>
    </xf>
    <xf numFmtId="0" fontId="0" fillId="13" borderId="4" xfId="0" applyFill="1" applyBorder="1"/>
    <xf numFmtId="0" fontId="0" fillId="13" borderId="5" xfId="0" applyFill="1" applyBorder="1"/>
    <xf numFmtId="0" fontId="0" fillId="13" borderId="6" xfId="0" applyFill="1" applyBorder="1"/>
    <xf numFmtId="0" fontId="0" fillId="13" borderId="7" xfId="0" applyFill="1" applyBorder="1"/>
    <xf numFmtId="0" fontId="0" fillId="13" borderId="0" xfId="0" applyFill="1"/>
    <xf numFmtId="0" fontId="0" fillId="13" borderId="8" xfId="0" applyFill="1" applyBorder="1"/>
    <xf numFmtId="0" fontId="0" fillId="13" borderId="9" xfId="0" applyFill="1" applyBorder="1"/>
    <xf numFmtId="0" fontId="0" fillId="13" borderId="10" xfId="0" applyFill="1" applyBorder="1"/>
    <xf numFmtId="0" fontId="0" fillId="13" borderId="11" xfId="0" applyFill="1" applyBorder="1"/>
    <xf numFmtId="0" fontId="10" fillId="14" borderId="1" xfId="0" applyFont="1" applyFill="1" applyBorder="1" applyAlignment="1">
      <alignment horizontal="center"/>
    </xf>
    <xf numFmtId="0" fontId="0" fillId="14" borderId="1" xfId="0" applyFill="1" applyBorder="1" applyAlignment="1">
      <alignment horizontal="center"/>
    </xf>
    <xf numFmtId="0" fontId="13" fillId="16" borderId="1" xfId="0" applyFont="1" applyFill="1" applyBorder="1" applyAlignment="1">
      <alignment horizontal="center"/>
    </xf>
    <xf numFmtId="0" fontId="0" fillId="16" borderId="1" xfId="0" applyFill="1" applyBorder="1" applyAlignment="1">
      <alignment horizontal="center"/>
    </xf>
    <xf numFmtId="0" fontId="8" fillId="17" borderId="1" xfId="0" applyFont="1" applyFill="1" applyBorder="1" applyAlignment="1">
      <alignment horizontal="center"/>
    </xf>
    <xf numFmtId="0" fontId="0" fillId="14" borderId="1" xfId="0" applyFill="1" applyBorder="1"/>
    <xf numFmtId="0" fontId="0" fillId="14" borderId="1" xfId="0" applyFill="1" applyBorder="1" applyAlignment="1">
      <alignment horizontal="left"/>
    </xf>
    <xf numFmtId="164" fontId="0" fillId="14" borderId="1" xfId="0" applyNumberFormat="1" applyFill="1" applyBorder="1"/>
    <xf numFmtId="0" fontId="0" fillId="15" borderId="1" xfId="0" applyFill="1" applyBorder="1"/>
    <xf numFmtId="0" fontId="0" fillId="15" borderId="1" xfId="0" applyFill="1" applyBorder="1" applyAlignment="1">
      <alignment horizontal="left"/>
    </xf>
    <xf numFmtId="0" fontId="0" fillId="17" borderId="0" xfId="0" applyFill="1"/>
    <xf numFmtId="0" fontId="0" fillId="17" borderId="0" xfId="0" applyFill="1" applyAlignment="1">
      <alignment horizontal="left"/>
    </xf>
    <xf numFmtId="165" fontId="0" fillId="17" borderId="0" xfId="0" applyNumberFormat="1" applyFill="1"/>
    <xf numFmtId="0" fontId="0" fillId="0" borderId="1" xfId="0" applyNumberFormat="1" applyFont="1" applyBorder="1"/>
    <xf numFmtId="0" fontId="0" fillId="0" borderId="1" xfId="0" applyFont="1" applyBorder="1" applyAlignment="1">
      <alignment horizontal="left"/>
    </xf>
    <xf numFmtId="0" fontId="0" fillId="15" borderId="1" xfId="0" applyNumberFormat="1" applyFill="1" applyBorder="1"/>
  </cellXfs>
  <cellStyles count="1">
    <cellStyle name="Normal" xfId="0" builtinId="0"/>
  </cellStyles>
  <dxfs count="85">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font>
        <b val="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font>
        <b val="0"/>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bgColor rgb="FFFF0000"/>
        </patternFill>
      </fill>
    </dxf>
    <dxf>
      <fill>
        <patternFill>
          <bgColor rgb="FFFF7C80"/>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7" tint="0.59999389629810485"/>
        </patternFill>
      </fill>
    </dxf>
    <dxf>
      <fill>
        <patternFill patternType="solid">
          <bgColor theme="7" tint="0.59999389629810485"/>
        </patternFill>
      </fill>
    </dxf>
    <dxf>
      <fill>
        <patternFill>
          <bgColor theme="7" tint="0.59999389629810485"/>
        </patternFill>
      </fill>
    </dxf>
    <dxf>
      <fill>
        <patternFill>
          <bgColor theme="7" tint="0.59999389629810485"/>
        </patternFill>
      </fill>
    </dxf>
    <dxf>
      <fill>
        <patternFill patternType="solid">
          <bgColor rgb="FFFFFF00"/>
        </patternFill>
      </fill>
    </dxf>
    <dxf>
      <fill>
        <patternFill patternType="solid">
          <bgColor rgb="FFFFFF00"/>
        </patternFill>
      </fill>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val="0"/>
      </font>
    </dxf>
    <dxf>
      <font>
        <b val="0"/>
      </font>
    </dxf>
    <dxf>
      <font>
        <b val="0"/>
      </font>
    </dxf>
    <dxf>
      <font>
        <b val="0"/>
      </font>
    </dxf>
    <dxf>
      <font>
        <b val="0"/>
      </font>
    </dxf>
    <dxf>
      <font>
        <b val="0"/>
      </font>
    </dxf>
    <dxf>
      <font>
        <b val="0"/>
      </font>
    </dxf>
    <dxf>
      <font>
        <b val="0"/>
      </font>
    </dxf>
    <dxf>
      <font>
        <b val="0"/>
      </font>
    </dxf>
    <dxf>
      <font>
        <b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theme="4" tint="0.79998168889431442"/>
          <bgColor auto="1"/>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theme="4" tint="0.79998168889431442"/>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theme="4" tint="0.79998168889431442"/>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theme="4" tint="0.79998168889431442"/>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_-[$$-409]* #,##0.00_ ;_-[$$-409]* \-#,##0.00\ ;_-[$$-409]* &quot;-&quot;??_ ;_-@_ "/>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strike val="0"/>
        <outline val="0"/>
        <shadow val="0"/>
        <u val="none"/>
        <vertAlign val="baseline"/>
        <sz val="11"/>
        <name val="Arial Black"/>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0000"/>
      <color rgb="FFFEE6EF"/>
      <color rgb="FFFFE5E5"/>
      <color rgb="FF00204F"/>
      <color rgb="FFFF6965"/>
      <color rgb="FFD92A0D"/>
      <color rgb="FFFF0000"/>
      <color rgb="FF66FF66"/>
      <color rgb="FF33CC33"/>
      <color rgb="FF1ED8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VS Burnout- Final.xlsx]Mood-Money Dashboard!PivotTable1</c:name>
    <c:fmtId val="0"/>
  </c:pivotSource>
  <c:chart>
    <c:autoTitleDeleted val="0"/>
    <c:pivotFmts>
      <c:pivotFmt>
        <c:idx val="0"/>
        <c:spPr>
          <a:ln w="28575" cap="rnd">
            <a:solidFill>
              <a:srgbClr val="00B050"/>
            </a:solidFill>
            <a:round/>
          </a:ln>
          <a:effectLst/>
        </c:spPr>
        <c:marker>
          <c:symbol val="circle"/>
          <c:size val="5"/>
          <c:spPr>
            <a:solidFill>
              <a:srgbClr val="FFFF0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FF0000">
                  <a:shade val="30000"/>
                  <a:satMod val="115000"/>
                </a:srgbClr>
              </a:gs>
              <a:gs pos="50000">
                <a:srgbClr val="FF0000">
                  <a:shade val="67500"/>
                  <a:satMod val="115000"/>
                </a:srgbClr>
              </a:gs>
              <a:gs pos="100000">
                <a:srgbClr val="FF0000">
                  <a:shade val="100000"/>
                  <a:satMod val="115000"/>
                </a:srgb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'Mood-Money Dashboard'!$D$7</c:f>
              <c:strCache>
                <c:ptCount val="1"/>
                <c:pt idx="0">
                  <c:v>TotalSpend</c:v>
                </c:pt>
              </c:strCache>
            </c:strRef>
          </c:tx>
          <c:spPr>
            <a:gradFill flip="none" rotWithShape="1">
              <a:gsLst>
                <a:gs pos="0">
                  <a:srgbClr val="FF0000">
                    <a:shade val="30000"/>
                    <a:satMod val="115000"/>
                  </a:srgbClr>
                </a:gs>
                <a:gs pos="50000">
                  <a:srgbClr val="FF0000">
                    <a:shade val="67500"/>
                    <a:satMod val="115000"/>
                  </a:srgbClr>
                </a:gs>
                <a:gs pos="100000">
                  <a:srgbClr val="FF0000">
                    <a:shade val="100000"/>
                    <a:satMod val="115000"/>
                  </a:srgbClr>
                </a:gs>
              </a:gsLst>
              <a:lin ang="5400000" scaled="1"/>
              <a:tileRect/>
            </a:gradFill>
            <a:ln>
              <a:noFill/>
            </a:ln>
            <a:effectLst/>
          </c:spPr>
          <c:invertIfNegative val="0"/>
          <c:cat>
            <c:strRef>
              <c:f>'Mood-Money Dashboard'!$B$8:$B$17</c:f>
              <c:strCache>
                <c:ptCount val="9"/>
                <c:pt idx="0">
                  <c:v>01-07-2025 - 07-07-2025</c:v>
                </c:pt>
                <c:pt idx="1">
                  <c:v>08-07-2025 - 14-07-2025</c:v>
                </c:pt>
                <c:pt idx="2">
                  <c:v>15-07-2025 - 21-07-2025</c:v>
                </c:pt>
                <c:pt idx="3">
                  <c:v>22-07-2025 - 28-07-2025</c:v>
                </c:pt>
                <c:pt idx="4">
                  <c:v>29-07-2025 - 04-08-2025</c:v>
                </c:pt>
                <c:pt idx="5">
                  <c:v>05-08-2025 - 11-08-2025</c:v>
                </c:pt>
                <c:pt idx="6">
                  <c:v>12-08-2025 - 18-08-2025</c:v>
                </c:pt>
                <c:pt idx="7">
                  <c:v>19-08-2025 - 25-08-2025</c:v>
                </c:pt>
                <c:pt idx="8">
                  <c:v>26-08-2025 - 01-09-2025</c:v>
                </c:pt>
              </c:strCache>
            </c:strRef>
          </c:cat>
          <c:val>
            <c:numRef>
              <c:f>'Mood-Money Dashboard'!$D$8:$D$17</c:f>
              <c:numCache>
                <c:formatCode>_-[$$-409]* #,##0.00_ ;_-[$$-409]* \-#,##0.00\ ;_-[$$-409]* "-"??_ ;_-@_ </c:formatCode>
                <c:ptCount val="9"/>
                <c:pt idx="0">
                  <c:v>420</c:v>
                </c:pt>
                <c:pt idx="1">
                  <c:v>405</c:v>
                </c:pt>
                <c:pt idx="2">
                  <c:v>424</c:v>
                </c:pt>
                <c:pt idx="3">
                  <c:v>449</c:v>
                </c:pt>
                <c:pt idx="4">
                  <c:v>374</c:v>
                </c:pt>
                <c:pt idx="5">
                  <c:v>331</c:v>
                </c:pt>
                <c:pt idx="6">
                  <c:v>344</c:v>
                </c:pt>
                <c:pt idx="7">
                  <c:v>341</c:v>
                </c:pt>
                <c:pt idx="8">
                  <c:v>329</c:v>
                </c:pt>
              </c:numCache>
            </c:numRef>
          </c:val>
          <c:extLst>
            <c:ext xmlns:c16="http://schemas.microsoft.com/office/drawing/2014/chart" uri="{C3380CC4-5D6E-409C-BE32-E72D297353CC}">
              <c16:uniqueId val="{00000001-D758-4FA0-A7D9-2BBB0DA6AEB9}"/>
            </c:ext>
          </c:extLst>
        </c:ser>
        <c:dLbls>
          <c:showLegendKey val="0"/>
          <c:showVal val="0"/>
          <c:showCatName val="0"/>
          <c:showSerName val="0"/>
          <c:showPercent val="0"/>
          <c:showBubbleSize val="0"/>
        </c:dLbls>
        <c:gapWidth val="219"/>
        <c:axId val="2114579551"/>
        <c:axId val="2114580991"/>
      </c:barChart>
      <c:lineChart>
        <c:grouping val="standard"/>
        <c:varyColors val="0"/>
        <c:ser>
          <c:idx val="0"/>
          <c:order val="0"/>
          <c:tx>
            <c:strRef>
              <c:f>'Mood-Money Dashboard'!$C$7</c:f>
              <c:strCache>
                <c:ptCount val="1"/>
                <c:pt idx="0">
                  <c:v>AvgMood</c:v>
                </c:pt>
              </c:strCache>
            </c:strRef>
          </c:tx>
          <c:spPr>
            <a:ln w="28575" cap="rnd">
              <a:solidFill>
                <a:srgbClr val="00B050"/>
              </a:solidFill>
              <a:round/>
            </a:ln>
            <a:effectLst/>
          </c:spPr>
          <c:marker>
            <c:symbol val="circle"/>
            <c:size val="5"/>
            <c:spPr>
              <a:solidFill>
                <a:srgbClr val="FFFF00"/>
              </a:solidFill>
              <a:ln w="9525">
                <a:solidFill>
                  <a:srgbClr val="00B050"/>
                </a:solidFill>
              </a:ln>
              <a:effectLst/>
            </c:spPr>
          </c:marker>
          <c:cat>
            <c:strRef>
              <c:f>'Mood-Money Dashboard'!$B$8:$B$17</c:f>
              <c:strCache>
                <c:ptCount val="9"/>
                <c:pt idx="0">
                  <c:v>01-07-2025 - 07-07-2025</c:v>
                </c:pt>
                <c:pt idx="1">
                  <c:v>08-07-2025 - 14-07-2025</c:v>
                </c:pt>
                <c:pt idx="2">
                  <c:v>15-07-2025 - 21-07-2025</c:v>
                </c:pt>
                <c:pt idx="3">
                  <c:v>22-07-2025 - 28-07-2025</c:v>
                </c:pt>
                <c:pt idx="4">
                  <c:v>29-07-2025 - 04-08-2025</c:v>
                </c:pt>
                <c:pt idx="5">
                  <c:v>05-08-2025 - 11-08-2025</c:v>
                </c:pt>
                <c:pt idx="6">
                  <c:v>12-08-2025 - 18-08-2025</c:v>
                </c:pt>
                <c:pt idx="7">
                  <c:v>19-08-2025 - 25-08-2025</c:v>
                </c:pt>
                <c:pt idx="8">
                  <c:v>26-08-2025 - 01-09-2025</c:v>
                </c:pt>
              </c:strCache>
            </c:strRef>
          </c:cat>
          <c:val>
            <c:numRef>
              <c:f>'Mood-Money Dashboard'!$C$8:$C$17</c:f>
              <c:numCache>
                <c:formatCode>General</c:formatCode>
                <c:ptCount val="9"/>
                <c:pt idx="0">
                  <c:v>5.4285714285714288</c:v>
                </c:pt>
                <c:pt idx="1">
                  <c:v>5.8571428571428568</c:v>
                </c:pt>
                <c:pt idx="2">
                  <c:v>4.8571428571428568</c:v>
                </c:pt>
                <c:pt idx="3">
                  <c:v>4.8571428571428568</c:v>
                </c:pt>
                <c:pt idx="4">
                  <c:v>5.5714285714285712</c:v>
                </c:pt>
                <c:pt idx="5">
                  <c:v>5.7142857142857144</c:v>
                </c:pt>
                <c:pt idx="6">
                  <c:v>5.5714285714285712</c:v>
                </c:pt>
                <c:pt idx="7">
                  <c:v>5.8571428571428568</c:v>
                </c:pt>
                <c:pt idx="8">
                  <c:v>5.8571428571428568</c:v>
                </c:pt>
              </c:numCache>
            </c:numRef>
          </c:val>
          <c:smooth val="0"/>
          <c:extLst>
            <c:ext xmlns:c16="http://schemas.microsoft.com/office/drawing/2014/chart" uri="{C3380CC4-5D6E-409C-BE32-E72D297353CC}">
              <c16:uniqueId val="{00000000-D758-4FA0-A7D9-2BBB0DA6AEB9}"/>
            </c:ext>
          </c:extLst>
        </c:ser>
        <c:dLbls>
          <c:showLegendKey val="0"/>
          <c:showVal val="0"/>
          <c:showCatName val="0"/>
          <c:showSerName val="0"/>
          <c:showPercent val="0"/>
          <c:showBubbleSize val="0"/>
        </c:dLbls>
        <c:marker val="1"/>
        <c:smooth val="0"/>
        <c:axId val="2114567551"/>
        <c:axId val="2114551231"/>
      </c:lineChart>
      <c:catAx>
        <c:axId val="211456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14551231"/>
        <c:crosses val="autoZero"/>
        <c:auto val="1"/>
        <c:lblAlgn val="ctr"/>
        <c:lblOffset val="100"/>
        <c:noMultiLvlLbl val="0"/>
      </c:catAx>
      <c:valAx>
        <c:axId val="2114551231"/>
        <c:scaling>
          <c:orientation val="minMax"/>
          <c:max val="1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14567551"/>
        <c:crosses val="autoZero"/>
        <c:crossBetween val="between"/>
      </c:valAx>
      <c:valAx>
        <c:axId val="2114580991"/>
        <c:scaling>
          <c:orientation val="minMax"/>
        </c:scaling>
        <c:delete val="0"/>
        <c:axPos val="r"/>
        <c:numFmt formatCode="_-[$$-409]* #,##0.00_ ;_-[$$-409]* \-#,##0.0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14579551"/>
        <c:crosses val="max"/>
        <c:crossBetween val="between"/>
      </c:valAx>
      <c:catAx>
        <c:axId val="2114579551"/>
        <c:scaling>
          <c:orientation val="minMax"/>
        </c:scaling>
        <c:delete val="1"/>
        <c:axPos val="b"/>
        <c:numFmt formatCode="General" sourceLinked="1"/>
        <c:majorTickMark val="out"/>
        <c:minorTickMark val="none"/>
        <c:tickLblPos val="nextTo"/>
        <c:crossAx val="2114580991"/>
        <c:crosses val="autoZero"/>
        <c:auto val="1"/>
        <c:lblAlgn val="ctr"/>
        <c:lblOffset val="100"/>
        <c:noMultiLvlLbl val="0"/>
      </c:catAx>
      <c:spPr>
        <a:solidFill>
          <a:schemeClr val="bg1"/>
        </a:solidFill>
        <a:ln>
          <a:noFill/>
        </a:ln>
        <a:effectLst>
          <a:outerShdw blurRad="50800" dist="50800" dir="5400000" algn="ctr" rotWithShape="0">
            <a:schemeClr val="bg1"/>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VS Burnout- Final.xlsx]Sleep-Productivity Dashboard!PivotTable1</c:name>
    <c:fmtId val="3"/>
  </c:pivotSource>
  <c:chart>
    <c:autoTitleDeleted val="0"/>
    <c:pivotFmts>
      <c:pivotFmt>
        <c:idx val="0"/>
        <c:spPr>
          <a:ln w="9525" cap="rnd">
            <a:solidFill>
              <a:schemeClr val="accent1">
                <a:lumMod val="75000"/>
              </a:schemeClr>
            </a:solidFill>
            <a:round/>
          </a:ln>
          <a:effectLst/>
        </c:spPr>
        <c:marker>
          <c:symbol val="circle"/>
          <c:size val="5"/>
          <c:spPr>
            <a:solidFill>
              <a:schemeClr val="accent1">
                <a:lumMod val="40000"/>
                <a:lumOff val="60000"/>
              </a:schemeClr>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5400" cap="rnd">
            <a:solidFill>
              <a:schemeClr val="accent6"/>
            </a:solidFill>
            <a:round/>
          </a:ln>
          <a:effectLst/>
        </c:spPr>
        <c:marker>
          <c:symbol val="circle"/>
          <c:size val="5"/>
          <c:spPr>
            <a:solidFill>
              <a:schemeClr val="accent6">
                <a:lumMod val="20000"/>
                <a:lumOff val="8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9525" cap="rnd">
            <a:solidFill>
              <a:schemeClr val="accent1">
                <a:lumMod val="75000"/>
              </a:schemeClr>
            </a:solidFill>
            <a:round/>
          </a:ln>
          <a:effectLst/>
        </c:spPr>
        <c:marker>
          <c:symbol val="circle"/>
          <c:size val="5"/>
          <c:spPr>
            <a:solidFill>
              <a:schemeClr val="accent1">
                <a:lumMod val="40000"/>
                <a:lumOff val="60000"/>
              </a:schemeClr>
            </a:solidFill>
            <a:ln w="9525">
              <a:solidFill>
                <a:schemeClr val="accent1">
                  <a:lumMod val="75000"/>
                </a:schemeClr>
              </a:solidFill>
            </a:ln>
            <a:effectLst/>
          </c:spPr>
        </c:marker>
      </c:pivotFmt>
      <c:pivotFmt>
        <c:idx val="3"/>
        <c:spPr>
          <a:ln w="9525" cap="rnd">
            <a:solidFill>
              <a:schemeClr val="accent1">
                <a:lumMod val="75000"/>
              </a:schemeClr>
            </a:solidFill>
            <a:round/>
          </a:ln>
          <a:effectLst/>
        </c:spPr>
        <c:marker>
          <c:symbol val="circle"/>
          <c:size val="5"/>
          <c:spPr>
            <a:solidFill>
              <a:schemeClr val="accent1">
                <a:lumMod val="40000"/>
                <a:lumOff val="60000"/>
              </a:schemeClr>
            </a:solidFill>
            <a:ln w="9525">
              <a:solidFill>
                <a:schemeClr val="accent1">
                  <a:lumMod val="75000"/>
                </a:schemeClr>
              </a:solidFill>
            </a:ln>
            <a:effectLst/>
          </c:spPr>
        </c:marker>
      </c:pivotFmt>
    </c:pivotFmts>
    <c:plotArea>
      <c:layout/>
      <c:lineChart>
        <c:grouping val="stacked"/>
        <c:varyColors val="0"/>
        <c:ser>
          <c:idx val="1"/>
          <c:order val="1"/>
          <c:tx>
            <c:strRef>
              <c:f>'Sleep-Productivity Dashboard'!$D$8</c:f>
              <c:strCache>
                <c:ptCount val="1"/>
                <c:pt idx="0">
                  <c:v>Avg Prod</c:v>
                </c:pt>
              </c:strCache>
            </c:strRef>
          </c:tx>
          <c:spPr>
            <a:ln w="25400" cap="rnd">
              <a:solidFill>
                <a:schemeClr val="accent6"/>
              </a:solidFill>
              <a:round/>
            </a:ln>
            <a:effectLst/>
          </c:spPr>
          <c:marker>
            <c:symbol val="circle"/>
            <c:size val="5"/>
            <c:spPr>
              <a:solidFill>
                <a:schemeClr val="accent6">
                  <a:lumMod val="20000"/>
                  <a:lumOff val="80000"/>
                </a:schemeClr>
              </a:solidFill>
              <a:ln w="9525">
                <a:solidFill>
                  <a:schemeClr val="accent6"/>
                </a:solidFill>
              </a:ln>
              <a:effectLst/>
            </c:spPr>
          </c:marker>
          <c:cat>
            <c:strRef>
              <c:f>'Sleep-Productivity Dashboard'!$B$9:$B$16</c:f>
              <c:strCache>
                <c:ptCount val="7"/>
                <c:pt idx="0">
                  <c:v>08-07-2025 - 14-07-2025</c:v>
                </c:pt>
                <c:pt idx="1">
                  <c:v>15-07-2025 - 21-07-2025</c:v>
                </c:pt>
                <c:pt idx="2">
                  <c:v>22-07-2025 - 28-07-2025</c:v>
                </c:pt>
                <c:pt idx="3">
                  <c:v>29-07-2025 - 04-08-2025</c:v>
                </c:pt>
                <c:pt idx="4">
                  <c:v>05-08-2025 - 11-08-2025</c:v>
                </c:pt>
                <c:pt idx="5">
                  <c:v>12-08-2025 - 18-08-2025</c:v>
                </c:pt>
                <c:pt idx="6">
                  <c:v>26-08-2025 - 01-09-2025</c:v>
                </c:pt>
              </c:strCache>
            </c:strRef>
          </c:cat>
          <c:val>
            <c:numRef>
              <c:f>'Sleep-Productivity Dashboard'!$D$9:$D$16</c:f>
              <c:numCache>
                <c:formatCode>General</c:formatCode>
                <c:ptCount val="7"/>
                <c:pt idx="0">
                  <c:v>4.666666666666667</c:v>
                </c:pt>
                <c:pt idx="1">
                  <c:v>6</c:v>
                </c:pt>
                <c:pt idx="2">
                  <c:v>4.5</c:v>
                </c:pt>
                <c:pt idx="3">
                  <c:v>5</c:v>
                </c:pt>
                <c:pt idx="4">
                  <c:v>4.5</c:v>
                </c:pt>
                <c:pt idx="5">
                  <c:v>7</c:v>
                </c:pt>
                <c:pt idx="6">
                  <c:v>5</c:v>
                </c:pt>
              </c:numCache>
            </c:numRef>
          </c:val>
          <c:smooth val="0"/>
          <c:extLst>
            <c:ext xmlns:c16="http://schemas.microsoft.com/office/drawing/2014/chart" uri="{C3380CC4-5D6E-409C-BE32-E72D297353CC}">
              <c16:uniqueId val="{00000001-3228-4B19-B386-EE32B2F8CE3F}"/>
            </c:ext>
          </c:extLst>
        </c:ser>
        <c:dLbls>
          <c:showLegendKey val="0"/>
          <c:showVal val="0"/>
          <c:showCatName val="0"/>
          <c:showSerName val="0"/>
          <c:showPercent val="0"/>
          <c:showBubbleSize val="0"/>
        </c:dLbls>
        <c:marker val="1"/>
        <c:smooth val="0"/>
        <c:axId val="1725027999"/>
        <c:axId val="1725011679"/>
      </c:lineChart>
      <c:lineChart>
        <c:grouping val="stacked"/>
        <c:varyColors val="0"/>
        <c:ser>
          <c:idx val="0"/>
          <c:order val="0"/>
          <c:tx>
            <c:strRef>
              <c:f>'Sleep-Productivity Dashboard'!$C$8</c:f>
              <c:strCache>
                <c:ptCount val="1"/>
                <c:pt idx="0">
                  <c:v>Avg sleep</c:v>
                </c:pt>
              </c:strCache>
            </c:strRef>
          </c:tx>
          <c:spPr>
            <a:ln w="9525" cap="rnd">
              <a:solidFill>
                <a:schemeClr val="accent1">
                  <a:lumMod val="75000"/>
                </a:schemeClr>
              </a:solidFill>
              <a:round/>
            </a:ln>
            <a:effectLst/>
          </c:spPr>
          <c:marker>
            <c:symbol val="circle"/>
            <c:size val="5"/>
            <c:spPr>
              <a:solidFill>
                <a:schemeClr val="accent1">
                  <a:lumMod val="40000"/>
                  <a:lumOff val="60000"/>
                </a:schemeClr>
              </a:solidFill>
              <a:ln w="9525">
                <a:solidFill>
                  <a:schemeClr val="accent1">
                    <a:lumMod val="75000"/>
                  </a:schemeClr>
                </a:solidFill>
              </a:ln>
              <a:effectLst/>
            </c:spPr>
          </c:marker>
          <c:cat>
            <c:strRef>
              <c:f>'Sleep-Productivity Dashboard'!$B$9:$B$16</c:f>
              <c:strCache>
                <c:ptCount val="7"/>
                <c:pt idx="0">
                  <c:v>08-07-2025 - 14-07-2025</c:v>
                </c:pt>
                <c:pt idx="1">
                  <c:v>15-07-2025 - 21-07-2025</c:v>
                </c:pt>
                <c:pt idx="2">
                  <c:v>22-07-2025 - 28-07-2025</c:v>
                </c:pt>
                <c:pt idx="3">
                  <c:v>29-07-2025 - 04-08-2025</c:v>
                </c:pt>
                <c:pt idx="4">
                  <c:v>05-08-2025 - 11-08-2025</c:v>
                </c:pt>
                <c:pt idx="5">
                  <c:v>12-08-2025 - 18-08-2025</c:v>
                </c:pt>
                <c:pt idx="6">
                  <c:v>26-08-2025 - 01-09-2025</c:v>
                </c:pt>
              </c:strCache>
            </c:strRef>
          </c:cat>
          <c:val>
            <c:numRef>
              <c:f>'Sleep-Productivity Dashboard'!$C$9:$C$16</c:f>
              <c:numCache>
                <c:formatCode>General</c:formatCode>
                <c:ptCount val="7"/>
                <c:pt idx="0">
                  <c:v>5</c:v>
                </c:pt>
                <c:pt idx="1">
                  <c:v>4</c:v>
                </c:pt>
                <c:pt idx="2">
                  <c:v>3.5</c:v>
                </c:pt>
                <c:pt idx="3">
                  <c:v>4</c:v>
                </c:pt>
                <c:pt idx="4">
                  <c:v>5</c:v>
                </c:pt>
                <c:pt idx="5">
                  <c:v>3</c:v>
                </c:pt>
                <c:pt idx="6">
                  <c:v>4.333333333333333</c:v>
                </c:pt>
              </c:numCache>
            </c:numRef>
          </c:val>
          <c:smooth val="0"/>
          <c:extLst>
            <c:ext xmlns:c16="http://schemas.microsoft.com/office/drawing/2014/chart" uri="{C3380CC4-5D6E-409C-BE32-E72D297353CC}">
              <c16:uniqueId val="{00000000-3228-4B19-B386-EE32B2F8CE3F}"/>
            </c:ext>
          </c:extLst>
        </c:ser>
        <c:dLbls>
          <c:showLegendKey val="0"/>
          <c:showVal val="0"/>
          <c:showCatName val="0"/>
          <c:showSerName val="0"/>
          <c:showPercent val="0"/>
          <c:showBubbleSize val="0"/>
        </c:dLbls>
        <c:marker val="1"/>
        <c:smooth val="0"/>
        <c:axId val="1725019359"/>
        <c:axId val="1625221631"/>
      </c:lineChart>
      <c:catAx>
        <c:axId val="172502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25011679"/>
        <c:crosses val="autoZero"/>
        <c:auto val="1"/>
        <c:lblAlgn val="ctr"/>
        <c:lblOffset val="100"/>
        <c:noMultiLvlLbl val="0"/>
      </c:catAx>
      <c:valAx>
        <c:axId val="1725011679"/>
        <c:scaling>
          <c:orientation val="minMax"/>
          <c:max val="10"/>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25027999"/>
        <c:crosses val="autoZero"/>
        <c:crossBetween val="between"/>
      </c:valAx>
      <c:valAx>
        <c:axId val="1625221631"/>
        <c:scaling>
          <c:orientation val="minMax"/>
          <c:max val="12"/>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25019359"/>
        <c:crosses val="max"/>
        <c:crossBetween val="between"/>
      </c:valAx>
      <c:catAx>
        <c:axId val="1725019359"/>
        <c:scaling>
          <c:orientation val="minMax"/>
        </c:scaling>
        <c:delete val="1"/>
        <c:axPos val="b"/>
        <c:numFmt formatCode="General" sourceLinked="1"/>
        <c:majorTickMark val="out"/>
        <c:minorTickMark val="none"/>
        <c:tickLblPos val="nextTo"/>
        <c:crossAx val="1625221631"/>
        <c:crosses val="autoZero"/>
        <c:auto val="1"/>
        <c:lblAlgn val="ctr"/>
        <c:lblOffset val="100"/>
        <c:noMultiLvlLbl val="0"/>
      </c:catAx>
      <c:spPr>
        <a:noFill/>
        <a:ln w="25400">
          <a:noFill/>
        </a:ln>
        <a:effectLst>
          <a:outerShdw blurRad="50800" dist="38100" algn="ctr" rotWithShape="0">
            <a:srgbClr val="000000">
              <a:alpha val="35000"/>
            </a:srgb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ysClr val="window" lastClr="FFFFFF"/>
    </a:solidFill>
    <a:ln w="9525" cap="flat" cmpd="sng" algn="ctr">
      <a:solidFill>
        <a:schemeClr val="tx1">
          <a:lumMod val="95000"/>
          <a:lumOff val="5000"/>
        </a:schemeClr>
      </a:solidFill>
      <a:round/>
    </a:ln>
    <a:effectLst/>
  </c:spPr>
  <c:txPr>
    <a:bodyPr/>
    <a:lstStyle/>
    <a:p>
      <a:pPr>
        <a:defRPr baseline="0">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0" cap="rnd">
            <a:solidFill>
              <a:schemeClr val="accent2">
                <a:lumMod val="60000"/>
                <a:lumOff val="40000"/>
              </a:schemeClr>
            </a:solidFill>
            <a:round/>
          </a:ln>
          <a:effectLst/>
        </c:spPr>
        <c:marker>
          <c:symbol val="circle"/>
          <c:size val="5"/>
          <c:spPr>
            <a:solidFill>
              <a:schemeClr val="accent4">
                <a:lumMod val="20000"/>
                <a:lumOff val="80000"/>
              </a:schemeClr>
            </a:solidFill>
            <a:ln w="25400">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1750"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8A0000"/>
          </a:solidFill>
          <a:ln>
            <a:noFill/>
          </a:ln>
          <a:effectLst/>
        </c:spPr>
      </c:pivotFmt>
      <c:pivotFmt>
        <c:idx val="4"/>
        <c:spPr>
          <a:solidFill>
            <a:srgbClr val="8A0000"/>
          </a:solidFill>
          <a:ln>
            <a:noFill/>
          </a:ln>
          <a:effectLst/>
        </c:spPr>
      </c:pivotFmt>
      <c:pivotFmt>
        <c:idx val="5"/>
        <c:spPr>
          <a:solidFill>
            <a:srgbClr val="8A0000"/>
          </a:solidFill>
          <a:ln>
            <a:noFill/>
          </a:ln>
          <a:effectLst/>
        </c:spPr>
      </c:pivotFmt>
      <c:pivotFmt>
        <c:idx val="6"/>
        <c:spPr>
          <a:solidFill>
            <a:srgbClr val="8A0000"/>
          </a:solidFill>
          <a:ln>
            <a:noFill/>
          </a:ln>
          <a:effectLst/>
        </c:spPr>
      </c:pivotFmt>
      <c:pivotFmt>
        <c:idx val="7"/>
        <c:spPr>
          <a:solidFill>
            <a:srgbClr val="8A0000"/>
          </a:solidFill>
          <a:ln>
            <a:noFill/>
          </a:ln>
          <a:effectLst/>
        </c:spPr>
      </c:pivotFmt>
      <c:pivotFmt>
        <c:idx val="8"/>
        <c:spPr>
          <a:solidFill>
            <a:srgbClr val="8A0000"/>
          </a:solidFill>
          <a:ln>
            <a:noFill/>
          </a:ln>
          <a:effectLst/>
        </c:spPr>
      </c:pivotFmt>
      <c:pivotFmt>
        <c:idx val="9"/>
        <c:spPr>
          <a:solidFill>
            <a:srgbClr val="8A0000"/>
          </a:solidFill>
          <a:ln>
            <a:noFill/>
          </a:ln>
          <a:effectLst/>
        </c:spPr>
      </c:pivotFmt>
      <c:pivotFmt>
        <c:idx val="10"/>
        <c:spPr>
          <a:solidFill>
            <a:srgbClr val="8A0000"/>
          </a:solidFill>
          <a:ln>
            <a:noFill/>
          </a:ln>
          <a:effectLst/>
        </c:spPr>
      </c:pivotFmt>
      <c:pivotFmt>
        <c:idx val="11"/>
        <c:spPr>
          <a:solidFill>
            <a:srgbClr val="8A0000"/>
          </a:solidFill>
          <a:ln>
            <a:noFill/>
          </a:ln>
          <a:effectLst/>
        </c:spPr>
      </c:pivotFmt>
    </c:pivotFmts>
    <c:plotArea>
      <c:layout/>
      <c:barChart>
        <c:barDir val="col"/>
        <c:grouping val="clustered"/>
        <c:varyColors val="0"/>
        <c:ser>
          <c:idx val="0"/>
          <c:order val="0"/>
          <c:tx>
            <c:v>Avg Screentime</c:v>
          </c:tx>
          <c:spPr>
            <a:solidFill>
              <a:srgbClr val="C00000"/>
            </a:solidFill>
            <a:ln>
              <a:noFill/>
            </a:ln>
            <a:effectLst/>
          </c:spPr>
          <c:invertIfNegative val="0"/>
          <c:dPt>
            <c:idx val="0"/>
            <c:invertIfNegative val="0"/>
            <c:bubble3D val="0"/>
            <c:spPr>
              <a:solidFill>
                <a:srgbClr val="8A0000"/>
              </a:solidFill>
              <a:ln>
                <a:noFill/>
              </a:ln>
              <a:effectLst/>
            </c:spPr>
            <c:extLst>
              <c:ext xmlns:c16="http://schemas.microsoft.com/office/drawing/2014/chart" uri="{C3380CC4-5D6E-409C-BE32-E72D297353CC}">
                <c16:uniqueId val="{00000004-785F-4784-9F87-C846DB1DA583}"/>
              </c:ext>
            </c:extLst>
          </c:dPt>
          <c:dPt>
            <c:idx val="1"/>
            <c:invertIfNegative val="0"/>
            <c:bubble3D val="0"/>
            <c:spPr>
              <a:solidFill>
                <a:srgbClr val="8A0000"/>
              </a:solidFill>
              <a:ln>
                <a:noFill/>
              </a:ln>
              <a:effectLst/>
            </c:spPr>
            <c:extLst>
              <c:ext xmlns:c16="http://schemas.microsoft.com/office/drawing/2014/chart" uri="{C3380CC4-5D6E-409C-BE32-E72D297353CC}">
                <c16:uniqueId val="{00000007-785F-4784-9F87-C846DB1DA583}"/>
              </c:ext>
            </c:extLst>
          </c:dPt>
          <c:dPt>
            <c:idx val="2"/>
            <c:invertIfNegative val="0"/>
            <c:bubble3D val="0"/>
            <c:spPr>
              <a:solidFill>
                <a:srgbClr val="8A0000"/>
              </a:solidFill>
              <a:ln>
                <a:noFill/>
              </a:ln>
              <a:effectLst/>
            </c:spPr>
            <c:extLst>
              <c:ext xmlns:c16="http://schemas.microsoft.com/office/drawing/2014/chart" uri="{C3380CC4-5D6E-409C-BE32-E72D297353CC}">
                <c16:uniqueId val="{00000008-785F-4784-9F87-C846DB1DA583}"/>
              </c:ext>
            </c:extLst>
          </c:dPt>
          <c:dPt>
            <c:idx val="3"/>
            <c:invertIfNegative val="0"/>
            <c:bubble3D val="0"/>
            <c:spPr>
              <a:solidFill>
                <a:srgbClr val="8A0000"/>
              </a:solidFill>
              <a:ln>
                <a:noFill/>
              </a:ln>
              <a:effectLst/>
            </c:spPr>
            <c:extLst>
              <c:ext xmlns:c16="http://schemas.microsoft.com/office/drawing/2014/chart" uri="{C3380CC4-5D6E-409C-BE32-E72D297353CC}">
                <c16:uniqueId val="{00000005-785F-4784-9F87-C846DB1DA583}"/>
              </c:ext>
            </c:extLst>
          </c:dPt>
          <c:dPt>
            <c:idx val="4"/>
            <c:invertIfNegative val="0"/>
            <c:bubble3D val="0"/>
            <c:spPr>
              <a:solidFill>
                <a:srgbClr val="8A0000"/>
              </a:solidFill>
              <a:ln>
                <a:noFill/>
              </a:ln>
              <a:effectLst/>
            </c:spPr>
            <c:extLst>
              <c:ext xmlns:c16="http://schemas.microsoft.com/office/drawing/2014/chart" uri="{C3380CC4-5D6E-409C-BE32-E72D297353CC}">
                <c16:uniqueId val="{00000009-785F-4784-9F87-C846DB1DA583}"/>
              </c:ext>
            </c:extLst>
          </c:dPt>
          <c:dPt>
            <c:idx val="5"/>
            <c:invertIfNegative val="0"/>
            <c:bubble3D val="0"/>
            <c:spPr>
              <a:solidFill>
                <a:srgbClr val="8A0000"/>
              </a:solidFill>
              <a:ln>
                <a:noFill/>
              </a:ln>
              <a:effectLst/>
            </c:spPr>
            <c:extLst>
              <c:ext xmlns:c16="http://schemas.microsoft.com/office/drawing/2014/chart" uri="{C3380CC4-5D6E-409C-BE32-E72D297353CC}">
                <c16:uniqueId val="{00000006-785F-4784-9F87-C846DB1DA583}"/>
              </c:ext>
            </c:extLst>
          </c:dPt>
          <c:dPt>
            <c:idx val="6"/>
            <c:invertIfNegative val="0"/>
            <c:bubble3D val="0"/>
            <c:spPr>
              <a:solidFill>
                <a:srgbClr val="8A0000"/>
              </a:solidFill>
              <a:ln>
                <a:noFill/>
              </a:ln>
              <a:effectLst/>
            </c:spPr>
            <c:extLst>
              <c:ext xmlns:c16="http://schemas.microsoft.com/office/drawing/2014/chart" uri="{C3380CC4-5D6E-409C-BE32-E72D297353CC}">
                <c16:uniqueId val="{0000000A-785F-4784-9F87-C846DB1DA583}"/>
              </c:ext>
            </c:extLst>
          </c:dPt>
          <c:dPt>
            <c:idx val="7"/>
            <c:invertIfNegative val="0"/>
            <c:bubble3D val="0"/>
            <c:spPr>
              <a:solidFill>
                <a:srgbClr val="8A0000"/>
              </a:solidFill>
              <a:ln>
                <a:noFill/>
              </a:ln>
              <a:effectLst/>
            </c:spPr>
            <c:extLst>
              <c:ext xmlns:c16="http://schemas.microsoft.com/office/drawing/2014/chart" uri="{C3380CC4-5D6E-409C-BE32-E72D297353CC}">
                <c16:uniqueId val="{0000000B-785F-4784-9F87-C846DB1DA583}"/>
              </c:ext>
            </c:extLst>
          </c:dPt>
          <c:dPt>
            <c:idx val="8"/>
            <c:invertIfNegative val="0"/>
            <c:bubble3D val="0"/>
            <c:spPr>
              <a:solidFill>
                <a:srgbClr val="8A0000"/>
              </a:solidFill>
              <a:ln>
                <a:noFill/>
              </a:ln>
              <a:effectLst/>
            </c:spPr>
            <c:extLst>
              <c:ext xmlns:c16="http://schemas.microsoft.com/office/drawing/2014/chart" uri="{C3380CC4-5D6E-409C-BE32-E72D297353CC}">
                <c16:uniqueId val="{0000000C-785F-4784-9F87-C846DB1DA583}"/>
              </c:ext>
            </c:extLst>
          </c:dPt>
          <c:cat>
            <c:strLit>
              <c:ptCount val="9"/>
              <c:pt idx="0">
                <c:v>01-07-2025 - 07-07-2025</c:v>
              </c:pt>
              <c:pt idx="1">
                <c:v>08-07-2025 - 14-07-2025</c:v>
              </c:pt>
              <c:pt idx="2">
                <c:v>15-07-2025 - 21-07-2025</c:v>
              </c:pt>
              <c:pt idx="3">
                <c:v>22-07-2025 - 28-07-2025</c:v>
              </c:pt>
              <c:pt idx="4">
                <c:v>29-07-2025 - 04-08-2025</c:v>
              </c:pt>
              <c:pt idx="5">
                <c:v>05-08-2025 - 11-08-2025</c:v>
              </c:pt>
              <c:pt idx="6">
                <c:v>12-08-2025 - 18-08-2025</c:v>
              </c:pt>
              <c:pt idx="7">
                <c:v>19-08-2025 - 25-08-2025</c:v>
              </c:pt>
              <c:pt idx="8">
                <c:v>26-08-2025 - 01-09-2025</c:v>
              </c:pt>
            </c:strLit>
          </c:cat>
          <c:val>
            <c:numLit>
              <c:formatCode>General</c:formatCode>
              <c:ptCount val="9"/>
              <c:pt idx="0">
                <c:v>7</c:v>
              </c:pt>
              <c:pt idx="1">
                <c:v>7.4285714285714288</c:v>
              </c:pt>
              <c:pt idx="2">
                <c:v>6.1428571428571432</c:v>
              </c:pt>
              <c:pt idx="3">
                <c:v>6.1428571428571432</c:v>
              </c:pt>
              <c:pt idx="4">
                <c:v>6</c:v>
              </c:pt>
              <c:pt idx="5">
                <c:v>6.7142857142857144</c:v>
              </c:pt>
              <c:pt idx="6">
                <c:v>6</c:v>
              </c:pt>
              <c:pt idx="7">
                <c:v>5</c:v>
              </c:pt>
              <c:pt idx="8">
                <c:v>6.5714285714285712</c:v>
              </c:pt>
            </c:numLit>
          </c:val>
          <c:extLst>
            <c:ext xmlns:c16="http://schemas.microsoft.com/office/drawing/2014/chart" uri="{C3380CC4-5D6E-409C-BE32-E72D297353CC}">
              <c16:uniqueId val="{00000000-785F-4784-9F87-C846DB1DA583}"/>
            </c:ext>
          </c:extLst>
        </c:ser>
        <c:dLbls>
          <c:showLegendKey val="0"/>
          <c:showVal val="0"/>
          <c:showCatName val="0"/>
          <c:showSerName val="0"/>
          <c:showPercent val="0"/>
          <c:showBubbleSize val="0"/>
        </c:dLbls>
        <c:gapWidth val="200"/>
        <c:axId val="1616113824"/>
        <c:axId val="1616115264"/>
      </c:barChart>
      <c:lineChart>
        <c:grouping val="standard"/>
        <c:varyColors val="0"/>
        <c:ser>
          <c:idx val="1"/>
          <c:order val="1"/>
          <c:tx>
            <c:v>Avg MoodScore</c:v>
          </c:tx>
          <c:spPr>
            <a:ln w="31750" cap="rnd">
              <a:solidFill>
                <a:schemeClr val="accent2">
                  <a:lumMod val="60000"/>
                  <a:lumOff val="40000"/>
                </a:schemeClr>
              </a:solidFill>
              <a:round/>
            </a:ln>
            <a:effectLst/>
          </c:spPr>
          <c:marker>
            <c:symbol val="circle"/>
            <c:size val="5"/>
            <c:spPr>
              <a:solidFill>
                <a:schemeClr val="accent4">
                  <a:lumMod val="20000"/>
                  <a:lumOff val="80000"/>
                </a:schemeClr>
              </a:solidFill>
              <a:ln w="25400">
                <a:solidFill>
                  <a:schemeClr val="accent2">
                    <a:lumMod val="60000"/>
                    <a:lumOff val="40000"/>
                  </a:schemeClr>
                </a:solidFill>
              </a:ln>
              <a:effectLst/>
            </c:spPr>
          </c:marker>
          <c:cat>
            <c:strLit>
              <c:ptCount val="9"/>
              <c:pt idx="0">
                <c:v>01-07-2025 - 07-07-2025</c:v>
              </c:pt>
              <c:pt idx="1">
                <c:v>08-07-2025 - 14-07-2025</c:v>
              </c:pt>
              <c:pt idx="2">
                <c:v>15-07-2025 - 21-07-2025</c:v>
              </c:pt>
              <c:pt idx="3">
                <c:v>22-07-2025 - 28-07-2025</c:v>
              </c:pt>
              <c:pt idx="4">
                <c:v>29-07-2025 - 04-08-2025</c:v>
              </c:pt>
              <c:pt idx="5">
                <c:v>05-08-2025 - 11-08-2025</c:v>
              </c:pt>
              <c:pt idx="6">
                <c:v>12-08-2025 - 18-08-2025</c:v>
              </c:pt>
              <c:pt idx="7">
                <c:v>19-08-2025 - 25-08-2025</c:v>
              </c:pt>
              <c:pt idx="8">
                <c:v>26-08-2025 - 01-09-2025</c:v>
              </c:pt>
            </c:strLit>
          </c:cat>
          <c:val>
            <c:numLit>
              <c:formatCode>General</c:formatCode>
              <c:ptCount val="9"/>
              <c:pt idx="0">
                <c:v>5.4285714285714288</c:v>
              </c:pt>
              <c:pt idx="1">
                <c:v>5.8571428571428568</c:v>
              </c:pt>
              <c:pt idx="2">
                <c:v>4.8571428571428568</c:v>
              </c:pt>
              <c:pt idx="3">
                <c:v>4.8571428571428568</c:v>
              </c:pt>
              <c:pt idx="4">
                <c:v>5.5714285714285712</c:v>
              </c:pt>
              <c:pt idx="5">
                <c:v>5.7142857142857144</c:v>
              </c:pt>
              <c:pt idx="6">
                <c:v>5.5714285714285712</c:v>
              </c:pt>
              <c:pt idx="7">
                <c:v>5.8571428571428568</c:v>
              </c:pt>
              <c:pt idx="8">
                <c:v>5.8571428571428568</c:v>
              </c:pt>
            </c:numLit>
          </c:val>
          <c:smooth val="0"/>
          <c:extLst>
            <c:ext xmlns:c16="http://schemas.microsoft.com/office/drawing/2014/chart" uri="{C3380CC4-5D6E-409C-BE32-E72D297353CC}">
              <c16:uniqueId val="{00000001-785F-4784-9F87-C846DB1DA583}"/>
            </c:ext>
          </c:extLst>
        </c:ser>
        <c:ser>
          <c:idx val="2"/>
          <c:order val="2"/>
          <c:tx>
            <c:v>Avg ProductivityScore</c:v>
          </c:tx>
          <c:spPr>
            <a:ln w="31750" cap="rnd">
              <a:solidFill>
                <a:schemeClr val="accent6"/>
              </a:solidFill>
              <a:round/>
            </a:ln>
            <a:effectLst/>
          </c:spPr>
          <c:marker>
            <c:symbol val="none"/>
          </c:marker>
          <c:cat>
            <c:strLit>
              <c:ptCount val="9"/>
              <c:pt idx="0">
                <c:v>01-07-2025 - 07-07-2025</c:v>
              </c:pt>
              <c:pt idx="1">
                <c:v>08-07-2025 - 14-07-2025</c:v>
              </c:pt>
              <c:pt idx="2">
                <c:v>15-07-2025 - 21-07-2025</c:v>
              </c:pt>
              <c:pt idx="3">
                <c:v>22-07-2025 - 28-07-2025</c:v>
              </c:pt>
              <c:pt idx="4">
                <c:v>29-07-2025 - 04-08-2025</c:v>
              </c:pt>
              <c:pt idx="5">
                <c:v>05-08-2025 - 11-08-2025</c:v>
              </c:pt>
              <c:pt idx="6">
                <c:v>12-08-2025 - 18-08-2025</c:v>
              </c:pt>
              <c:pt idx="7">
                <c:v>19-08-2025 - 25-08-2025</c:v>
              </c:pt>
              <c:pt idx="8">
                <c:v>26-08-2025 - 01-09-2025</c:v>
              </c:pt>
            </c:strLit>
          </c:cat>
          <c:val>
            <c:numLit>
              <c:formatCode>General</c:formatCode>
              <c:ptCount val="9"/>
              <c:pt idx="0">
                <c:v>6.8571428571428568</c:v>
              </c:pt>
              <c:pt idx="1">
                <c:v>6.2857142857142856</c:v>
              </c:pt>
              <c:pt idx="2">
                <c:v>6.8571428571428568</c:v>
              </c:pt>
              <c:pt idx="3">
                <c:v>6.2857142857142856</c:v>
              </c:pt>
              <c:pt idx="4">
                <c:v>6.1428571428571432</c:v>
              </c:pt>
              <c:pt idx="5">
                <c:v>5</c:v>
              </c:pt>
              <c:pt idx="6">
                <c:v>7.1428571428571432</c:v>
              </c:pt>
              <c:pt idx="7">
                <c:v>5.8571428571428568</c:v>
              </c:pt>
              <c:pt idx="8">
                <c:v>5.8571428571428568</c:v>
              </c:pt>
            </c:numLit>
          </c:val>
          <c:smooth val="0"/>
          <c:extLst>
            <c:ext xmlns:c16="http://schemas.microsoft.com/office/drawing/2014/chart" uri="{C3380CC4-5D6E-409C-BE32-E72D297353CC}">
              <c16:uniqueId val="{00000002-785F-4784-9F87-C846DB1DA583}"/>
            </c:ext>
          </c:extLst>
        </c:ser>
        <c:dLbls>
          <c:showLegendKey val="0"/>
          <c:showVal val="0"/>
          <c:showCatName val="0"/>
          <c:showSerName val="0"/>
          <c:showPercent val="0"/>
          <c:showBubbleSize val="0"/>
        </c:dLbls>
        <c:marker val="1"/>
        <c:smooth val="0"/>
        <c:axId val="1610514816"/>
        <c:axId val="1727236144"/>
      </c:lineChart>
      <c:catAx>
        <c:axId val="161051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236144"/>
        <c:crosses val="autoZero"/>
        <c:auto val="1"/>
        <c:lblAlgn val="ctr"/>
        <c:lblOffset val="100"/>
        <c:noMultiLvlLbl val="0"/>
      </c:catAx>
      <c:valAx>
        <c:axId val="1727236144"/>
        <c:scaling>
          <c:orientation val="minMax"/>
          <c:max val="10"/>
          <c:min val="0"/>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514816"/>
        <c:crosses val="autoZero"/>
        <c:crossBetween val="between"/>
      </c:valAx>
      <c:valAx>
        <c:axId val="1616115264"/>
        <c:scaling>
          <c:orientation val="minMax"/>
          <c:max val="1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13824"/>
        <c:crosses val="max"/>
        <c:crossBetween val="between"/>
      </c:valAx>
      <c:catAx>
        <c:axId val="1616113824"/>
        <c:scaling>
          <c:orientation val="minMax"/>
        </c:scaling>
        <c:delete val="1"/>
        <c:axPos val="b"/>
        <c:numFmt formatCode="General" sourceLinked="1"/>
        <c:majorTickMark val="out"/>
        <c:minorTickMark val="none"/>
        <c:tickLblPos val="nextTo"/>
        <c:crossAx val="1616115264"/>
        <c:crosses val="autoZero"/>
        <c:auto val="1"/>
        <c:lblAlgn val="ctr"/>
        <c:lblOffset val="100"/>
        <c:noMultiLvlLbl val="0"/>
      </c:catAx>
      <c:spPr>
        <a:solidFill>
          <a:schemeClr val="bg1">
            <a:lumMod val="95000"/>
          </a:schemeClr>
        </a:solidFill>
        <a:ln>
          <a:noFill/>
        </a:ln>
        <a:effectLst>
          <a:outerShdw blurRad="50800" dist="25400" dir="6600000" algn="ctr" rotWithShape="0">
            <a:srgbClr val="000000">
              <a:alpha val="43137"/>
            </a:srgb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1200000" algn="ctr" rotWithShape="0">
                <a:srgbClr val="000000">
                  <a:alpha val="43137"/>
                </a:srgbClr>
              </a:outerShdw>
            </a:effectLst>
          </c:spPr>
          <c:invertIfNegative val="0"/>
          <c:dPt>
            <c:idx val="0"/>
            <c:invertIfNegative val="0"/>
            <c:bubble3D val="0"/>
            <c:spPr>
              <a:solidFill>
                <a:schemeClr val="accent4">
                  <a:lumMod val="40000"/>
                  <a:lumOff val="60000"/>
                </a:schemeClr>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1-78A9-47CF-B0DC-3402C33F8F34}"/>
              </c:ext>
            </c:extLst>
          </c:dPt>
          <c:dPt>
            <c:idx val="1"/>
            <c:invertIfNegative val="0"/>
            <c:bubble3D val="0"/>
            <c:spPr>
              <a:solidFill>
                <a:srgbClr val="33CC33"/>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2-78A9-47CF-B0DC-3402C33F8F34}"/>
              </c:ext>
            </c:extLst>
          </c:dPt>
          <c:dPt>
            <c:idx val="2"/>
            <c:invertIfNegative val="0"/>
            <c:bubble3D val="0"/>
            <c:spPr>
              <a:solidFill>
                <a:srgbClr val="FF0000"/>
              </a:solidFill>
              <a:ln>
                <a:solidFill>
                  <a:srgbClr val="7030A0"/>
                </a:solid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3-78A9-47CF-B0DC-3402C33F8F34}"/>
              </c:ext>
            </c:extLst>
          </c:dPt>
          <c:dPt>
            <c:idx val="3"/>
            <c:invertIfNegative val="0"/>
            <c:bubble3D val="0"/>
            <c:spPr>
              <a:solidFill>
                <a:srgbClr val="FF0000"/>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4-78A9-47CF-B0DC-3402C33F8F34}"/>
              </c:ext>
            </c:extLst>
          </c:dPt>
          <c:dPt>
            <c:idx val="4"/>
            <c:invertIfNegative val="0"/>
            <c:bubble3D val="0"/>
            <c:spPr>
              <a:solidFill>
                <a:schemeClr val="accent4">
                  <a:lumMod val="60000"/>
                  <a:lumOff val="40000"/>
                </a:schemeClr>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5-78A9-47CF-B0DC-3402C33F8F34}"/>
              </c:ext>
            </c:extLst>
          </c:dPt>
          <c:dPt>
            <c:idx val="5"/>
            <c:invertIfNegative val="0"/>
            <c:bubble3D val="0"/>
            <c:spPr>
              <a:solidFill>
                <a:schemeClr val="accent4">
                  <a:lumMod val="60000"/>
                  <a:lumOff val="40000"/>
                </a:schemeClr>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6-78A9-47CF-B0DC-3402C33F8F34}"/>
              </c:ext>
            </c:extLst>
          </c:dPt>
          <c:dPt>
            <c:idx val="6"/>
            <c:invertIfNegative val="0"/>
            <c:bubble3D val="0"/>
            <c:spPr>
              <a:solidFill>
                <a:schemeClr val="accent4">
                  <a:lumMod val="60000"/>
                  <a:lumOff val="40000"/>
                </a:schemeClr>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7-78A9-47CF-B0DC-3402C33F8F34}"/>
              </c:ext>
            </c:extLst>
          </c:dPt>
          <c:dPt>
            <c:idx val="7"/>
            <c:invertIfNegative val="0"/>
            <c:bubble3D val="0"/>
            <c:spPr>
              <a:solidFill>
                <a:srgbClr val="33CC33"/>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8-78A9-47CF-B0DC-3402C33F8F34}"/>
              </c:ext>
            </c:extLst>
          </c:dPt>
          <c:dPt>
            <c:idx val="8"/>
            <c:invertIfNegative val="0"/>
            <c:bubble3D val="0"/>
            <c:spPr>
              <a:solidFill>
                <a:srgbClr val="33CC33"/>
              </a:solidFill>
              <a:ln>
                <a:noFill/>
              </a:ln>
              <a:effectLst>
                <a:outerShdw blurRad="50800" dist="50800" dir="1200000" algn="ctr" rotWithShape="0">
                  <a:srgbClr val="000000">
                    <a:alpha val="43137"/>
                  </a:srgbClr>
                </a:outerShdw>
              </a:effectLst>
            </c:spPr>
            <c:extLst>
              <c:ext xmlns:c16="http://schemas.microsoft.com/office/drawing/2014/chart" uri="{C3380CC4-5D6E-409C-BE32-E72D297353CC}">
                <c16:uniqueId val="{00000009-78A9-47CF-B0DC-3402C33F8F34}"/>
              </c:ext>
            </c:extLst>
          </c:dPt>
          <c:dLbls>
            <c:dLbl>
              <c:idx val="0"/>
              <c:tx>
                <c:rich>
                  <a:bodyPr/>
                  <a:lstStyle/>
                  <a:p>
                    <a:fld id="{34A3011C-2275-4359-A396-37022BF6127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78A9-47CF-B0DC-3402C33F8F34}"/>
                </c:ext>
              </c:extLst>
            </c:dLbl>
            <c:dLbl>
              <c:idx val="1"/>
              <c:tx>
                <c:rich>
                  <a:bodyPr/>
                  <a:lstStyle/>
                  <a:p>
                    <a:fld id="{B1F23A2D-7500-48F6-8155-7AB3218945F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78A9-47CF-B0DC-3402C33F8F34}"/>
                </c:ext>
              </c:extLst>
            </c:dLbl>
            <c:dLbl>
              <c:idx val="2"/>
              <c:tx>
                <c:rich>
                  <a:bodyPr/>
                  <a:lstStyle/>
                  <a:p>
                    <a:fld id="{50FDA804-2DA8-4C9B-B0D3-75EBA018BE9C}"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78A9-47CF-B0DC-3402C33F8F34}"/>
                </c:ext>
              </c:extLst>
            </c:dLbl>
            <c:dLbl>
              <c:idx val="3"/>
              <c:tx>
                <c:rich>
                  <a:bodyPr/>
                  <a:lstStyle/>
                  <a:p>
                    <a:fld id="{0E4E504E-6E16-44A9-B1C1-AD4BFFE1544C}"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78A9-47CF-B0DC-3402C33F8F34}"/>
                </c:ext>
              </c:extLst>
            </c:dLbl>
            <c:dLbl>
              <c:idx val="4"/>
              <c:tx>
                <c:rich>
                  <a:bodyPr/>
                  <a:lstStyle/>
                  <a:p>
                    <a:fld id="{1E1723EA-8D5E-4EE7-9202-9D07404EDC2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78A9-47CF-B0DC-3402C33F8F34}"/>
                </c:ext>
              </c:extLst>
            </c:dLbl>
            <c:dLbl>
              <c:idx val="5"/>
              <c:tx>
                <c:rich>
                  <a:bodyPr/>
                  <a:lstStyle/>
                  <a:p>
                    <a:fld id="{CAA1F955-448D-4A9E-8652-13E64FED30C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78A9-47CF-B0DC-3402C33F8F34}"/>
                </c:ext>
              </c:extLst>
            </c:dLbl>
            <c:dLbl>
              <c:idx val="6"/>
              <c:tx>
                <c:rich>
                  <a:bodyPr/>
                  <a:lstStyle/>
                  <a:p>
                    <a:fld id="{6B010606-3454-4354-A16C-277EB25BE21A}"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78A9-47CF-B0DC-3402C33F8F34}"/>
                </c:ext>
              </c:extLst>
            </c:dLbl>
            <c:dLbl>
              <c:idx val="7"/>
              <c:tx>
                <c:rich>
                  <a:bodyPr/>
                  <a:lstStyle/>
                  <a:p>
                    <a:fld id="{FF564395-353D-493E-8522-B642263A1327}"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78A9-47CF-B0DC-3402C33F8F34}"/>
                </c:ext>
              </c:extLst>
            </c:dLbl>
            <c:dLbl>
              <c:idx val="8"/>
              <c:tx>
                <c:rich>
                  <a:bodyPr/>
                  <a:lstStyle/>
                  <a:p>
                    <a:fld id="{161EAD0B-D039-4137-A30C-524C820F1EA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78A9-47CF-B0DC-3402C33F8F34}"/>
                </c:ext>
              </c:extLst>
            </c:dLbl>
            <c:spPr>
              <a:noFill/>
              <a:ln>
                <a:noFill/>
              </a:ln>
              <a:effectLst>
                <a:outerShdw blurRad="50800" dist="38100" dir="1200000" algn="ctr" rotWithShape="0">
                  <a:schemeClr val="bg1">
                    <a:alpha val="43000"/>
                  </a:schemeClr>
                </a:outerShdw>
              </a:effectLst>
            </c:spPr>
            <c:txPr>
              <a:bodyPr rot="0" spcFirstLastPara="1" vertOverflow="ellipsis" vert="horz" wrap="square" lIns="0" tIns="19050" rIns="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cat>
            <c:strRef>
              <c:f>'Weekly Mood Rollercoaster'!$B$4:$B$12</c:f>
              <c:strCache>
                <c:ptCount val="9"/>
                <c:pt idx="0">
                  <c:v>Week 1</c:v>
                </c:pt>
                <c:pt idx="1">
                  <c:v>Week 2</c:v>
                </c:pt>
                <c:pt idx="2">
                  <c:v>Week 3</c:v>
                </c:pt>
                <c:pt idx="3">
                  <c:v>Week 4</c:v>
                </c:pt>
                <c:pt idx="4">
                  <c:v>Week 5</c:v>
                </c:pt>
                <c:pt idx="5">
                  <c:v>Week 6</c:v>
                </c:pt>
                <c:pt idx="6">
                  <c:v>Week 7</c:v>
                </c:pt>
                <c:pt idx="7">
                  <c:v>Week 8</c:v>
                </c:pt>
                <c:pt idx="8">
                  <c:v>Week 9</c:v>
                </c:pt>
              </c:strCache>
            </c:strRef>
          </c:cat>
          <c:val>
            <c:numRef>
              <c:f>'Weekly Mood Rollercoaster'!$C$4:$C$12</c:f>
              <c:numCache>
                <c:formatCode>0.0</c:formatCode>
                <c:ptCount val="9"/>
                <c:pt idx="0">
                  <c:v>5.4285714285714288</c:v>
                </c:pt>
                <c:pt idx="1">
                  <c:v>5.8571428571428568</c:v>
                </c:pt>
                <c:pt idx="2">
                  <c:v>4.8571428571428568</c:v>
                </c:pt>
                <c:pt idx="3">
                  <c:v>4.8571428571428568</c:v>
                </c:pt>
                <c:pt idx="4">
                  <c:v>5.5714285714285712</c:v>
                </c:pt>
                <c:pt idx="5">
                  <c:v>5.7142857142857144</c:v>
                </c:pt>
                <c:pt idx="6">
                  <c:v>5.5714285714285712</c:v>
                </c:pt>
                <c:pt idx="7">
                  <c:v>5.8571428571428568</c:v>
                </c:pt>
                <c:pt idx="8">
                  <c:v>5.8571428571428568</c:v>
                </c:pt>
              </c:numCache>
            </c:numRef>
          </c:val>
          <c:extLst>
            <c:ext xmlns:c15="http://schemas.microsoft.com/office/drawing/2012/chart" uri="{02D57815-91ED-43cb-92C2-25804820EDAC}">
              <c15:datalabelsRange>
                <c15:f>'Weekly Mood Rollercoaster'!$D$4:$D$12</c15:f>
                <c15:dlblRangeCache>
                  <c:ptCount val="9"/>
                  <c:pt idx="0">
                    <c:v>🙂</c:v>
                  </c:pt>
                  <c:pt idx="1">
                    <c:v>😁</c:v>
                  </c:pt>
                  <c:pt idx="2">
                    <c:v>😐</c:v>
                  </c:pt>
                  <c:pt idx="3">
                    <c:v>😐</c:v>
                  </c:pt>
                  <c:pt idx="4">
                    <c:v>🙂</c:v>
                  </c:pt>
                  <c:pt idx="5">
                    <c:v>🙂</c:v>
                  </c:pt>
                  <c:pt idx="6">
                    <c:v>🙂</c:v>
                  </c:pt>
                  <c:pt idx="7">
                    <c:v>😁</c:v>
                  </c:pt>
                  <c:pt idx="8">
                    <c:v>😁</c:v>
                  </c:pt>
                </c15:dlblRangeCache>
              </c15:datalabelsRange>
            </c:ext>
            <c:ext xmlns:c16="http://schemas.microsoft.com/office/drawing/2014/chart" uri="{C3380CC4-5D6E-409C-BE32-E72D297353CC}">
              <c16:uniqueId val="{00000000-78A9-47CF-B0DC-3402C33F8F34}"/>
            </c:ext>
          </c:extLst>
        </c:ser>
        <c:dLbls>
          <c:showLegendKey val="0"/>
          <c:showVal val="0"/>
          <c:showCatName val="0"/>
          <c:showSerName val="0"/>
          <c:showPercent val="0"/>
          <c:showBubbleSize val="0"/>
        </c:dLbls>
        <c:gapWidth val="219"/>
        <c:overlap val="-27"/>
        <c:axId val="1918790591"/>
        <c:axId val="1918791071"/>
      </c:barChart>
      <c:catAx>
        <c:axId val="191879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18791071"/>
        <c:crosses val="autoZero"/>
        <c:auto val="1"/>
        <c:lblAlgn val="ctr"/>
        <c:lblOffset val="100"/>
        <c:noMultiLvlLbl val="0"/>
      </c:catAx>
      <c:valAx>
        <c:axId val="1918791071"/>
        <c:scaling>
          <c:orientation val="minMax"/>
        </c:scaling>
        <c:delete val="0"/>
        <c:axPos val="l"/>
        <c:numFmt formatCode="0.0"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18790591"/>
        <c:crosses val="autoZero"/>
        <c:crossBetween val="between"/>
      </c:valAx>
      <c:spPr>
        <a:solidFill>
          <a:schemeClr val="bg1">
            <a:lumMod val="95000"/>
          </a:schemeClr>
        </a:solidFill>
        <a:ln>
          <a:noFill/>
        </a:ln>
        <a:effectLst>
          <a:outerShdw blurRad="50800" dist="50800" dir="5400000" algn="ctr" rotWithShape="0">
            <a:srgbClr val="000000">
              <a:alpha val="43137"/>
            </a:srgbClr>
          </a:outerShdw>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'Burnout Gauge'!$C$9</c:f>
              <c:strCache>
                <c:ptCount val="1"/>
                <c:pt idx="0">
                  <c:v>Value</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78DD-4C67-BB02-0EF542F4C81D}"/>
              </c:ext>
            </c:extLst>
          </c:dPt>
          <c:dPt>
            <c:idx val="1"/>
            <c:bubble3D val="0"/>
            <c:spPr>
              <a:solidFill>
                <a:sysClr val="window" lastClr="FFFFFF"/>
              </a:solidFill>
              <a:ln w="19050">
                <a:solidFill>
                  <a:schemeClr val="lt1"/>
                </a:solidFill>
              </a:ln>
              <a:effectLst/>
            </c:spPr>
            <c:extLst>
              <c:ext xmlns:c16="http://schemas.microsoft.com/office/drawing/2014/chart" uri="{C3380CC4-5D6E-409C-BE32-E72D297353CC}">
                <c16:uniqueId val="{00000003-78DD-4C67-BB02-0EF542F4C81D}"/>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2-78DD-4C67-BB02-0EF542F4C81D}"/>
              </c:ext>
            </c:extLst>
          </c:dPt>
          <c:cat>
            <c:strRef>
              <c:f>'Burnout Gauge'!$B$10:$B$12</c:f>
              <c:strCache>
                <c:ptCount val="3"/>
                <c:pt idx="0">
                  <c:v>Burnout %</c:v>
                </c:pt>
                <c:pt idx="1">
                  <c:v>Remaining %</c:v>
                </c:pt>
                <c:pt idx="2">
                  <c:v>Spacer %</c:v>
                </c:pt>
              </c:strCache>
            </c:strRef>
          </c:cat>
          <c:val>
            <c:numRef>
              <c:f>'Burnout Gauge'!$C$10:$C$12</c:f>
              <c:numCache>
                <c:formatCode>0.00</c:formatCode>
                <c:ptCount val="3"/>
                <c:pt idx="0">
                  <c:v>22.222222222222221</c:v>
                </c:pt>
                <c:pt idx="1">
                  <c:v>77.777777777777771</c:v>
                </c:pt>
                <c:pt idx="2" formatCode="General">
                  <c:v>100</c:v>
                </c:pt>
              </c:numCache>
            </c:numRef>
          </c:val>
          <c:extLst>
            <c:ext xmlns:c16="http://schemas.microsoft.com/office/drawing/2014/chart" uri="{C3380CC4-5D6E-409C-BE32-E72D297353CC}">
              <c16:uniqueId val="{00000000-78DD-4C67-BB02-0EF542F4C81D}"/>
            </c:ext>
          </c:extLst>
        </c:ser>
        <c:dLbls>
          <c:showLegendKey val="0"/>
          <c:showVal val="0"/>
          <c:showCatName val="0"/>
          <c:showSerName val="0"/>
          <c:showPercent val="0"/>
          <c:showBubbleSize val="0"/>
          <c:showLeaderLines val="1"/>
        </c:dLbls>
        <c:firstSliceAng val="27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tx>
            <c:strRef>
              <c:f>'What-If Productivity'!$E$3</c:f>
              <c:strCache>
                <c:ptCount val="1"/>
                <c:pt idx="0">
                  <c:v>Projected Productivity</c:v>
                </c:pt>
              </c:strCache>
            </c:strRef>
          </c:tx>
          <c:spPr>
            <a:solidFill>
              <a:srgbClr val="002060"/>
            </a:solidFill>
            <a:ln>
              <a:noFill/>
            </a:ln>
            <a:effectLst>
              <a:outerShdw blurRad="50800" dist="88900" dir="4800000" algn="ctr" rotWithShape="0">
                <a:srgbClr val="000000">
                  <a:alpha val="43137"/>
                </a:srgbClr>
              </a:outerShdw>
            </a:effectLst>
          </c:spPr>
          <c:invertIfNegative val="0"/>
          <c:cat>
            <c:strRef>
              <c:f>'What-If Productivity'!$B$4:$B$12</c:f>
              <c:strCache>
                <c:ptCount val="9"/>
                <c:pt idx="0">
                  <c:v>Week 1</c:v>
                </c:pt>
                <c:pt idx="1">
                  <c:v>Week 2</c:v>
                </c:pt>
                <c:pt idx="2">
                  <c:v>Week 3</c:v>
                </c:pt>
                <c:pt idx="3">
                  <c:v>Week 4</c:v>
                </c:pt>
                <c:pt idx="4">
                  <c:v>Week 5</c:v>
                </c:pt>
                <c:pt idx="5">
                  <c:v>Week 6</c:v>
                </c:pt>
                <c:pt idx="6">
                  <c:v>Week 7</c:v>
                </c:pt>
                <c:pt idx="7">
                  <c:v>Week 8</c:v>
                </c:pt>
                <c:pt idx="8">
                  <c:v>Week 9</c:v>
                </c:pt>
              </c:strCache>
            </c:strRef>
          </c:cat>
          <c:val>
            <c:numRef>
              <c:f>'What-If Productivity'!$E$4:$E$12</c:f>
              <c:numCache>
                <c:formatCode>0.0</c:formatCode>
                <c:ptCount val="9"/>
                <c:pt idx="0">
                  <c:v>7.8571428571428568</c:v>
                </c:pt>
                <c:pt idx="1">
                  <c:v>7.3714285714285701</c:v>
                </c:pt>
                <c:pt idx="2">
                  <c:v>7.6857142857142851</c:v>
                </c:pt>
                <c:pt idx="3">
                  <c:v>7.1142857142857139</c:v>
                </c:pt>
                <c:pt idx="4">
                  <c:v>6.9428571428571431</c:v>
                </c:pt>
                <c:pt idx="5">
                  <c:v>5.9428571428571431</c:v>
                </c:pt>
                <c:pt idx="6">
                  <c:v>7.9428571428571431</c:v>
                </c:pt>
                <c:pt idx="7">
                  <c:v>6.4571428571428573</c:v>
                </c:pt>
                <c:pt idx="8">
                  <c:v>6.7714285714285714</c:v>
                </c:pt>
              </c:numCache>
            </c:numRef>
          </c:val>
          <c:extLst>
            <c:ext xmlns:c16="http://schemas.microsoft.com/office/drawing/2014/chart" uri="{C3380CC4-5D6E-409C-BE32-E72D297353CC}">
              <c16:uniqueId val="{00000002-1372-49C7-83EB-9A8E73A817BB}"/>
            </c:ext>
          </c:extLst>
        </c:ser>
        <c:dLbls>
          <c:showLegendKey val="0"/>
          <c:showVal val="0"/>
          <c:showCatName val="0"/>
          <c:showSerName val="0"/>
          <c:showPercent val="0"/>
          <c:showBubbleSize val="0"/>
        </c:dLbls>
        <c:gapWidth val="150"/>
        <c:axId val="64046752"/>
        <c:axId val="64048192"/>
      </c:barChart>
      <c:lineChart>
        <c:grouping val="standard"/>
        <c:varyColors val="0"/>
        <c:ser>
          <c:idx val="0"/>
          <c:order val="0"/>
          <c:tx>
            <c:strRef>
              <c:f>'What-If Productivity'!$C$3</c:f>
              <c:strCache>
                <c:ptCount val="1"/>
                <c:pt idx="0">
                  <c:v>Avg Productivity</c:v>
                </c:pt>
              </c:strCache>
            </c:strRef>
          </c:tx>
          <c:spPr>
            <a:ln w="28575" cap="rnd">
              <a:solidFill>
                <a:schemeClr val="accent1"/>
              </a:solidFill>
              <a:round/>
            </a:ln>
            <a:effectLst/>
          </c:spPr>
          <c:marker>
            <c:symbol val="none"/>
          </c:marker>
          <c:cat>
            <c:strRef>
              <c:f>'What-If Productivity'!$B$4:$B$12</c:f>
              <c:strCache>
                <c:ptCount val="9"/>
                <c:pt idx="0">
                  <c:v>Week 1</c:v>
                </c:pt>
                <c:pt idx="1">
                  <c:v>Week 2</c:v>
                </c:pt>
                <c:pt idx="2">
                  <c:v>Week 3</c:v>
                </c:pt>
                <c:pt idx="3">
                  <c:v>Week 4</c:v>
                </c:pt>
                <c:pt idx="4">
                  <c:v>Week 5</c:v>
                </c:pt>
                <c:pt idx="5">
                  <c:v>Week 6</c:v>
                </c:pt>
                <c:pt idx="6">
                  <c:v>Week 7</c:v>
                </c:pt>
                <c:pt idx="7">
                  <c:v>Week 8</c:v>
                </c:pt>
                <c:pt idx="8">
                  <c:v>Week 9</c:v>
                </c:pt>
              </c:strCache>
            </c:strRef>
          </c:cat>
          <c:val>
            <c:numRef>
              <c:f>'What-If Productivity'!$C$4:$C$12</c:f>
              <c:numCache>
                <c:formatCode>0.0</c:formatCode>
                <c:ptCount val="9"/>
                <c:pt idx="0">
                  <c:v>6.8571428571428568</c:v>
                </c:pt>
                <c:pt idx="1">
                  <c:v>6.2857142857142856</c:v>
                </c:pt>
                <c:pt idx="2">
                  <c:v>6.8571428571428568</c:v>
                </c:pt>
                <c:pt idx="3">
                  <c:v>6.2857142857142856</c:v>
                </c:pt>
                <c:pt idx="4">
                  <c:v>6.1428571428571432</c:v>
                </c:pt>
                <c:pt idx="5">
                  <c:v>5</c:v>
                </c:pt>
                <c:pt idx="6">
                  <c:v>7.1428571428571432</c:v>
                </c:pt>
                <c:pt idx="7">
                  <c:v>5.8571428571428568</c:v>
                </c:pt>
                <c:pt idx="8">
                  <c:v>5.8571428571428568</c:v>
                </c:pt>
              </c:numCache>
            </c:numRef>
          </c:val>
          <c:smooth val="0"/>
          <c:extLst>
            <c:ext xmlns:c16="http://schemas.microsoft.com/office/drawing/2014/chart" uri="{C3380CC4-5D6E-409C-BE32-E72D297353CC}">
              <c16:uniqueId val="{00000000-1372-49C7-83EB-9A8E73A817BB}"/>
            </c:ext>
          </c:extLst>
        </c:ser>
        <c:dLbls>
          <c:showLegendKey val="0"/>
          <c:showVal val="0"/>
          <c:showCatName val="0"/>
          <c:showSerName val="0"/>
          <c:showPercent val="0"/>
          <c:showBubbleSize val="0"/>
        </c:dLbls>
        <c:marker val="1"/>
        <c:smooth val="0"/>
        <c:axId val="64046752"/>
        <c:axId val="64048192"/>
      </c:lineChart>
      <c:lineChart>
        <c:grouping val="standard"/>
        <c:varyColors val="0"/>
        <c:ser>
          <c:idx val="1"/>
          <c:order val="1"/>
          <c:tx>
            <c:strRef>
              <c:f>'What-If Productivity'!$D$3</c:f>
              <c:strCache>
                <c:ptCount val="1"/>
                <c:pt idx="0">
                  <c:v>Screen Time</c:v>
                </c:pt>
              </c:strCache>
            </c:strRef>
          </c:tx>
          <c:spPr>
            <a:ln w="28575" cap="rnd">
              <a:solidFill>
                <a:schemeClr val="accent2"/>
              </a:solidFill>
              <a:round/>
            </a:ln>
            <a:effectLst/>
          </c:spPr>
          <c:marker>
            <c:symbol val="none"/>
          </c:marker>
          <c:cat>
            <c:strRef>
              <c:f>'What-If Productivity'!$B$4:$B$12</c:f>
              <c:strCache>
                <c:ptCount val="9"/>
                <c:pt idx="0">
                  <c:v>Week 1</c:v>
                </c:pt>
                <c:pt idx="1">
                  <c:v>Week 2</c:v>
                </c:pt>
                <c:pt idx="2">
                  <c:v>Week 3</c:v>
                </c:pt>
                <c:pt idx="3">
                  <c:v>Week 4</c:v>
                </c:pt>
                <c:pt idx="4">
                  <c:v>Week 5</c:v>
                </c:pt>
                <c:pt idx="5">
                  <c:v>Week 6</c:v>
                </c:pt>
                <c:pt idx="6">
                  <c:v>Week 7</c:v>
                </c:pt>
                <c:pt idx="7">
                  <c:v>Week 8</c:v>
                </c:pt>
                <c:pt idx="8">
                  <c:v>Week 9</c:v>
                </c:pt>
              </c:strCache>
            </c:strRef>
          </c:cat>
          <c:val>
            <c:numRef>
              <c:f>'What-If Productivity'!$D$4:$D$12</c:f>
              <c:numCache>
                <c:formatCode>0.0</c:formatCode>
                <c:ptCount val="9"/>
                <c:pt idx="0">
                  <c:v>7</c:v>
                </c:pt>
                <c:pt idx="1">
                  <c:v>7.4285714285714288</c:v>
                </c:pt>
                <c:pt idx="2">
                  <c:v>6.1428571428571432</c:v>
                </c:pt>
                <c:pt idx="3">
                  <c:v>6.1428571428571432</c:v>
                </c:pt>
                <c:pt idx="4">
                  <c:v>6</c:v>
                </c:pt>
                <c:pt idx="5">
                  <c:v>6.7142857142857144</c:v>
                </c:pt>
                <c:pt idx="6">
                  <c:v>6</c:v>
                </c:pt>
                <c:pt idx="7">
                  <c:v>5</c:v>
                </c:pt>
                <c:pt idx="8">
                  <c:v>6.5714285714285712</c:v>
                </c:pt>
              </c:numCache>
            </c:numRef>
          </c:val>
          <c:smooth val="0"/>
          <c:extLst>
            <c:ext xmlns:c16="http://schemas.microsoft.com/office/drawing/2014/chart" uri="{C3380CC4-5D6E-409C-BE32-E72D297353CC}">
              <c16:uniqueId val="{00000001-1372-49C7-83EB-9A8E73A817BB}"/>
            </c:ext>
          </c:extLst>
        </c:ser>
        <c:dLbls>
          <c:showLegendKey val="0"/>
          <c:showVal val="0"/>
          <c:showCatName val="0"/>
          <c:showSerName val="0"/>
          <c:showPercent val="0"/>
          <c:showBubbleSize val="0"/>
        </c:dLbls>
        <c:marker val="1"/>
        <c:smooth val="0"/>
        <c:axId val="961899760"/>
        <c:axId val="961890160"/>
      </c:lineChart>
      <c:catAx>
        <c:axId val="6404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48192"/>
        <c:crosses val="autoZero"/>
        <c:auto val="1"/>
        <c:lblAlgn val="ctr"/>
        <c:lblOffset val="100"/>
        <c:noMultiLvlLbl val="0"/>
      </c:catAx>
      <c:valAx>
        <c:axId val="64048192"/>
        <c:scaling>
          <c:orientation val="minMax"/>
          <c:max val="10"/>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64046752"/>
        <c:crosses val="autoZero"/>
        <c:crossBetween val="between"/>
      </c:valAx>
      <c:valAx>
        <c:axId val="961890160"/>
        <c:scaling>
          <c:orientation val="minMax"/>
          <c:max val="10"/>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961899760"/>
        <c:crosses val="max"/>
        <c:crossBetween val="between"/>
      </c:valAx>
      <c:catAx>
        <c:axId val="961899760"/>
        <c:scaling>
          <c:orientation val="minMax"/>
        </c:scaling>
        <c:delete val="1"/>
        <c:axPos val="b"/>
        <c:numFmt formatCode="General" sourceLinked="1"/>
        <c:majorTickMark val="out"/>
        <c:minorTickMark val="none"/>
        <c:tickLblPos val="nextTo"/>
        <c:crossAx val="9618901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Sleep-Productivity Dashboard'!A1"/><Relationship Id="rId7" Type="http://schemas.openxmlformats.org/officeDocument/2006/relationships/hyperlink" Target="#'What-If Productivity'!A1"/><Relationship Id="rId2" Type="http://schemas.openxmlformats.org/officeDocument/2006/relationships/hyperlink" Target="#'Mood-Money Dashboard'!A1"/><Relationship Id="rId1" Type="http://schemas.openxmlformats.org/officeDocument/2006/relationships/image" Target="../media/image1.png"/><Relationship Id="rId6" Type="http://schemas.openxmlformats.org/officeDocument/2006/relationships/hyperlink" Target="#'Burnout Gauge'!A1"/><Relationship Id="rId5" Type="http://schemas.openxmlformats.org/officeDocument/2006/relationships/hyperlink" Target="#'Weekly Mood Rollercoaster'!A1"/><Relationship Id="rId4" Type="http://schemas.openxmlformats.org/officeDocument/2006/relationships/hyperlink" Target="#'Doomscrolling-Happiness Dash'!A1"/></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11723</xdr:colOff>
      <xdr:row>0</xdr:row>
      <xdr:rowOff>164122</xdr:rowOff>
    </xdr:from>
    <xdr:to>
      <xdr:col>16</xdr:col>
      <xdr:colOff>29308</xdr:colOff>
      <xdr:row>5</xdr:row>
      <xdr:rowOff>29307</xdr:rowOff>
    </xdr:to>
    <xdr:sp macro="" textlink="">
      <xdr:nvSpPr>
        <xdr:cNvPr id="2" name="TextBox 1">
          <a:extLst>
            <a:ext uri="{FF2B5EF4-FFF2-40B4-BE49-F238E27FC236}">
              <a16:creationId xmlns:a16="http://schemas.microsoft.com/office/drawing/2014/main" id="{1BB4DBE1-84FC-5182-2499-B681F96D6DDD}"/>
            </a:ext>
          </a:extLst>
        </xdr:cNvPr>
        <xdr:cNvSpPr txBox="1"/>
      </xdr:nvSpPr>
      <xdr:spPr>
        <a:xfrm>
          <a:off x="1230923" y="164122"/>
          <a:ext cx="8551985" cy="773723"/>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IN" sz="1800"/>
        </a:p>
        <a:p>
          <a:pPr marL="0" marR="0" lvl="0" indent="0" algn="ctr" defTabSz="914400" eaLnBrk="1" fontAlgn="auto" latinLnBrk="0" hangingPunct="1">
            <a:lnSpc>
              <a:spcPct val="100000"/>
            </a:lnSpc>
            <a:spcBef>
              <a:spcPts val="0"/>
            </a:spcBef>
            <a:spcAft>
              <a:spcPts val="0"/>
            </a:spcAft>
            <a:buClrTx/>
            <a:buSzTx/>
            <a:buFontTx/>
            <a:buNone/>
            <a:tabLst/>
            <a:defRPr/>
          </a:pPr>
          <a:r>
            <a:rPr lang="en-IN" sz="1600">
              <a:solidFill>
                <a:srgbClr val="00204F"/>
              </a:solidFill>
              <a:latin typeface="Arial Black" panose="020B0A04020102020204" pitchFamily="34" charset="0"/>
            </a:rPr>
            <a:t>Budget vs Burnout - 60 Day</a:t>
          </a:r>
          <a:r>
            <a:rPr lang="en-IN" sz="1600" baseline="0">
              <a:solidFill>
                <a:srgbClr val="00204F"/>
              </a:solidFill>
              <a:latin typeface="Arial Black" panose="020B0A04020102020204" pitchFamily="34" charset="0"/>
            </a:rPr>
            <a:t> Student Lifestyle Analysis</a:t>
          </a:r>
          <a:r>
            <a:rPr lang="en-IN" sz="1600" baseline="0">
              <a:latin typeface="Arial Black" panose="020B0A04020102020204" pitchFamily="34" charset="0"/>
            </a:rPr>
            <a:t> </a:t>
          </a:r>
          <a:r>
            <a:rPr lang="en-IN" sz="1600" b="0" i="0">
              <a:solidFill>
                <a:schemeClr val="dk1"/>
              </a:solidFill>
              <a:effectLst/>
              <a:latin typeface="Arial Black" panose="020B0A04020102020204" pitchFamily="34" charset="0"/>
              <a:ea typeface="+mn-ea"/>
              <a:cs typeface="+mn-cs"/>
            </a:rPr>
            <a:t>✅</a:t>
          </a:r>
        </a:p>
        <a:p>
          <a:pPr algn="ctr"/>
          <a:endParaRPr lang="en-IN" sz="1100"/>
        </a:p>
      </xdr:txBody>
    </xdr:sp>
    <xdr:clientData/>
  </xdr:twoCellAnchor>
  <xdr:twoCellAnchor>
    <xdr:from>
      <xdr:col>2</xdr:col>
      <xdr:colOff>11723</xdr:colOff>
      <xdr:row>5</xdr:row>
      <xdr:rowOff>29308</xdr:rowOff>
    </xdr:from>
    <xdr:to>
      <xdr:col>16</xdr:col>
      <xdr:colOff>23446</xdr:colOff>
      <xdr:row>7</xdr:row>
      <xdr:rowOff>11723</xdr:rowOff>
    </xdr:to>
    <xdr:sp macro="" textlink="">
      <xdr:nvSpPr>
        <xdr:cNvPr id="3" name="TextBox 2">
          <a:extLst>
            <a:ext uri="{FF2B5EF4-FFF2-40B4-BE49-F238E27FC236}">
              <a16:creationId xmlns:a16="http://schemas.microsoft.com/office/drawing/2014/main" id="{A2568410-9691-163B-7432-9ACA5D693ACD}"/>
            </a:ext>
          </a:extLst>
        </xdr:cNvPr>
        <xdr:cNvSpPr txBox="1"/>
      </xdr:nvSpPr>
      <xdr:spPr>
        <a:xfrm>
          <a:off x="1230923" y="937846"/>
          <a:ext cx="8546123" cy="34583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latin typeface="Arial" panose="020B0604020202020204" pitchFamily="34" charset="0"/>
              <a:cs typeface="Arial" panose="020B0604020202020204" pitchFamily="34" charset="0"/>
            </a:rPr>
            <a:t>Turning daily chaos into data-driven insights.</a:t>
          </a:r>
        </a:p>
      </xdr:txBody>
    </xdr:sp>
    <xdr:clientData/>
  </xdr:twoCellAnchor>
  <xdr:twoCellAnchor>
    <xdr:from>
      <xdr:col>2</xdr:col>
      <xdr:colOff>11723</xdr:colOff>
      <xdr:row>7</xdr:row>
      <xdr:rowOff>11723</xdr:rowOff>
    </xdr:from>
    <xdr:to>
      <xdr:col>16</xdr:col>
      <xdr:colOff>23446</xdr:colOff>
      <xdr:row>12</xdr:row>
      <xdr:rowOff>0</xdr:rowOff>
    </xdr:to>
    <xdr:sp macro="" textlink="">
      <xdr:nvSpPr>
        <xdr:cNvPr id="4" name="TextBox 3">
          <a:extLst>
            <a:ext uri="{FF2B5EF4-FFF2-40B4-BE49-F238E27FC236}">
              <a16:creationId xmlns:a16="http://schemas.microsoft.com/office/drawing/2014/main" id="{91EBC041-966D-C727-97A6-D9E487DC9371}"/>
            </a:ext>
          </a:extLst>
        </xdr:cNvPr>
        <xdr:cNvSpPr txBox="1"/>
      </xdr:nvSpPr>
      <xdr:spPr>
        <a:xfrm>
          <a:off x="1230923" y="1283677"/>
          <a:ext cx="8546123" cy="8968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t>Jack is a 21 year old college student. Just</a:t>
          </a:r>
          <a:r>
            <a:rPr lang="en-IN" sz="1200" baseline="0"/>
            <a:t> like every other college student his routine is packed with studies, studies and </a:t>
          </a:r>
        </a:p>
        <a:p>
          <a:pPr algn="l"/>
          <a:r>
            <a:rPr lang="en-IN" sz="1200" baseline="0"/>
            <a:t>studies. He is drained both mentally and physically. </a:t>
          </a:r>
          <a:r>
            <a:rPr lang="en-IN" sz="1200"/>
            <a:t>Jack</a:t>
          </a:r>
          <a:r>
            <a:rPr lang="en-IN" sz="1200" baseline="0"/>
            <a:t> struggled with sleep 💀💤, spending 💸, and focus. His mood </a:t>
          </a:r>
        </a:p>
        <a:p>
          <a:pPr algn="l"/>
          <a:r>
            <a:rPr lang="en-IN" sz="1200" baseline="0"/>
            <a:t>and productivity were all over the place. So I decided to help my friend. I mapped it, analyzed it, and found the patterns. </a:t>
          </a:r>
          <a:endParaRPr lang="en-IN" sz="1200"/>
        </a:p>
      </xdr:txBody>
    </xdr:sp>
    <xdr:clientData/>
  </xdr:twoCellAnchor>
  <xdr:twoCellAnchor editAs="oneCell">
    <xdr:from>
      <xdr:col>14</xdr:col>
      <xdr:colOff>304800</xdr:colOff>
      <xdr:row>2</xdr:row>
      <xdr:rowOff>73457</xdr:rowOff>
    </xdr:from>
    <xdr:to>
      <xdr:col>16</xdr:col>
      <xdr:colOff>52336</xdr:colOff>
      <xdr:row>12</xdr:row>
      <xdr:rowOff>30037</xdr:rowOff>
    </xdr:to>
    <xdr:pic>
      <xdr:nvPicPr>
        <xdr:cNvPr id="6" name="Picture 5">
          <a:extLst>
            <a:ext uri="{FF2B5EF4-FFF2-40B4-BE49-F238E27FC236}">
              <a16:creationId xmlns:a16="http://schemas.microsoft.com/office/drawing/2014/main" id="{AD7105B7-F17D-D9A1-1611-6103D8AFE7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39200" y="436872"/>
          <a:ext cx="966736" cy="1773657"/>
        </a:xfrm>
        <a:prstGeom prst="rect">
          <a:avLst/>
        </a:prstGeom>
      </xdr:spPr>
    </xdr:pic>
    <xdr:clientData/>
  </xdr:twoCellAnchor>
  <xdr:twoCellAnchor>
    <xdr:from>
      <xdr:col>3</xdr:col>
      <xdr:colOff>11723</xdr:colOff>
      <xdr:row>15</xdr:row>
      <xdr:rowOff>11724</xdr:rowOff>
    </xdr:from>
    <xdr:to>
      <xdr:col>8</xdr:col>
      <xdr:colOff>11723</xdr:colOff>
      <xdr:row>19</xdr:row>
      <xdr:rowOff>169985</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E2852DB1-7CAB-0741-1F33-FCF05C7EE883}"/>
            </a:ext>
          </a:extLst>
        </xdr:cNvPr>
        <xdr:cNvSpPr/>
      </xdr:nvSpPr>
      <xdr:spPr>
        <a:xfrm>
          <a:off x="1840523" y="2373924"/>
          <a:ext cx="3048000" cy="885092"/>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p>
        <a:p>
          <a:pPr algn="l"/>
          <a:r>
            <a:rPr lang="en-IN" sz="1100"/>
            <a:t>               </a:t>
          </a:r>
          <a:r>
            <a:rPr lang="en-IN" sz="1100" baseline="0"/>
            <a:t> </a:t>
          </a:r>
          <a:r>
            <a:rPr lang="en-IN" sz="1200">
              <a:latin typeface="Adobe Gothic Std B" panose="020B0800000000000000" pitchFamily="34" charset="-128"/>
              <a:ea typeface="Adobe Gothic Std B" panose="020B0800000000000000" pitchFamily="34" charset="-128"/>
            </a:rPr>
            <a:t>Mood &amp; Money Dashboard</a:t>
          </a:r>
        </a:p>
      </xdr:txBody>
    </xdr:sp>
    <xdr:clientData/>
  </xdr:twoCellAnchor>
  <xdr:twoCellAnchor>
    <xdr:from>
      <xdr:col>2</xdr:col>
      <xdr:colOff>603739</xdr:colOff>
      <xdr:row>21</xdr:row>
      <xdr:rowOff>5862</xdr:rowOff>
    </xdr:from>
    <xdr:to>
      <xdr:col>8</xdr:col>
      <xdr:colOff>5862</xdr:colOff>
      <xdr:row>26</xdr:row>
      <xdr:rowOff>0</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DC8C345A-2BE9-2E4D-E612-163DC0EEFE78}"/>
            </a:ext>
          </a:extLst>
        </xdr:cNvPr>
        <xdr:cNvSpPr/>
      </xdr:nvSpPr>
      <xdr:spPr>
        <a:xfrm>
          <a:off x="1822939" y="3458308"/>
          <a:ext cx="3059723" cy="902677"/>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t>                                              </a:t>
          </a:r>
        </a:p>
        <a:p>
          <a:pPr algn="l"/>
          <a:r>
            <a:rPr lang="en-IN" sz="1100" baseline="0"/>
            <a:t>             </a:t>
          </a:r>
          <a:r>
            <a:rPr lang="en-IN" sz="1200" baseline="0">
              <a:latin typeface="Adobe Gothic Std B" panose="020B0800000000000000" pitchFamily="34" charset="-128"/>
              <a:ea typeface="Adobe Gothic Std B" panose="020B0800000000000000" pitchFamily="34" charset="-128"/>
            </a:rPr>
            <a:t>Sleep</a:t>
          </a:r>
          <a:r>
            <a:rPr lang="en-IN" sz="1200">
              <a:latin typeface="Adobe Gothic Std B" panose="020B0800000000000000" pitchFamily="34" charset="-128"/>
              <a:ea typeface="Adobe Gothic Std B" panose="020B0800000000000000" pitchFamily="34" charset="-128"/>
            </a:rPr>
            <a:t> &amp; Productivity Dashboard</a:t>
          </a:r>
        </a:p>
      </xdr:txBody>
    </xdr:sp>
    <xdr:clientData/>
  </xdr:twoCellAnchor>
  <xdr:twoCellAnchor>
    <xdr:from>
      <xdr:col>3</xdr:col>
      <xdr:colOff>0</xdr:colOff>
      <xdr:row>27</xdr:row>
      <xdr:rowOff>1</xdr:rowOff>
    </xdr:from>
    <xdr:to>
      <xdr:col>7</xdr:col>
      <xdr:colOff>603738</xdr:colOff>
      <xdr:row>32</xdr:row>
      <xdr:rowOff>23446</xdr:rowOff>
    </xdr:to>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D64AF863-BBE6-B944-117E-FD3994186FFD}"/>
            </a:ext>
          </a:extLst>
        </xdr:cNvPr>
        <xdr:cNvSpPr/>
      </xdr:nvSpPr>
      <xdr:spPr>
        <a:xfrm>
          <a:off x="1828800" y="4542693"/>
          <a:ext cx="3042138" cy="931984"/>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latin typeface="Adobe Gothic Std B" panose="020B0800000000000000" pitchFamily="34" charset="-128"/>
              <a:ea typeface="Adobe Gothic Std B" panose="020B0800000000000000" pitchFamily="34" charset="-128"/>
            </a:rPr>
            <a:t>                                                                                </a:t>
          </a:r>
        </a:p>
        <a:p>
          <a:pPr algn="l"/>
          <a:r>
            <a:rPr lang="en-IN" sz="1200">
              <a:latin typeface="Adobe Gothic Std B" panose="020B0800000000000000" pitchFamily="34" charset="-128"/>
              <a:ea typeface="Adobe Gothic Std B" panose="020B0800000000000000" pitchFamily="34" charset="-128"/>
            </a:rPr>
            <a:t>         Screen Time Doom Dashboard</a:t>
          </a:r>
        </a:p>
      </xdr:txBody>
    </xdr:sp>
    <xdr:clientData/>
  </xdr:twoCellAnchor>
  <xdr:twoCellAnchor>
    <xdr:from>
      <xdr:col>9</xdr:col>
      <xdr:colOff>603738</xdr:colOff>
      <xdr:row>15</xdr:row>
      <xdr:rowOff>1</xdr:rowOff>
    </xdr:from>
    <xdr:to>
      <xdr:col>14</xdr:col>
      <xdr:colOff>603738</xdr:colOff>
      <xdr:row>19</xdr:row>
      <xdr:rowOff>175846</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70D2BBAD-34F1-ECFD-7C48-942E64BD9475}"/>
            </a:ext>
          </a:extLst>
        </xdr:cNvPr>
        <xdr:cNvSpPr/>
      </xdr:nvSpPr>
      <xdr:spPr>
        <a:xfrm>
          <a:off x="6090138" y="2362201"/>
          <a:ext cx="3048000" cy="902676"/>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a:latin typeface="Adobe Gothic Std B" panose="020B0800000000000000" pitchFamily="34" charset="-128"/>
            <a:ea typeface="Adobe Gothic Std B" panose="020B0800000000000000" pitchFamily="34" charset="-128"/>
          </a:endParaRPr>
        </a:p>
        <a:p>
          <a:pPr algn="l"/>
          <a:r>
            <a:rPr lang="en-IN" sz="1200">
              <a:latin typeface="Adobe Gothic Std B" panose="020B0800000000000000" pitchFamily="34" charset="-128"/>
              <a:ea typeface="Adobe Gothic Std B" panose="020B0800000000000000" pitchFamily="34" charset="-128"/>
            </a:rPr>
            <a:t>              Weekly Mood Rollercoaster</a:t>
          </a:r>
        </a:p>
      </xdr:txBody>
    </xdr:sp>
    <xdr:clientData/>
  </xdr:twoCellAnchor>
  <xdr:twoCellAnchor>
    <xdr:from>
      <xdr:col>10</xdr:col>
      <xdr:colOff>11724</xdr:colOff>
      <xdr:row>21</xdr:row>
      <xdr:rowOff>11723</xdr:rowOff>
    </xdr:from>
    <xdr:to>
      <xdr:col>15</xdr:col>
      <xdr:colOff>11724</xdr:colOff>
      <xdr:row>26</xdr:row>
      <xdr:rowOff>5860</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F2E57084-782C-43F2-BD01-39FE22ADD6F6}"/>
            </a:ext>
          </a:extLst>
        </xdr:cNvPr>
        <xdr:cNvSpPr/>
      </xdr:nvSpPr>
      <xdr:spPr>
        <a:xfrm>
          <a:off x="6107724" y="3464169"/>
          <a:ext cx="3048000" cy="902676"/>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latin typeface="Adobe Gothic Std B" panose="020B0800000000000000" pitchFamily="34" charset="-128"/>
              <a:ea typeface="Adobe Gothic Std B" panose="020B0800000000000000" pitchFamily="34" charset="-128"/>
            </a:rPr>
            <a:t>                                                                                     </a:t>
          </a:r>
        </a:p>
        <a:p>
          <a:pPr algn="l"/>
          <a:r>
            <a:rPr lang="en-IN" sz="1200">
              <a:latin typeface="Adobe Gothic Std B" panose="020B0800000000000000" pitchFamily="34" charset="-128"/>
              <a:ea typeface="Adobe Gothic Std B" panose="020B0800000000000000" pitchFamily="34" charset="-128"/>
            </a:rPr>
            <a:t>                          Burnout</a:t>
          </a:r>
          <a:r>
            <a:rPr lang="en-IN" sz="1200" baseline="0">
              <a:latin typeface="Adobe Gothic Std B" panose="020B0800000000000000" pitchFamily="34" charset="-128"/>
              <a:ea typeface="Adobe Gothic Std B" panose="020B0800000000000000" pitchFamily="34" charset="-128"/>
            </a:rPr>
            <a:t> Gauge</a:t>
          </a:r>
          <a:endParaRPr lang="en-IN" sz="1200">
            <a:latin typeface="Adobe Gothic Std B" panose="020B0800000000000000" pitchFamily="34" charset="-128"/>
            <a:ea typeface="Adobe Gothic Std B" panose="020B0800000000000000" pitchFamily="34" charset="-128"/>
          </a:endParaRPr>
        </a:p>
      </xdr:txBody>
    </xdr:sp>
    <xdr:clientData/>
  </xdr:twoCellAnchor>
  <xdr:twoCellAnchor>
    <xdr:from>
      <xdr:col>10</xdr:col>
      <xdr:colOff>17585</xdr:colOff>
      <xdr:row>27</xdr:row>
      <xdr:rowOff>11723</xdr:rowOff>
    </xdr:from>
    <xdr:to>
      <xdr:col>15</xdr:col>
      <xdr:colOff>17585</xdr:colOff>
      <xdr:row>32</xdr:row>
      <xdr:rowOff>5860</xdr:rowOff>
    </xdr:to>
    <xdr:sp macro="" textlink="">
      <xdr:nvSpPr>
        <xdr:cNvPr id="11" name="Rectangle: Rounded Corners 10">
          <a:hlinkClick xmlns:r="http://schemas.openxmlformats.org/officeDocument/2006/relationships" r:id="rId7"/>
          <a:extLst>
            <a:ext uri="{FF2B5EF4-FFF2-40B4-BE49-F238E27FC236}">
              <a16:creationId xmlns:a16="http://schemas.microsoft.com/office/drawing/2014/main" id="{7C559ED1-C45B-4CC0-BAA0-1A55B0EE7063}"/>
            </a:ext>
          </a:extLst>
        </xdr:cNvPr>
        <xdr:cNvSpPr/>
      </xdr:nvSpPr>
      <xdr:spPr>
        <a:xfrm>
          <a:off x="6113585" y="4554415"/>
          <a:ext cx="3048000" cy="902676"/>
        </a:xfrm>
        <a:prstGeom prst="roundRect">
          <a:avLst/>
        </a:prstGeom>
        <a:solidFill>
          <a:srgbClr val="002060"/>
        </a:solidFill>
        <a:effectLst>
          <a:outerShdw blurRad="50800" dist="50800" dir="5400000" algn="ctr" rotWithShape="0">
            <a:srgbClr val="000000">
              <a:alpha val="43137"/>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a:latin typeface="Adobe Gothic Std B" panose="020B0800000000000000" pitchFamily="34" charset="-128"/>
            <a:ea typeface="Adobe Gothic Std B" panose="020B0800000000000000" pitchFamily="34" charset="-128"/>
          </a:endParaRPr>
        </a:p>
        <a:p>
          <a:pPr algn="l"/>
          <a:r>
            <a:rPr lang="en-IN" sz="1200">
              <a:latin typeface="Adobe Gothic Std B" panose="020B0800000000000000" pitchFamily="34" charset="-128"/>
              <a:ea typeface="Adobe Gothic Std B" panose="020B0800000000000000" pitchFamily="34" charset="-128"/>
            </a:rPr>
            <a:t>                    What-If Productivity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7620</xdr:rowOff>
    </xdr:from>
    <xdr:to>
      <xdr:col>17</xdr:col>
      <xdr:colOff>601980</xdr:colOff>
      <xdr:row>28</xdr:row>
      <xdr:rowOff>0</xdr:rowOff>
    </xdr:to>
    <xdr:graphicFrame macro="">
      <xdr:nvGraphicFramePr>
        <xdr:cNvPr id="2" name="Chart 1">
          <a:extLst>
            <a:ext uri="{FF2B5EF4-FFF2-40B4-BE49-F238E27FC236}">
              <a16:creationId xmlns:a16="http://schemas.microsoft.com/office/drawing/2014/main" id="{5D123F35-CD29-A09B-B323-77A50B14CE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15240</xdr:colOff>
      <xdr:row>9</xdr:row>
      <xdr:rowOff>0</xdr:rowOff>
    </xdr:from>
    <xdr:to>
      <xdr:col>22</xdr:col>
      <xdr:colOff>15240</xdr:colOff>
      <xdr:row>22</xdr:row>
      <xdr:rowOff>89535</xdr:rowOff>
    </xdr:to>
    <mc:AlternateContent xmlns:mc="http://schemas.openxmlformats.org/markup-compatibility/2006" xmlns:a14="http://schemas.microsoft.com/office/drawing/2010/main">
      <mc:Choice Requires="a14">
        <xdr:graphicFrame macro="">
          <xdr:nvGraphicFramePr>
            <xdr:cNvPr id="3" name="Overspend Flag">
              <a:extLst>
                <a:ext uri="{FF2B5EF4-FFF2-40B4-BE49-F238E27FC236}">
                  <a16:creationId xmlns:a16="http://schemas.microsoft.com/office/drawing/2014/main" id="{F303BE60-DA2B-4363-A083-CF5679C20D89}"/>
                </a:ext>
              </a:extLst>
            </xdr:cNvPr>
            <xdr:cNvGraphicFramePr/>
          </xdr:nvGraphicFramePr>
          <xdr:xfrm>
            <a:off x="0" y="0"/>
            <a:ext cx="0" cy="0"/>
          </xdr:xfrm>
          <a:graphic>
            <a:graphicData uri="http://schemas.microsoft.com/office/drawing/2010/slicer">
              <sle:slicer xmlns:sle="http://schemas.microsoft.com/office/drawing/2010/slicer" name="Overspend Flag"/>
            </a:graphicData>
          </a:graphic>
        </xdr:graphicFrame>
      </mc:Choice>
      <mc:Fallback xmlns="">
        <xdr:sp macro="" textlink="">
          <xdr:nvSpPr>
            <xdr:cNvPr id="0" name=""/>
            <xdr:cNvSpPr>
              <a:spLocks noTextEdit="1"/>
            </xdr:cNvSpPr>
          </xdr:nvSpPr>
          <xdr:spPr>
            <a:xfrm>
              <a:off x="12862560" y="1668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182880</xdr:colOff>
      <xdr:row>9</xdr:row>
      <xdr:rowOff>7620</xdr:rowOff>
    </xdr:from>
    <xdr:to>
      <xdr:col>25</xdr:col>
      <xdr:colOff>182880</xdr:colOff>
      <xdr:row>22</xdr:row>
      <xdr:rowOff>97155</xdr:rowOff>
    </xdr:to>
    <mc:AlternateContent xmlns:mc="http://schemas.openxmlformats.org/markup-compatibility/2006" xmlns:a14="http://schemas.microsoft.com/office/drawing/2010/main">
      <mc:Choice Requires="a14">
        <xdr:graphicFrame macro="">
          <xdr:nvGraphicFramePr>
            <xdr:cNvPr id="4" name="Burnout Flag">
              <a:extLst>
                <a:ext uri="{FF2B5EF4-FFF2-40B4-BE49-F238E27FC236}">
                  <a16:creationId xmlns:a16="http://schemas.microsoft.com/office/drawing/2014/main" id="{768B8A88-7089-1937-2299-E5E114861AB7}"/>
                </a:ext>
              </a:extLst>
            </xdr:cNvPr>
            <xdr:cNvGraphicFramePr/>
          </xdr:nvGraphicFramePr>
          <xdr:xfrm>
            <a:off x="0" y="0"/>
            <a:ext cx="0" cy="0"/>
          </xdr:xfrm>
          <a:graphic>
            <a:graphicData uri="http://schemas.microsoft.com/office/drawing/2010/slicer">
              <sle:slicer xmlns:sle="http://schemas.microsoft.com/office/drawing/2010/slicer" name="Burnout Flag"/>
            </a:graphicData>
          </a:graphic>
        </xdr:graphicFrame>
      </mc:Choice>
      <mc:Fallback xmlns="">
        <xdr:sp macro="" textlink="">
          <xdr:nvSpPr>
            <xdr:cNvPr id="0" name=""/>
            <xdr:cNvSpPr>
              <a:spLocks noTextEdit="1"/>
            </xdr:cNvSpPr>
          </xdr:nvSpPr>
          <xdr:spPr>
            <a:xfrm>
              <a:off x="14859000" y="1676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342900</xdr:colOff>
      <xdr:row>9</xdr:row>
      <xdr:rowOff>0</xdr:rowOff>
    </xdr:from>
    <xdr:to>
      <xdr:col>28</xdr:col>
      <xdr:colOff>342900</xdr:colOff>
      <xdr:row>22</xdr:row>
      <xdr:rowOff>89535</xdr:rowOff>
    </xdr:to>
    <mc:AlternateContent xmlns:mc="http://schemas.openxmlformats.org/markup-compatibility/2006" xmlns:a14="http://schemas.microsoft.com/office/drawing/2010/main">
      <mc:Choice Requires="a14">
        <xdr:graphicFrame macro="">
          <xdr:nvGraphicFramePr>
            <xdr:cNvPr id="5" name="Category Label">
              <a:extLst>
                <a:ext uri="{FF2B5EF4-FFF2-40B4-BE49-F238E27FC236}">
                  <a16:creationId xmlns:a16="http://schemas.microsoft.com/office/drawing/2014/main" id="{7D9B96EE-9650-630E-3327-0681B5115720}"/>
                </a:ext>
              </a:extLst>
            </xdr:cNvPr>
            <xdr:cNvGraphicFramePr/>
          </xdr:nvGraphicFramePr>
          <xdr:xfrm>
            <a:off x="0" y="0"/>
            <a:ext cx="0" cy="0"/>
          </xdr:xfrm>
          <a:graphic>
            <a:graphicData uri="http://schemas.microsoft.com/office/drawing/2010/slicer">
              <sle:slicer xmlns:sle="http://schemas.microsoft.com/office/drawing/2010/slicer" name="Category Label"/>
            </a:graphicData>
          </a:graphic>
        </xdr:graphicFrame>
      </mc:Choice>
      <mc:Fallback xmlns="">
        <xdr:sp macro="" textlink="">
          <xdr:nvSpPr>
            <xdr:cNvPr id="0" name=""/>
            <xdr:cNvSpPr>
              <a:spLocks noTextEdit="1"/>
            </xdr:cNvSpPr>
          </xdr:nvSpPr>
          <xdr:spPr>
            <a:xfrm>
              <a:off x="16847820" y="1668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xdr:colOff>
      <xdr:row>6</xdr:row>
      <xdr:rowOff>179070</xdr:rowOff>
    </xdr:from>
    <xdr:to>
      <xdr:col>18</xdr:col>
      <xdr:colOff>15240</xdr:colOff>
      <xdr:row>30</xdr:row>
      <xdr:rowOff>0</xdr:rowOff>
    </xdr:to>
    <xdr:graphicFrame macro="">
      <xdr:nvGraphicFramePr>
        <xdr:cNvPr id="3" name="Chart 2">
          <a:extLst>
            <a:ext uri="{FF2B5EF4-FFF2-40B4-BE49-F238E27FC236}">
              <a16:creationId xmlns:a16="http://schemas.microsoft.com/office/drawing/2014/main" id="{760BE642-ED39-F18B-B88A-F5D4143703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7620</xdr:colOff>
      <xdr:row>9</xdr:row>
      <xdr:rowOff>167640</xdr:rowOff>
    </xdr:from>
    <xdr:to>
      <xdr:col>22</xdr:col>
      <xdr:colOff>7620</xdr:colOff>
      <xdr:row>23</xdr:row>
      <xdr:rowOff>74295</xdr:rowOff>
    </xdr:to>
    <mc:AlternateContent xmlns:mc="http://schemas.openxmlformats.org/markup-compatibility/2006" xmlns:a14="http://schemas.microsoft.com/office/drawing/2010/main">
      <mc:Choice Requires="a14">
        <xdr:graphicFrame macro="">
          <xdr:nvGraphicFramePr>
            <xdr:cNvPr id="4" name="Burnout Flag 1">
              <a:extLst>
                <a:ext uri="{FF2B5EF4-FFF2-40B4-BE49-F238E27FC236}">
                  <a16:creationId xmlns:a16="http://schemas.microsoft.com/office/drawing/2014/main" id="{0E356C5B-161D-B675-565E-8959F774AFD7}"/>
                </a:ext>
              </a:extLst>
            </xdr:cNvPr>
            <xdr:cNvGraphicFramePr/>
          </xdr:nvGraphicFramePr>
          <xdr:xfrm>
            <a:off x="0" y="0"/>
            <a:ext cx="0" cy="0"/>
          </xdr:xfrm>
          <a:graphic>
            <a:graphicData uri="http://schemas.microsoft.com/office/drawing/2010/slicer">
              <sle:slicer xmlns:sle="http://schemas.microsoft.com/office/drawing/2010/slicer" name="Burnout Flag 1"/>
            </a:graphicData>
          </a:graphic>
        </xdr:graphicFrame>
      </mc:Choice>
      <mc:Fallback xmlns="">
        <xdr:sp macro="" textlink="">
          <xdr:nvSpPr>
            <xdr:cNvPr id="0" name=""/>
            <xdr:cNvSpPr>
              <a:spLocks noTextEdit="1"/>
            </xdr:cNvSpPr>
          </xdr:nvSpPr>
          <xdr:spPr>
            <a:xfrm>
              <a:off x="12885420" y="1813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205740</xdr:colOff>
      <xdr:row>9</xdr:row>
      <xdr:rowOff>152400</xdr:rowOff>
    </xdr:from>
    <xdr:to>
      <xdr:col>25</xdr:col>
      <xdr:colOff>205740</xdr:colOff>
      <xdr:row>23</xdr:row>
      <xdr:rowOff>59055</xdr:rowOff>
    </xdr:to>
    <mc:AlternateContent xmlns:mc="http://schemas.openxmlformats.org/markup-compatibility/2006" xmlns:a14="http://schemas.microsoft.com/office/drawing/2010/main">
      <mc:Choice Requires="a14">
        <xdr:graphicFrame macro="">
          <xdr:nvGraphicFramePr>
            <xdr:cNvPr id="5" name="Category Label 1">
              <a:extLst>
                <a:ext uri="{FF2B5EF4-FFF2-40B4-BE49-F238E27FC236}">
                  <a16:creationId xmlns:a16="http://schemas.microsoft.com/office/drawing/2014/main" id="{D6A44B47-D829-67F1-25D5-0D7DC788F29F}"/>
                </a:ext>
              </a:extLst>
            </xdr:cNvPr>
            <xdr:cNvGraphicFramePr/>
          </xdr:nvGraphicFramePr>
          <xdr:xfrm>
            <a:off x="0" y="0"/>
            <a:ext cx="0" cy="0"/>
          </xdr:xfrm>
          <a:graphic>
            <a:graphicData uri="http://schemas.microsoft.com/office/drawing/2010/slicer">
              <sle:slicer xmlns:sle="http://schemas.microsoft.com/office/drawing/2010/slicer" name="Category Label 1"/>
            </a:graphicData>
          </a:graphic>
        </xdr:graphicFrame>
      </mc:Choice>
      <mc:Fallback xmlns="">
        <xdr:sp macro="" textlink="">
          <xdr:nvSpPr>
            <xdr:cNvPr id="0" name=""/>
            <xdr:cNvSpPr>
              <a:spLocks noTextEdit="1"/>
            </xdr:cNvSpPr>
          </xdr:nvSpPr>
          <xdr:spPr>
            <a:xfrm>
              <a:off x="14912340" y="1798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8</xdr:row>
      <xdr:rowOff>3810</xdr:rowOff>
    </xdr:from>
    <xdr:to>
      <xdr:col>19</xdr:col>
      <xdr:colOff>594360</xdr:colOff>
      <xdr:row>31</xdr:row>
      <xdr:rowOff>175260</xdr:rowOff>
    </xdr:to>
    <xdr:graphicFrame macro="">
      <xdr:nvGraphicFramePr>
        <xdr:cNvPr id="4" name="Chart 3">
          <a:extLst>
            <a:ext uri="{FF2B5EF4-FFF2-40B4-BE49-F238E27FC236}">
              <a16:creationId xmlns:a16="http://schemas.microsoft.com/office/drawing/2014/main" id="{2DF82606-64FC-89A5-1ABF-625E6CA638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23</xdr:col>
      <xdr:colOff>525780</xdr:colOff>
      <xdr:row>14</xdr:row>
      <xdr:rowOff>7620</xdr:rowOff>
    </xdr:from>
    <xdr:to>
      <xdr:col>26</xdr:col>
      <xdr:colOff>525780</xdr:colOff>
      <xdr:row>27</xdr:row>
      <xdr:rowOff>97155</xdr:rowOff>
    </xdr:to>
    <mc:AlternateContent xmlns:mc="http://schemas.openxmlformats.org/markup-compatibility/2006" xmlns:a14="http://schemas.microsoft.com/office/drawing/2010/main">
      <mc:Choice Requires="a14">
        <xdr:graphicFrame macro="">
          <xdr:nvGraphicFramePr>
            <xdr:cNvPr id="6" name="Overspend Flag 1">
              <a:extLst>
                <a:ext uri="{FF2B5EF4-FFF2-40B4-BE49-F238E27FC236}">
                  <a16:creationId xmlns:a16="http://schemas.microsoft.com/office/drawing/2014/main" id="{75D13BDE-E588-EB8F-A3C9-9C9DA88137C2}"/>
                </a:ext>
              </a:extLst>
            </xdr:cNvPr>
            <xdr:cNvGraphicFramePr/>
          </xdr:nvGraphicFramePr>
          <xdr:xfrm>
            <a:off x="0" y="0"/>
            <a:ext cx="0" cy="0"/>
          </xdr:xfrm>
          <a:graphic>
            <a:graphicData uri="http://schemas.microsoft.com/office/drawing/2010/slicer">
              <sle:slicer xmlns:sle="http://schemas.microsoft.com/office/drawing/2010/slicer" name="Overspend Flag 1"/>
            </a:graphicData>
          </a:graphic>
        </xdr:graphicFrame>
      </mc:Choice>
      <mc:Fallback xmlns="">
        <xdr:sp macro="" textlink="">
          <xdr:nvSpPr>
            <xdr:cNvPr id="0" name=""/>
            <xdr:cNvSpPr>
              <a:spLocks noTextEdit="1"/>
            </xdr:cNvSpPr>
          </xdr:nvSpPr>
          <xdr:spPr>
            <a:xfrm>
              <a:off x="17053560" y="3299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403860</xdr:colOff>
      <xdr:row>13</xdr:row>
      <xdr:rowOff>175260</xdr:rowOff>
    </xdr:from>
    <xdr:to>
      <xdr:col>23</xdr:col>
      <xdr:colOff>403860</xdr:colOff>
      <xdr:row>27</xdr:row>
      <xdr:rowOff>81915</xdr:rowOff>
    </xdr:to>
    <mc:AlternateContent xmlns:mc="http://schemas.openxmlformats.org/markup-compatibility/2006" xmlns:a14="http://schemas.microsoft.com/office/drawing/2010/main">
      <mc:Choice Requires="a14">
        <xdr:graphicFrame macro="">
          <xdr:nvGraphicFramePr>
            <xdr:cNvPr id="7" name="Burnout Flag 2">
              <a:extLst>
                <a:ext uri="{FF2B5EF4-FFF2-40B4-BE49-F238E27FC236}">
                  <a16:creationId xmlns:a16="http://schemas.microsoft.com/office/drawing/2014/main" id="{D795838F-C267-EB41-678A-7668BF12E003}"/>
                </a:ext>
              </a:extLst>
            </xdr:cNvPr>
            <xdr:cNvGraphicFramePr/>
          </xdr:nvGraphicFramePr>
          <xdr:xfrm>
            <a:off x="0" y="0"/>
            <a:ext cx="0" cy="0"/>
          </xdr:xfrm>
          <a:graphic>
            <a:graphicData uri="http://schemas.microsoft.com/office/drawing/2010/slicer">
              <sle:slicer xmlns:sle="http://schemas.microsoft.com/office/drawing/2010/slicer" name="Burnout Flag 2"/>
            </a:graphicData>
          </a:graphic>
        </xdr:graphicFrame>
      </mc:Choice>
      <mc:Fallback xmlns="">
        <xdr:sp macro="" textlink="">
          <xdr:nvSpPr>
            <xdr:cNvPr id="0" name=""/>
            <xdr:cNvSpPr>
              <a:spLocks noTextEdit="1"/>
            </xdr:cNvSpPr>
          </xdr:nvSpPr>
          <xdr:spPr>
            <a:xfrm>
              <a:off x="15102840" y="3284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22860</xdr:colOff>
      <xdr:row>14</xdr:row>
      <xdr:rowOff>15240</xdr:rowOff>
    </xdr:from>
    <xdr:to>
      <xdr:col>30</xdr:col>
      <xdr:colOff>22860</xdr:colOff>
      <xdr:row>27</xdr:row>
      <xdr:rowOff>104775</xdr:rowOff>
    </xdr:to>
    <mc:AlternateContent xmlns:mc="http://schemas.openxmlformats.org/markup-compatibility/2006" xmlns:a14="http://schemas.microsoft.com/office/drawing/2010/main">
      <mc:Choice Requires="a14">
        <xdr:graphicFrame macro="">
          <xdr:nvGraphicFramePr>
            <xdr:cNvPr id="8" name="Category Label 2">
              <a:extLst>
                <a:ext uri="{FF2B5EF4-FFF2-40B4-BE49-F238E27FC236}">
                  <a16:creationId xmlns:a16="http://schemas.microsoft.com/office/drawing/2014/main" id="{BE0E4B31-B5E0-972A-F94A-1A41890EF658}"/>
                </a:ext>
              </a:extLst>
            </xdr:cNvPr>
            <xdr:cNvGraphicFramePr/>
          </xdr:nvGraphicFramePr>
          <xdr:xfrm>
            <a:off x="0" y="0"/>
            <a:ext cx="0" cy="0"/>
          </xdr:xfrm>
          <a:graphic>
            <a:graphicData uri="http://schemas.microsoft.com/office/drawing/2010/slicer">
              <sle:slicer xmlns:sle="http://schemas.microsoft.com/office/drawing/2010/slicer" name="Category Label 2"/>
            </a:graphicData>
          </a:graphic>
        </xdr:graphicFrame>
      </mc:Choice>
      <mc:Fallback xmlns="">
        <xdr:sp macro="" textlink="">
          <xdr:nvSpPr>
            <xdr:cNvPr id="0" name=""/>
            <xdr:cNvSpPr>
              <a:spLocks noTextEdit="1"/>
            </xdr:cNvSpPr>
          </xdr:nvSpPr>
          <xdr:spPr>
            <a:xfrm>
              <a:off x="18989040" y="3307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606136</xdr:colOff>
      <xdr:row>6</xdr:row>
      <xdr:rowOff>3463</xdr:rowOff>
    </xdr:from>
    <xdr:to>
      <xdr:col>15</xdr:col>
      <xdr:colOff>609599</xdr:colOff>
      <xdr:row>28</xdr:row>
      <xdr:rowOff>6928</xdr:rowOff>
    </xdr:to>
    <xdr:graphicFrame macro="">
      <xdr:nvGraphicFramePr>
        <xdr:cNvPr id="2" name="Chart 1">
          <a:extLst>
            <a:ext uri="{FF2B5EF4-FFF2-40B4-BE49-F238E27FC236}">
              <a16:creationId xmlns:a16="http://schemas.microsoft.com/office/drawing/2014/main" id="{C74FECA3-9419-86AC-11F5-14273D4474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7620</xdr:colOff>
      <xdr:row>8</xdr:row>
      <xdr:rowOff>7620</xdr:rowOff>
    </xdr:from>
    <xdr:to>
      <xdr:col>15</xdr:col>
      <xdr:colOff>7620</xdr:colOff>
      <xdr:row>28</xdr:row>
      <xdr:rowOff>30480</xdr:rowOff>
    </xdr:to>
    <xdr:graphicFrame macro="">
      <xdr:nvGraphicFramePr>
        <xdr:cNvPr id="2" name="Chart 1">
          <a:extLst>
            <a:ext uri="{FF2B5EF4-FFF2-40B4-BE49-F238E27FC236}">
              <a16:creationId xmlns:a16="http://schemas.microsoft.com/office/drawing/2014/main" id="{A97065B9-E0E2-FE42-0916-BDE8F588B4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cdr:x>
      <cdr:y>0.35139</cdr:y>
    </cdr:from>
    <cdr:to>
      <cdr:x>0.26167</cdr:x>
      <cdr:y>0.45972</cdr:y>
    </cdr:to>
    <cdr:sp macro="" textlink="">
      <cdr:nvSpPr>
        <cdr:cNvPr id="2" name="TextBox 1">
          <a:extLst xmlns:a="http://schemas.openxmlformats.org/drawingml/2006/main">
            <a:ext uri="{FF2B5EF4-FFF2-40B4-BE49-F238E27FC236}">
              <a16:creationId xmlns:a16="http://schemas.microsoft.com/office/drawing/2014/main" id="{A64A0360-1714-D199-6636-7B7B2B43ADB8}"/>
            </a:ext>
          </a:extLst>
        </cdr:cNvPr>
        <cdr:cNvSpPr txBox="1"/>
      </cdr:nvSpPr>
      <cdr:spPr>
        <a:xfrm xmlns:a="http://schemas.openxmlformats.org/drawingml/2006/main">
          <a:off x="0" y="963930"/>
          <a:ext cx="1196340" cy="29718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600" b="1" kern="1200">
              <a:solidFill>
                <a:schemeClr val="tx1"/>
              </a:solidFill>
              <a:latin typeface="Aptos Narrow" panose="020B0004020202020204" pitchFamily="34" charset="0"/>
            </a:rPr>
            <a:t>22.22</a:t>
          </a:r>
          <a:r>
            <a:rPr lang="en-IN" sz="1600" b="1" kern="1200" baseline="0">
              <a:solidFill>
                <a:schemeClr val="tx1"/>
              </a:solidFill>
              <a:latin typeface="Aptos Narrow" panose="020B0004020202020204" pitchFamily="34" charset="0"/>
            </a:rPr>
            <a:t> </a:t>
          </a:r>
          <a:r>
            <a:rPr lang="en-IN" sz="1600" b="1" kern="1200">
              <a:solidFill>
                <a:schemeClr val="tx1"/>
              </a:solidFill>
              <a:latin typeface="Aptos Narrow" panose="020B0004020202020204" pitchFamily="34" charset="0"/>
            </a:rPr>
            <a:t>% Burnout</a:t>
          </a:r>
        </a:p>
      </cdr:txBody>
    </cdr:sp>
  </cdr:relSizeAnchor>
</c:userShapes>
</file>

<file path=xl/drawings/drawing8.xml><?xml version="1.0" encoding="utf-8"?>
<xdr:wsDr xmlns:xdr="http://schemas.openxmlformats.org/drawingml/2006/spreadsheetDrawing" xmlns:a="http://schemas.openxmlformats.org/drawingml/2006/main">
  <xdr:twoCellAnchor>
    <xdr:from>
      <xdr:col>7</xdr:col>
      <xdr:colOff>8792</xdr:colOff>
      <xdr:row>5</xdr:row>
      <xdr:rowOff>11722</xdr:rowOff>
    </xdr:from>
    <xdr:to>
      <xdr:col>19</xdr:col>
      <xdr:colOff>17584</xdr:colOff>
      <xdr:row>25</xdr:row>
      <xdr:rowOff>181707</xdr:rowOff>
    </xdr:to>
    <xdr:graphicFrame macro="">
      <xdr:nvGraphicFramePr>
        <xdr:cNvPr id="2" name="Chart 1">
          <a:extLst>
            <a:ext uri="{FF2B5EF4-FFF2-40B4-BE49-F238E27FC236}">
              <a16:creationId xmlns:a16="http://schemas.microsoft.com/office/drawing/2014/main" id="{974CD0A0-DCDD-06C4-6FEB-591A461F72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169984</xdr:colOff>
      <xdr:row>7</xdr:row>
      <xdr:rowOff>82062</xdr:rowOff>
    </xdr:from>
    <xdr:ext cx="3113929" cy="282450"/>
    <xdr:sp macro="" textlink="">
      <xdr:nvSpPr>
        <xdr:cNvPr id="3" name="TextBox 2">
          <a:extLst>
            <a:ext uri="{FF2B5EF4-FFF2-40B4-BE49-F238E27FC236}">
              <a16:creationId xmlns:a16="http://schemas.microsoft.com/office/drawing/2014/main" id="{2E48AB69-0C3F-77B9-9647-C4BC25924591}"/>
            </a:ext>
          </a:extLst>
        </xdr:cNvPr>
        <xdr:cNvSpPr txBox="1"/>
      </xdr:nvSpPr>
      <xdr:spPr>
        <a:xfrm>
          <a:off x="6846276" y="1354016"/>
          <a:ext cx="3113929" cy="28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latin typeface="+mn-lt"/>
            </a:rPr>
            <a:t>Cutting</a:t>
          </a:r>
          <a:r>
            <a:rPr lang="en-IN" sz="1100" baseline="0">
              <a:latin typeface="+mn-lt"/>
            </a:rPr>
            <a:t> screen time boosts productivity by 14% 📈</a:t>
          </a:r>
          <a:endParaRPr lang="en-IN" sz="1100">
            <a:latin typeface="+mn-l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shitija" refreshedDate="45923.605565393518" createdVersion="8" refreshedVersion="8" minRefreshableVersion="3" recordCount="63" xr:uid="{859EBA16-7237-4712-8ADA-B6ADFE452803}">
  <cacheSource type="worksheet">
    <worksheetSource name="Tracker_Data"/>
  </cacheSource>
  <cacheFields count="15">
    <cacheField name="Date" numFmtId="14">
      <sharedItems containsSemiMixedTypes="0" containsNonDate="0" containsDate="1" containsString="0" minDate="2025-07-01T00:00:00" maxDate="2025-09-02T00:00:00" count="63">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sharedItems>
      <fieldGroup par="14"/>
    </cacheField>
    <cacheField name="Sleep Hours" numFmtId="0">
      <sharedItems/>
    </cacheField>
    <cacheField name="Productivity Score" numFmtId="0">
      <sharedItems containsSemiMixedTypes="0" containsString="0" containsNumber="1" containsInteger="1" minValue="3" maxValue="10"/>
    </cacheField>
    <cacheField name="Money Spent" numFmtId="164">
      <sharedItems containsSemiMixedTypes="0" containsString="0" containsNumber="1" containsInteger="1" minValue="5" maxValue="100"/>
    </cacheField>
    <cacheField name="Screen Time" numFmtId="0">
      <sharedItems/>
    </cacheField>
    <cacheField name="Mood" numFmtId="0">
      <sharedItems containsSemiMixedTypes="0" containsString="0" containsNumber="1" containsInteger="1" minValue="1" maxValue="5"/>
    </cacheField>
    <cacheField name="Overspend Flag" numFmtId="0">
      <sharedItems count="2">
        <s v="WithinBudget"/>
        <s v="Overspent"/>
      </sharedItems>
    </cacheField>
    <cacheField name="Burnout Flag" numFmtId="0">
      <sharedItems count="2">
        <s v="Normal"/>
        <s v="Burnout"/>
      </sharedItems>
    </cacheField>
    <cacheField name="Mood Score" numFmtId="0">
      <sharedItems containsSemiMixedTypes="0" containsString="0" containsNumber="1" containsInteger="1" minValue="3" maxValue="8"/>
    </cacheField>
    <cacheField name="Category Label" numFmtId="0">
      <sharedItems count="4">
        <s v="✨ Balanced"/>
        <s v="📱 Doomscrolling"/>
        <s v="😴 Sleep-Deprived + 📱 Doomscrolling"/>
        <s v="😴 Sleep-Deprived"/>
      </sharedItems>
    </cacheField>
    <cacheField name="Sleep Num" numFmtId="0">
      <sharedItems containsSemiMixedTypes="0" containsString="0" containsNumber="1" containsInteger="1" minValue="3" maxValue="9"/>
    </cacheField>
    <cacheField name="Screen time Num" numFmtId="0">
      <sharedItems containsSemiMixedTypes="0" containsString="0" containsNumber="1" containsInteger="1" minValue="2" maxValue="10"/>
    </cacheField>
    <cacheField name="Money Num" numFmtId="0">
      <sharedItems containsSemiMixedTypes="0" containsString="0" containsNumber="1" containsInteger="1" minValue="5" maxValue="100"/>
    </cacheField>
    <cacheField name="Money_Numeric" numFmtId="2">
      <sharedItems containsSemiMixedTypes="0" containsString="0" containsNumber="1" containsInteger="1" minValue="5" maxValue="100"/>
    </cacheField>
    <cacheField name="Days (Date)" numFmtId="0" databaseField="0">
      <fieldGroup base="0">
        <rangePr groupBy="days" startDate="2025-07-01T00:00:00" endDate="2025-09-02T00:00:00" groupInterval="7"/>
        <groupItems count="11">
          <s v="&lt;01-07-2025"/>
          <s v="01-07-2025 - 07-07-2025"/>
          <s v="08-07-2025 - 14-07-2025"/>
          <s v="15-07-2025 - 21-07-2025"/>
          <s v="22-07-2025 - 28-07-2025"/>
          <s v="29-07-2025 - 04-08-2025"/>
          <s v="05-08-2025 - 11-08-2025"/>
          <s v="12-08-2025 - 18-08-2025"/>
          <s v="19-08-2025 - 25-08-2025"/>
          <s v="26-08-2025 - 01-09-2025"/>
          <s v="&gt;02-09-2025"/>
        </groupItems>
      </fieldGroup>
    </cacheField>
  </cacheFields>
  <extLst>
    <ext xmlns:x14="http://schemas.microsoft.com/office/spreadsheetml/2009/9/main" uri="{725AE2AE-9491-48be-B2B4-4EB974FC3084}">
      <x14:pivotCacheDefinition pivotCacheId="3326538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s v="5h"/>
    <n v="10"/>
    <n v="57"/>
    <s v="5h"/>
    <n v="3"/>
    <x v="0"/>
    <x v="0"/>
    <n v="6"/>
    <x v="0"/>
    <n v="5"/>
    <n v="5"/>
    <n v="57"/>
    <n v="57"/>
  </r>
  <r>
    <x v="1"/>
    <s v="7h"/>
    <n v="7"/>
    <n v="62"/>
    <s v="7h"/>
    <n v="1"/>
    <x v="1"/>
    <x v="0"/>
    <n v="5"/>
    <x v="0"/>
    <n v="7"/>
    <n v="7"/>
    <n v="62"/>
    <n v="62"/>
  </r>
  <r>
    <x v="2"/>
    <s v="9h"/>
    <n v="10"/>
    <n v="97"/>
    <s v="9h"/>
    <n v="2"/>
    <x v="1"/>
    <x v="0"/>
    <n v="4"/>
    <x v="1"/>
    <n v="9"/>
    <n v="9"/>
    <n v="97"/>
    <n v="97"/>
  </r>
  <r>
    <x v="3"/>
    <s v="6h"/>
    <n v="5"/>
    <n v="28"/>
    <s v="2h"/>
    <n v="5"/>
    <x v="0"/>
    <x v="0"/>
    <n v="7"/>
    <x v="0"/>
    <n v="6"/>
    <n v="2"/>
    <n v="28"/>
    <n v="28"/>
  </r>
  <r>
    <x v="4"/>
    <s v="8h"/>
    <n v="9"/>
    <n v="78"/>
    <s v="9h"/>
    <n v="1"/>
    <x v="1"/>
    <x v="0"/>
    <n v="4"/>
    <x v="1"/>
    <n v="8"/>
    <n v="9"/>
    <n v="78"/>
    <n v="78"/>
  </r>
  <r>
    <x v="5"/>
    <s v="7h"/>
    <n v="3"/>
    <n v="84"/>
    <s v="7h"/>
    <n v="5"/>
    <x v="1"/>
    <x v="0"/>
    <n v="5"/>
    <x v="0"/>
    <n v="7"/>
    <n v="7"/>
    <n v="84"/>
    <n v="84"/>
  </r>
  <r>
    <x v="6"/>
    <s v="7h"/>
    <n v="4"/>
    <n v="14"/>
    <s v="10h"/>
    <n v="2"/>
    <x v="0"/>
    <x v="0"/>
    <n v="7"/>
    <x v="1"/>
    <n v="7"/>
    <n v="10"/>
    <n v="14"/>
    <n v="14"/>
  </r>
  <r>
    <x v="7"/>
    <s v="8h"/>
    <n v="7"/>
    <n v="47"/>
    <s v="6h"/>
    <n v="4"/>
    <x v="0"/>
    <x v="0"/>
    <n v="7"/>
    <x v="0"/>
    <n v="8"/>
    <n v="6"/>
    <n v="47"/>
    <n v="47"/>
  </r>
  <r>
    <x v="8"/>
    <s v="5h"/>
    <n v="4"/>
    <n v="76"/>
    <s v="8h"/>
    <n v="5"/>
    <x v="1"/>
    <x v="1"/>
    <n v="3"/>
    <x v="1"/>
    <n v="5"/>
    <n v="8"/>
    <n v="76"/>
    <n v="76"/>
  </r>
  <r>
    <x v="9"/>
    <s v="9h"/>
    <n v="6"/>
    <n v="85"/>
    <s v="6h"/>
    <n v="2"/>
    <x v="1"/>
    <x v="0"/>
    <n v="3"/>
    <x v="0"/>
    <n v="9"/>
    <n v="6"/>
    <n v="85"/>
    <n v="85"/>
  </r>
  <r>
    <x v="10"/>
    <s v="9h"/>
    <n v="7"/>
    <n v="30"/>
    <s v="5h"/>
    <n v="4"/>
    <x v="0"/>
    <x v="0"/>
    <n v="8"/>
    <x v="0"/>
    <n v="9"/>
    <n v="5"/>
    <n v="30"/>
    <n v="30"/>
  </r>
  <r>
    <x v="11"/>
    <s v="5h"/>
    <n v="4"/>
    <n v="60"/>
    <s v="10h"/>
    <n v="3"/>
    <x v="0"/>
    <x v="1"/>
    <n v="7"/>
    <x v="1"/>
    <n v="5"/>
    <n v="10"/>
    <n v="60"/>
    <n v="60"/>
  </r>
  <r>
    <x v="12"/>
    <s v="9h"/>
    <n v="10"/>
    <n v="79"/>
    <s v="9h"/>
    <n v="1"/>
    <x v="1"/>
    <x v="0"/>
    <n v="5"/>
    <x v="1"/>
    <n v="9"/>
    <n v="9"/>
    <n v="79"/>
    <n v="79"/>
  </r>
  <r>
    <x v="13"/>
    <s v="5h"/>
    <n v="6"/>
    <n v="28"/>
    <s v="8h"/>
    <n v="2"/>
    <x v="0"/>
    <x v="1"/>
    <n v="8"/>
    <x v="1"/>
    <n v="5"/>
    <n v="8"/>
    <n v="28"/>
    <n v="28"/>
  </r>
  <r>
    <x v="14"/>
    <s v="8h"/>
    <n v="7"/>
    <n v="57"/>
    <s v="3h"/>
    <n v="3"/>
    <x v="0"/>
    <x v="0"/>
    <n v="7"/>
    <x v="0"/>
    <n v="8"/>
    <n v="3"/>
    <n v="57"/>
    <n v="57"/>
  </r>
  <r>
    <x v="15"/>
    <s v="9h"/>
    <n v="5"/>
    <n v="53"/>
    <s v="8h"/>
    <n v="2"/>
    <x v="0"/>
    <x v="0"/>
    <n v="8"/>
    <x v="1"/>
    <n v="9"/>
    <n v="8"/>
    <n v="53"/>
    <n v="53"/>
  </r>
  <r>
    <x v="16"/>
    <s v="3h"/>
    <n v="9"/>
    <n v="43"/>
    <s v="8h"/>
    <n v="5"/>
    <x v="0"/>
    <x v="1"/>
    <n v="6"/>
    <x v="2"/>
    <n v="3"/>
    <n v="8"/>
    <n v="43"/>
    <n v="43"/>
  </r>
  <r>
    <x v="17"/>
    <s v="5h"/>
    <n v="3"/>
    <n v="70"/>
    <s v="10h"/>
    <n v="1"/>
    <x v="1"/>
    <x v="1"/>
    <n v="3"/>
    <x v="1"/>
    <n v="5"/>
    <n v="10"/>
    <n v="70"/>
    <n v="70"/>
  </r>
  <r>
    <x v="18"/>
    <s v="3h"/>
    <n v="10"/>
    <n v="71"/>
    <s v="2h"/>
    <n v="5"/>
    <x v="1"/>
    <x v="0"/>
    <n v="3"/>
    <x v="3"/>
    <n v="3"/>
    <n v="2"/>
    <n v="71"/>
    <n v="71"/>
  </r>
  <r>
    <x v="19"/>
    <s v="3h"/>
    <n v="8"/>
    <n v="61"/>
    <s v="5h"/>
    <n v="2"/>
    <x v="1"/>
    <x v="0"/>
    <n v="3"/>
    <x v="3"/>
    <n v="3"/>
    <n v="5"/>
    <n v="61"/>
    <n v="61"/>
  </r>
  <r>
    <x v="20"/>
    <s v="8h"/>
    <n v="6"/>
    <n v="69"/>
    <s v="7h"/>
    <n v="1"/>
    <x v="1"/>
    <x v="0"/>
    <n v="4"/>
    <x v="0"/>
    <n v="8"/>
    <n v="7"/>
    <n v="69"/>
    <n v="69"/>
  </r>
  <r>
    <x v="21"/>
    <s v="9h"/>
    <n v="8"/>
    <n v="50"/>
    <s v="8h"/>
    <n v="5"/>
    <x v="0"/>
    <x v="0"/>
    <n v="7"/>
    <x v="1"/>
    <n v="9"/>
    <n v="8"/>
    <n v="50"/>
    <n v="50"/>
  </r>
  <r>
    <x v="22"/>
    <s v="6h"/>
    <n v="8"/>
    <n v="77"/>
    <s v="7h"/>
    <n v="1"/>
    <x v="1"/>
    <x v="0"/>
    <n v="3"/>
    <x v="0"/>
    <n v="6"/>
    <n v="7"/>
    <n v="77"/>
    <n v="77"/>
  </r>
  <r>
    <x v="23"/>
    <s v="3h"/>
    <n v="3"/>
    <n v="18"/>
    <s v="8h"/>
    <n v="2"/>
    <x v="0"/>
    <x v="1"/>
    <n v="6"/>
    <x v="2"/>
    <n v="3"/>
    <n v="8"/>
    <n v="18"/>
    <n v="18"/>
  </r>
  <r>
    <x v="24"/>
    <s v="8h"/>
    <n v="6"/>
    <n v="59"/>
    <s v="5h"/>
    <n v="5"/>
    <x v="0"/>
    <x v="0"/>
    <n v="6"/>
    <x v="0"/>
    <n v="8"/>
    <n v="5"/>
    <n v="59"/>
    <n v="59"/>
  </r>
  <r>
    <x v="25"/>
    <s v="7h"/>
    <n v="7"/>
    <n v="61"/>
    <s v="2h"/>
    <n v="4"/>
    <x v="1"/>
    <x v="0"/>
    <n v="3"/>
    <x v="0"/>
    <n v="7"/>
    <n v="2"/>
    <n v="61"/>
    <n v="61"/>
  </r>
  <r>
    <x v="26"/>
    <s v="4h"/>
    <n v="6"/>
    <n v="94"/>
    <s v="7h"/>
    <n v="1"/>
    <x v="1"/>
    <x v="1"/>
    <n v="4"/>
    <x v="3"/>
    <n v="4"/>
    <n v="7"/>
    <n v="94"/>
    <n v="94"/>
  </r>
  <r>
    <x v="27"/>
    <s v="5h"/>
    <n v="6"/>
    <n v="90"/>
    <s v="6h"/>
    <n v="4"/>
    <x v="1"/>
    <x v="0"/>
    <n v="5"/>
    <x v="0"/>
    <n v="5"/>
    <n v="6"/>
    <n v="90"/>
    <n v="90"/>
  </r>
  <r>
    <x v="28"/>
    <s v="9h"/>
    <n v="6"/>
    <n v="88"/>
    <s v="9h"/>
    <n v="1"/>
    <x v="1"/>
    <x v="0"/>
    <n v="3"/>
    <x v="1"/>
    <n v="9"/>
    <n v="9"/>
    <n v="88"/>
    <n v="88"/>
  </r>
  <r>
    <x v="29"/>
    <s v="7h"/>
    <n v="6"/>
    <n v="10"/>
    <s v="6h"/>
    <n v="1"/>
    <x v="0"/>
    <x v="0"/>
    <n v="7"/>
    <x v="0"/>
    <n v="7"/>
    <n v="6"/>
    <n v="10"/>
    <n v="10"/>
  </r>
  <r>
    <x v="30"/>
    <s v="3h"/>
    <n v="6"/>
    <n v="100"/>
    <s v="2h"/>
    <n v="5"/>
    <x v="1"/>
    <x v="0"/>
    <n v="5"/>
    <x v="3"/>
    <n v="3"/>
    <n v="2"/>
    <n v="100"/>
    <n v="100"/>
  </r>
  <r>
    <x v="31"/>
    <s v="8h"/>
    <n v="6"/>
    <n v="90"/>
    <s v="7h"/>
    <n v="1"/>
    <x v="1"/>
    <x v="0"/>
    <n v="3"/>
    <x v="0"/>
    <n v="8"/>
    <n v="7"/>
    <n v="90"/>
    <n v="90"/>
  </r>
  <r>
    <x v="32"/>
    <s v="4h"/>
    <n v="5"/>
    <n v="23"/>
    <s v="9h"/>
    <n v="1"/>
    <x v="0"/>
    <x v="1"/>
    <n v="7"/>
    <x v="2"/>
    <n v="4"/>
    <n v="9"/>
    <n v="23"/>
    <n v="23"/>
  </r>
  <r>
    <x v="33"/>
    <s v="9h"/>
    <n v="4"/>
    <n v="29"/>
    <s v="5h"/>
    <n v="1"/>
    <x v="0"/>
    <x v="0"/>
    <n v="8"/>
    <x v="0"/>
    <n v="9"/>
    <n v="5"/>
    <n v="29"/>
    <n v="29"/>
  </r>
  <r>
    <x v="34"/>
    <s v="4h"/>
    <n v="10"/>
    <n v="34"/>
    <s v="4h"/>
    <n v="1"/>
    <x v="0"/>
    <x v="0"/>
    <n v="6"/>
    <x v="3"/>
    <n v="4"/>
    <n v="4"/>
    <n v="34"/>
    <n v="34"/>
  </r>
  <r>
    <x v="35"/>
    <s v="4h"/>
    <n v="3"/>
    <n v="87"/>
    <s v="6h"/>
    <n v="4"/>
    <x v="1"/>
    <x v="0"/>
    <n v="5"/>
    <x v="3"/>
    <n v="4"/>
    <n v="6"/>
    <n v="87"/>
    <n v="87"/>
  </r>
  <r>
    <x v="36"/>
    <s v="5h"/>
    <n v="6"/>
    <n v="98"/>
    <s v="9h"/>
    <n v="4"/>
    <x v="1"/>
    <x v="1"/>
    <n v="4"/>
    <x v="1"/>
    <n v="5"/>
    <n v="9"/>
    <n v="98"/>
    <n v="98"/>
  </r>
  <r>
    <x v="37"/>
    <s v="5h"/>
    <n v="3"/>
    <n v="63"/>
    <s v="8h"/>
    <n v="1"/>
    <x v="1"/>
    <x v="1"/>
    <n v="4"/>
    <x v="1"/>
    <n v="5"/>
    <n v="8"/>
    <n v="63"/>
    <n v="63"/>
  </r>
  <r>
    <x v="38"/>
    <s v="8h"/>
    <n v="7"/>
    <n v="17"/>
    <s v="9h"/>
    <n v="3"/>
    <x v="0"/>
    <x v="0"/>
    <n v="7"/>
    <x v="1"/>
    <n v="8"/>
    <n v="9"/>
    <n v="17"/>
    <n v="17"/>
  </r>
  <r>
    <x v="39"/>
    <s v="7h"/>
    <n v="3"/>
    <n v="5"/>
    <s v="4h"/>
    <n v="2"/>
    <x v="0"/>
    <x v="0"/>
    <n v="6"/>
    <x v="0"/>
    <n v="7"/>
    <n v="4"/>
    <n v="5"/>
    <n v="5"/>
  </r>
  <r>
    <x v="40"/>
    <s v="8h"/>
    <n v="5"/>
    <n v="21"/>
    <s v="7h"/>
    <n v="3"/>
    <x v="0"/>
    <x v="0"/>
    <n v="8"/>
    <x v="0"/>
    <n v="8"/>
    <n v="7"/>
    <n v="21"/>
    <n v="21"/>
  </r>
  <r>
    <x v="41"/>
    <s v="4h"/>
    <n v="8"/>
    <n v="40"/>
    <s v="4h"/>
    <n v="5"/>
    <x v="0"/>
    <x v="0"/>
    <n v="6"/>
    <x v="3"/>
    <n v="4"/>
    <n v="4"/>
    <n v="40"/>
    <n v="40"/>
  </r>
  <r>
    <x v="42"/>
    <s v="8h"/>
    <n v="10"/>
    <n v="32"/>
    <s v="7h"/>
    <n v="2"/>
    <x v="0"/>
    <x v="0"/>
    <n v="8"/>
    <x v="0"/>
    <n v="8"/>
    <n v="7"/>
    <n v="32"/>
    <n v="32"/>
  </r>
  <r>
    <x v="43"/>
    <s v="4h"/>
    <n v="4"/>
    <n v="54"/>
    <s v="2h"/>
    <n v="2"/>
    <x v="0"/>
    <x v="0"/>
    <n v="6"/>
    <x v="3"/>
    <n v="4"/>
    <n v="2"/>
    <n v="54"/>
    <n v="54"/>
  </r>
  <r>
    <x v="44"/>
    <s v="6h"/>
    <n v="6"/>
    <n v="79"/>
    <s v="9h"/>
    <n v="4"/>
    <x v="1"/>
    <x v="0"/>
    <n v="4"/>
    <x v="1"/>
    <n v="6"/>
    <n v="9"/>
    <n v="79"/>
    <n v="79"/>
  </r>
  <r>
    <x v="45"/>
    <s v="7h"/>
    <n v="10"/>
    <n v="99"/>
    <s v="6h"/>
    <n v="3"/>
    <x v="1"/>
    <x v="0"/>
    <n v="4"/>
    <x v="0"/>
    <n v="7"/>
    <n v="6"/>
    <n v="99"/>
    <n v="99"/>
  </r>
  <r>
    <x v="46"/>
    <s v="9h"/>
    <n v="10"/>
    <n v="7"/>
    <s v="2h"/>
    <n v="3"/>
    <x v="0"/>
    <x v="0"/>
    <n v="6"/>
    <x v="0"/>
    <n v="9"/>
    <n v="2"/>
    <n v="7"/>
    <n v="7"/>
  </r>
  <r>
    <x v="47"/>
    <s v="3h"/>
    <n v="3"/>
    <n v="12"/>
    <s v="6h"/>
    <n v="5"/>
    <x v="0"/>
    <x v="0"/>
    <n v="7"/>
    <x v="3"/>
    <n v="3"/>
    <n v="6"/>
    <n v="12"/>
    <n v="12"/>
  </r>
  <r>
    <x v="48"/>
    <s v="3h"/>
    <n v="7"/>
    <n v="61"/>
    <s v="10h"/>
    <n v="3"/>
    <x v="1"/>
    <x v="1"/>
    <n v="4"/>
    <x v="2"/>
    <n v="3"/>
    <n v="10"/>
    <n v="61"/>
    <n v="61"/>
  </r>
  <r>
    <x v="49"/>
    <s v="6h"/>
    <n v="9"/>
    <n v="88"/>
    <s v="4h"/>
    <n v="4"/>
    <x v="1"/>
    <x v="0"/>
    <n v="5"/>
    <x v="0"/>
    <n v="6"/>
    <n v="4"/>
    <n v="88"/>
    <n v="88"/>
  </r>
  <r>
    <x v="50"/>
    <s v="7h"/>
    <n v="10"/>
    <n v="16"/>
    <s v="7h"/>
    <n v="1"/>
    <x v="0"/>
    <x v="0"/>
    <n v="6"/>
    <x v="0"/>
    <n v="7"/>
    <n v="7"/>
    <n v="16"/>
    <n v="16"/>
  </r>
  <r>
    <x v="51"/>
    <s v="3h"/>
    <n v="4"/>
    <n v="13"/>
    <s v="3h"/>
    <n v="2"/>
    <x v="0"/>
    <x v="0"/>
    <n v="7"/>
    <x v="3"/>
    <n v="3"/>
    <n v="3"/>
    <n v="13"/>
    <n v="13"/>
  </r>
  <r>
    <x v="52"/>
    <s v="7h"/>
    <n v="7"/>
    <n v="51"/>
    <s v="5h"/>
    <n v="4"/>
    <x v="0"/>
    <x v="0"/>
    <n v="6"/>
    <x v="0"/>
    <n v="7"/>
    <n v="5"/>
    <n v="51"/>
    <n v="51"/>
  </r>
  <r>
    <x v="53"/>
    <s v="7h"/>
    <n v="5"/>
    <n v="99"/>
    <s v="3h"/>
    <n v="2"/>
    <x v="1"/>
    <x v="0"/>
    <n v="5"/>
    <x v="0"/>
    <n v="7"/>
    <n v="3"/>
    <n v="99"/>
    <n v="99"/>
  </r>
  <r>
    <x v="54"/>
    <s v="7h"/>
    <n v="3"/>
    <n v="7"/>
    <s v="9h"/>
    <n v="3"/>
    <x v="0"/>
    <x v="0"/>
    <n v="8"/>
    <x v="1"/>
    <n v="7"/>
    <n v="9"/>
    <n v="7"/>
    <n v="7"/>
  </r>
  <r>
    <x v="55"/>
    <s v="6h"/>
    <n v="3"/>
    <n v="67"/>
    <s v="4h"/>
    <n v="3"/>
    <x v="1"/>
    <x v="0"/>
    <n v="4"/>
    <x v="0"/>
    <n v="6"/>
    <n v="4"/>
    <n v="67"/>
    <n v="67"/>
  </r>
  <r>
    <x v="56"/>
    <s v="4h"/>
    <n v="8"/>
    <n v="21"/>
    <s v="5h"/>
    <n v="2"/>
    <x v="0"/>
    <x v="0"/>
    <n v="7"/>
    <x v="3"/>
    <n v="4"/>
    <n v="5"/>
    <n v="21"/>
    <n v="21"/>
  </r>
  <r>
    <x v="57"/>
    <s v="4h"/>
    <n v="7"/>
    <n v="70"/>
    <s v="10h"/>
    <n v="3"/>
    <x v="1"/>
    <x v="1"/>
    <n v="3"/>
    <x v="2"/>
    <n v="4"/>
    <n v="10"/>
    <n v="70"/>
    <n v="70"/>
  </r>
  <r>
    <x v="58"/>
    <s v="7h"/>
    <n v="5"/>
    <n v="89"/>
    <s v="5h"/>
    <n v="2"/>
    <x v="1"/>
    <x v="0"/>
    <n v="5"/>
    <x v="0"/>
    <n v="7"/>
    <n v="5"/>
    <n v="89"/>
    <n v="89"/>
  </r>
  <r>
    <x v="59"/>
    <s v="4h"/>
    <n v="10"/>
    <n v="62"/>
    <s v="5h"/>
    <n v="5"/>
    <x v="1"/>
    <x v="0"/>
    <n v="4"/>
    <x v="3"/>
    <n v="4"/>
    <n v="5"/>
    <n v="62"/>
    <n v="62"/>
  </r>
  <r>
    <x v="60"/>
    <s v="4h"/>
    <n v="5"/>
    <n v="54"/>
    <s v="7h"/>
    <n v="2"/>
    <x v="0"/>
    <x v="1"/>
    <n v="8"/>
    <x v="3"/>
    <n v="4"/>
    <n v="7"/>
    <n v="54"/>
    <n v="54"/>
  </r>
  <r>
    <x v="61"/>
    <s v="5h"/>
    <n v="3"/>
    <n v="27"/>
    <s v="9h"/>
    <n v="2"/>
    <x v="0"/>
    <x v="1"/>
    <n v="8"/>
    <x v="1"/>
    <n v="5"/>
    <n v="9"/>
    <n v="27"/>
    <n v="27"/>
  </r>
  <r>
    <x v="62"/>
    <s v="5h"/>
    <n v="3"/>
    <n v="6"/>
    <s v="5h"/>
    <n v="2"/>
    <x v="0"/>
    <x v="0"/>
    <n v="6"/>
    <x v="0"/>
    <n v="5"/>
    <n v="5"/>
    <n v="6"/>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5D2E05-7746-4703-8CF5-920F66EEA1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7:D17" firstHeaderRow="0" firstDataRow="1" firstDataCol="1"/>
  <pivotFields count="15">
    <pivotField axis="axisRow" numFmtId="14" showAll="0">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showAll="0"/>
    <pivotField showAll="0"/>
    <pivotField dataField="1" numFmtId="164" showAll="0"/>
    <pivotField showAll="0"/>
    <pivotField showAll="0"/>
    <pivotField showAll="0">
      <items count="3">
        <item x="1"/>
        <item x="0"/>
        <item t="default"/>
      </items>
    </pivotField>
    <pivotField showAll="0">
      <items count="3">
        <item x="1"/>
        <item x="0"/>
        <item t="default"/>
      </items>
    </pivotField>
    <pivotField dataField="1" showAll="0"/>
    <pivotField showAll="0">
      <items count="5">
        <item x="0"/>
        <item x="1"/>
        <item x="3"/>
        <item x="2"/>
        <item t="default"/>
      </items>
    </pivotField>
    <pivotField showAll="0"/>
    <pivotField showAll="0"/>
    <pivotField showAll="0"/>
    <pivotField numFmtId="2" showAll="0"/>
    <pivotField axis="axisRow" showAll="0">
      <items count="12">
        <item x="0"/>
        <item sd="0" x="1"/>
        <item sd="0" x="2"/>
        <item sd="0" x="3"/>
        <item sd="0" x="4"/>
        <item sd="0" x="5"/>
        <item sd="0" x="6"/>
        <item sd="0" x="7"/>
        <item sd="0" x="8"/>
        <item sd="0" x="9"/>
        <item x="10"/>
        <item t="default"/>
      </items>
    </pivotField>
  </pivotFields>
  <rowFields count="2">
    <field x="14"/>
    <field x="0"/>
  </rowFields>
  <rowItems count="10">
    <i>
      <x v="1"/>
    </i>
    <i>
      <x v="2"/>
    </i>
    <i>
      <x v="3"/>
    </i>
    <i>
      <x v="4"/>
    </i>
    <i>
      <x v="5"/>
    </i>
    <i>
      <x v="6"/>
    </i>
    <i>
      <x v="7"/>
    </i>
    <i>
      <x v="8"/>
    </i>
    <i>
      <x v="9"/>
    </i>
    <i t="grand">
      <x/>
    </i>
  </rowItems>
  <colFields count="1">
    <field x="-2"/>
  </colFields>
  <colItems count="2">
    <i>
      <x/>
    </i>
    <i i="1">
      <x v="1"/>
    </i>
  </colItems>
  <dataFields count="2">
    <dataField name="AvgMood" fld="8" subtotal="average" baseField="14" baseItem="1"/>
    <dataField name="TotalSpend" fld="3" baseField="14" baseItem="1" numFmtId="164"/>
  </dataFields>
  <formats count="20">
    <format dxfId="64">
      <pivotArea type="all" dataOnly="0" outline="0" fieldPosition="0"/>
    </format>
    <format dxfId="63">
      <pivotArea outline="0" collapsedLevelsAreSubtotals="1" fieldPosition="0"/>
    </format>
    <format dxfId="62">
      <pivotArea dataOnly="0" labelOnly="1" grandRow="1" outline="0" fieldPosition="0"/>
    </format>
    <format dxfId="61">
      <pivotArea dataOnly="0" labelOnly="1" outline="0" fieldPosition="0">
        <references count="1">
          <reference field="4294967294" count="2">
            <x v="0"/>
            <x v="1"/>
          </reference>
        </references>
      </pivotArea>
    </format>
    <format dxfId="60">
      <pivotArea collapsedLevelsAreSubtotals="1" fieldPosition="0">
        <references count="1">
          <reference field="14" count="1">
            <x v="1"/>
          </reference>
        </references>
      </pivotArea>
    </format>
    <format dxfId="59">
      <pivotArea collapsedLevelsAreSubtotals="1" fieldPosition="0">
        <references count="1">
          <reference field="14" count="1">
            <x v="2"/>
          </reference>
        </references>
      </pivotArea>
    </format>
    <format dxfId="58">
      <pivotArea collapsedLevelsAreSubtotals="1" fieldPosition="0">
        <references count="1">
          <reference field="14" count="1">
            <x v="3"/>
          </reference>
        </references>
      </pivotArea>
    </format>
    <format dxfId="57">
      <pivotArea collapsedLevelsAreSubtotals="1" fieldPosition="0">
        <references count="1">
          <reference field="14" count="1">
            <x v="4"/>
          </reference>
        </references>
      </pivotArea>
    </format>
    <format dxfId="56">
      <pivotArea collapsedLevelsAreSubtotals="1" fieldPosition="0">
        <references count="1">
          <reference field="14" count="1">
            <x v="5"/>
          </reference>
        </references>
      </pivotArea>
    </format>
    <format dxfId="55">
      <pivotArea collapsedLevelsAreSubtotals="1" fieldPosition="0">
        <references count="1">
          <reference field="14" count="1">
            <x v="6"/>
          </reference>
        </references>
      </pivotArea>
    </format>
    <format dxfId="54">
      <pivotArea collapsedLevelsAreSubtotals="1" fieldPosition="0">
        <references count="1">
          <reference field="14" count="1">
            <x v="7"/>
          </reference>
        </references>
      </pivotArea>
    </format>
    <format dxfId="53">
      <pivotArea collapsedLevelsAreSubtotals="1" fieldPosition="0">
        <references count="1">
          <reference field="14" count="1">
            <x v="8"/>
          </reference>
        </references>
      </pivotArea>
    </format>
    <format dxfId="52">
      <pivotArea collapsedLevelsAreSubtotals="1" fieldPosition="0">
        <references count="1">
          <reference field="14" count="1">
            <x v="9"/>
          </reference>
        </references>
      </pivotArea>
    </format>
    <format dxfId="51">
      <pivotArea dataOnly="0" labelOnly="1" fieldPosition="0">
        <references count="1">
          <reference field="14" count="9">
            <x v="1"/>
            <x v="2"/>
            <x v="3"/>
            <x v="4"/>
            <x v="5"/>
            <x v="6"/>
            <x v="7"/>
            <x v="8"/>
            <x v="9"/>
          </reference>
        </references>
      </pivotArea>
    </format>
    <format dxfId="41">
      <pivotArea field="14" type="button" dataOnly="0" labelOnly="1" outline="0" axis="axisRow" fieldPosition="0"/>
    </format>
    <format dxfId="40">
      <pivotArea dataOnly="0" labelOnly="1" outline="0" fieldPosition="0">
        <references count="1">
          <reference field="4294967294" count="2">
            <x v="0"/>
            <x v="1"/>
          </reference>
        </references>
      </pivotArea>
    </format>
    <format dxfId="39">
      <pivotArea field="14" type="button" dataOnly="0" labelOnly="1" outline="0" axis="axisRow" fieldPosition="0"/>
    </format>
    <format dxfId="38">
      <pivotArea dataOnly="0" labelOnly="1" outline="0" fieldPosition="0">
        <references count="1">
          <reference field="4294967294" count="2">
            <x v="0"/>
            <x v="1"/>
          </reference>
        </references>
      </pivotArea>
    </format>
    <format dxfId="37">
      <pivotArea grandRow="1" outline="0" collapsedLevelsAreSubtotals="1" fieldPosition="0"/>
    </format>
    <format dxfId="36">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8AB955-0556-406C-9BBF-C2E9E8E189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8:D16" firstHeaderRow="0" firstDataRow="1" firstDataCol="1"/>
  <pivotFields count="15">
    <pivotField numFmtId="14" showAll="0">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showAll="0"/>
    <pivotField dataField="1" showAll="0"/>
    <pivotField numFmtId="164" showAll="0"/>
    <pivotField showAll="0"/>
    <pivotField showAll="0"/>
    <pivotField showAll="0"/>
    <pivotField showAll="0">
      <items count="3">
        <item x="1"/>
        <item h="1" x="0"/>
        <item t="default"/>
      </items>
    </pivotField>
    <pivotField showAll="0"/>
    <pivotField showAll="0">
      <items count="5">
        <item x="0"/>
        <item x="1"/>
        <item x="3"/>
        <item x="2"/>
        <item t="default"/>
      </items>
    </pivotField>
    <pivotField dataField="1" showAll="0"/>
    <pivotField showAll="0"/>
    <pivotField showAll="0"/>
    <pivotField numFmtId="2" showAll="0"/>
    <pivotField axis="axisRow" showAll="0">
      <items count="12">
        <item x="0"/>
        <item x="1"/>
        <item x="2"/>
        <item x="3"/>
        <item x="4"/>
        <item x="5"/>
        <item x="6"/>
        <item x="7"/>
        <item x="8"/>
        <item x="9"/>
        <item x="10"/>
        <item t="default"/>
      </items>
    </pivotField>
  </pivotFields>
  <rowFields count="1">
    <field x="14"/>
  </rowFields>
  <rowItems count="8">
    <i>
      <x v="2"/>
    </i>
    <i>
      <x v="3"/>
    </i>
    <i>
      <x v="4"/>
    </i>
    <i>
      <x v="5"/>
    </i>
    <i>
      <x v="6"/>
    </i>
    <i>
      <x v="7"/>
    </i>
    <i>
      <x v="9"/>
    </i>
    <i t="grand">
      <x/>
    </i>
  </rowItems>
  <colFields count="1">
    <field x="-2"/>
  </colFields>
  <colItems count="2">
    <i>
      <x/>
    </i>
    <i i="1">
      <x v="1"/>
    </i>
  </colItems>
  <dataFields count="2">
    <dataField name="Avg sleep" fld="10" subtotal="average" baseField="14" baseItem="1"/>
    <dataField name="Avg Prod" fld="2" subtotal="average" baseField="14" baseItem="1"/>
  </dataFields>
  <formats count="13">
    <format dxfId="50">
      <pivotArea dataOnly="0" labelOnly="1" fieldPosition="0">
        <references count="1">
          <reference field="14" count="9">
            <x v="1"/>
            <x v="2"/>
            <x v="3"/>
            <x v="4"/>
            <x v="5"/>
            <x v="6"/>
            <x v="7"/>
            <x v="8"/>
            <x v="9"/>
          </reference>
        </references>
      </pivotArea>
    </format>
    <format dxfId="49">
      <pivotArea type="all" dataOnly="0" outline="0" fieldPosition="0"/>
    </format>
    <format dxfId="48">
      <pivotArea outline="0" collapsedLevelsAreSubtotals="1" fieldPosition="0"/>
    </format>
    <format dxfId="47">
      <pivotArea field="14" type="button" dataOnly="0" labelOnly="1" outline="0" axis="axisRow" fieldPosition="0"/>
    </format>
    <format dxfId="46">
      <pivotArea dataOnly="0" labelOnly="1" fieldPosition="0">
        <references count="1">
          <reference field="14" count="9">
            <x v="1"/>
            <x v="2"/>
            <x v="3"/>
            <x v="4"/>
            <x v="5"/>
            <x v="6"/>
            <x v="7"/>
            <x v="8"/>
            <x v="9"/>
          </reference>
        </references>
      </pivotArea>
    </format>
    <format dxfId="45">
      <pivotArea dataOnly="0" labelOnly="1" grandRow="1" outline="0" fieldPosition="0"/>
    </format>
    <format dxfId="44">
      <pivotArea dataOnly="0" labelOnly="1" outline="0" fieldPosition="0">
        <references count="1">
          <reference field="4294967294" count="2">
            <x v="0"/>
            <x v="1"/>
          </reference>
        </references>
      </pivotArea>
    </format>
    <format dxfId="43">
      <pivotArea collapsedLevelsAreSubtotals="1" fieldPosition="0">
        <references count="1">
          <reference field="14" count="9">
            <x v="1"/>
            <x v="2"/>
            <x v="3"/>
            <x v="4"/>
            <x v="5"/>
            <x v="6"/>
            <x v="7"/>
            <x v="8"/>
            <x v="9"/>
          </reference>
        </references>
      </pivotArea>
    </format>
    <format dxfId="42">
      <pivotArea dataOnly="0" labelOnly="1" fieldPosition="0">
        <references count="1">
          <reference field="14" count="9">
            <x v="1"/>
            <x v="2"/>
            <x v="3"/>
            <x v="4"/>
            <x v="5"/>
            <x v="6"/>
            <x v="7"/>
            <x v="8"/>
            <x v="9"/>
          </reference>
        </references>
      </pivotArea>
    </format>
    <format dxfId="35">
      <pivotArea field="14" type="button" dataOnly="0" labelOnly="1" outline="0" axis="axisRow" fieldPosition="0"/>
    </format>
    <format dxfId="34">
      <pivotArea dataOnly="0" labelOnly="1" outline="0" fieldPosition="0">
        <references count="1">
          <reference field="4294967294" count="2">
            <x v="0"/>
            <x v="1"/>
          </reference>
        </references>
      </pivotArea>
    </format>
    <format dxfId="33">
      <pivotArea grandRow="1" outline="0" collapsedLevelsAreSubtotals="1" fieldPosition="0"/>
    </format>
    <format dxfId="32">
      <pivotArea dataOnly="0" labelOnly="1" grandRow="1" outline="0" fieldPosition="0"/>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14" count="1" selected="0">
            <x v="5"/>
          </reference>
        </references>
      </pivotArea>
    </chartFormat>
    <chartFormat chart="3" format="3">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284786-4949-40D1-B4F2-E391B6A877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B10:E20" firstHeaderRow="0" firstDataRow="1" firstDataCol="1"/>
  <pivotFields count="15">
    <pivotField axis="axisRow" numFmtId="14" showAll="0">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showAll="0"/>
    <pivotField dataField="1" showAll="0"/>
    <pivotField numFmtId="164" showAll="0"/>
    <pivotField showAll="0"/>
    <pivotField showAll="0"/>
    <pivotField showAll="0">
      <items count="3">
        <item x="1"/>
        <item x="0"/>
        <item t="default"/>
      </items>
    </pivotField>
    <pivotField showAll="0">
      <items count="3">
        <item x="1"/>
        <item x="0"/>
        <item t="default"/>
      </items>
    </pivotField>
    <pivotField dataField="1" showAll="0"/>
    <pivotField showAll="0">
      <items count="5">
        <item x="0"/>
        <item x="1"/>
        <item x="3"/>
        <item x="2"/>
        <item t="default"/>
      </items>
    </pivotField>
    <pivotField showAll="0"/>
    <pivotField dataField="1" showAll="0"/>
    <pivotField showAll="0"/>
    <pivotField numFmtId="2" showAll="0"/>
    <pivotField axis="axisRow" showAll="0" defaultSubtotal="0">
      <items count="11">
        <item sd="0" x="0"/>
        <item sd="0" x="1"/>
        <item sd="0" x="2"/>
        <item sd="0" x="3"/>
        <item sd="0" x="4"/>
        <item sd="0" x="5"/>
        <item sd="0" x="6"/>
        <item sd="0" x="7"/>
        <item sd="0" x="8"/>
        <item sd="0" x="9"/>
        <item sd="0" x="10"/>
      </items>
    </pivotField>
  </pivotFields>
  <rowFields count="2">
    <field x="14"/>
    <field x="0"/>
  </rowFields>
  <rowItems count="10">
    <i>
      <x v="1"/>
    </i>
    <i>
      <x v="2"/>
    </i>
    <i>
      <x v="3"/>
    </i>
    <i>
      <x v="4"/>
    </i>
    <i>
      <x v="5"/>
    </i>
    <i>
      <x v="6"/>
    </i>
    <i>
      <x v="7"/>
    </i>
    <i>
      <x v="8"/>
    </i>
    <i>
      <x v="9"/>
    </i>
    <i t="grand">
      <x/>
    </i>
  </rowItems>
  <colFields count="1">
    <field x="-2"/>
  </colFields>
  <colItems count="3">
    <i>
      <x/>
    </i>
    <i i="1">
      <x v="1"/>
    </i>
    <i i="2">
      <x v="2"/>
    </i>
  </colItems>
  <dataFields count="3">
    <dataField name="Avg Screentime" fld="11" subtotal="average" baseField="14" baseItem="1" numFmtId="165"/>
    <dataField name="Avg MoodScore" fld="8" subtotal="average" baseField="14" baseItem="1" numFmtId="165"/>
    <dataField name="Avg ProductivityScore" fld="2" subtotal="average" baseField="14" baseItem="1" numFmtId="165"/>
  </dataFields>
  <formats count="4">
    <format dxfId="31">
      <pivotArea field="14" type="button" dataOnly="0" labelOnly="1" outline="0" axis="axisRow" fieldPosition="0"/>
    </format>
    <format dxfId="30">
      <pivotArea dataOnly="0" labelOnly="1" outline="0" fieldPosition="0">
        <references count="1">
          <reference field="4294967294" count="3">
            <x v="0"/>
            <x v="1"/>
            <x v="2"/>
          </reference>
        </references>
      </pivotArea>
    </format>
    <format dxfId="29">
      <pivotArea grandRow="1" outline="0" collapsedLevelsAreSubtotals="1" fieldPosition="0"/>
    </format>
    <format dxfId="28">
      <pivotArea dataOnly="0" labelOnly="1" grandRow="1" outline="0" fieldPosition="0"/>
    </format>
  </formats>
  <chartFormats count="15">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 chart="26" format="3">
      <pivotArea type="data" outline="0" fieldPosition="0">
        <references count="2">
          <reference field="4294967294" count="1" selected="0">
            <x v="0"/>
          </reference>
          <reference field="14" count="1" selected="0">
            <x v="1"/>
          </reference>
        </references>
      </pivotArea>
    </chartFormat>
    <chartFormat chart="26" format="4">
      <pivotArea type="data" outline="0" fieldPosition="0">
        <references count="2">
          <reference field="4294967294" count="1" selected="0">
            <x v="0"/>
          </reference>
          <reference field="14" count="1" selected="0">
            <x v="4"/>
          </reference>
        </references>
      </pivotArea>
    </chartFormat>
    <chartFormat chart="26" format="5">
      <pivotArea type="data" outline="0" fieldPosition="0">
        <references count="2">
          <reference field="4294967294" count="1" selected="0">
            <x v="0"/>
          </reference>
          <reference field="14" count="1" selected="0">
            <x v="6"/>
          </reference>
        </references>
      </pivotArea>
    </chartFormat>
    <chartFormat chart="26" format="6">
      <pivotArea type="data" outline="0" fieldPosition="0">
        <references count="2">
          <reference field="4294967294" count="1" selected="0">
            <x v="0"/>
          </reference>
          <reference field="14" count="1" selected="0">
            <x v="2"/>
          </reference>
        </references>
      </pivotArea>
    </chartFormat>
    <chartFormat chart="26" format="7">
      <pivotArea type="data" outline="0" fieldPosition="0">
        <references count="2">
          <reference field="4294967294" count="1" selected="0">
            <x v="0"/>
          </reference>
          <reference field="14" count="1" selected="0">
            <x v="3"/>
          </reference>
        </references>
      </pivotArea>
    </chartFormat>
    <chartFormat chart="26" format="8">
      <pivotArea type="data" outline="0" fieldPosition="0">
        <references count="2">
          <reference field="4294967294" count="1" selected="0">
            <x v="0"/>
          </reference>
          <reference field="14" count="1" selected="0">
            <x v="5"/>
          </reference>
        </references>
      </pivotArea>
    </chartFormat>
    <chartFormat chart="26" format="9">
      <pivotArea type="data" outline="0" fieldPosition="0">
        <references count="2">
          <reference field="4294967294" count="1" selected="0">
            <x v="0"/>
          </reference>
          <reference field="14" count="1" selected="0">
            <x v="7"/>
          </reference>
        </references>
      </pivotArea>
    </chartFormat>
    <chartFormat chart="26" format="10">
      <pivotArea type="data" outline="0" fieldPosition="0">
        <references count="2">
          <reference field="4294967294" count="1" selected="0">
            <x v="0"/>
          </reference>
          <reference field="14" count="1" selected="0">
            <x v="8"/>
          </reference>
        </references>
      </pivotArea>
    </chartFormat>
    <chartFormat chart="26" format="11">
      <pivotArea type="data" outline="0" fieldPosition="0">
        <references count="2">
          <reference field="4294967294" count="1" selected="0">
            <x v="0"/>
          </reference>
          <reference field="1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spend_Flag" xr10:uid="{AC2417D4-46C8-40F4-BFF5-C2A16C06FB3E}" sourceName="Overspend Flag">
  <pivotTables>
    <pivotTable tabId="4" name="PivotTable1"/>
  </pivotTables>
  <data>
    <tabular pivotCacheId="33265381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rnout_Flag" xr10:uid="{10B078C7-CEF7-4C9E-A220-C4E7DA3619FC}" sourceName="Burnout Flag">
  <pivotTables>
    <pivotTable tabId="4" name="PivotTable1"/>
  </pivotTables>
  <data>
    <tabular pivotCacheId="33265381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Label" xr10:uid="{36D4B933-0A0F-4655-9E83-DC812AB33F11}" sourceName="Category Label">
  <pivotTables>
    <pivotTable tabId="4" name="PivotTable1"/>
  </pivotTables>
  <data>
    <tabular pivotCacheId="332653812">
      <items count="4">
        <i x="0" s="1"/>
        <i x="1"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Label1" xr10:uid="{4CDB32D4-207E-48AE-BBC8-B9E88C9D9403}" sourceName="Category Label">
  <pivotTables>
    <pivotTable tabId="5" name="PivotTable1"/>
  </pivotTables>
  <data>
    <tabular pivotCacheId="332653812">
      <items count="4">
        <i x="1" s="1"/>
        <i x="3" s="1"/>
        <i x="2" s="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rnout_Flag1" xr10:uid="{E827D9A6-8765-45F5-8DE7-98721C976684}" sourceName="Burnout Flag">
  <pivotTables>
    <pivotTable tabId="5" name="PivotTable1"/>
  </pivotTables>
  <data>
    <tabular pivotCacheId="332653812">
      <items count="2">
        <i x="1" s="1"/>
        <i x="0"/>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spend_Flag1" xr10:uid="{6E4937D4-E6A6-419D-B95A-B16392BA534B}" sourceName="Overspend Flag">
  <pivotTables>
    <pivotTable tabId="7" name="PivotTable2"/>
  </pivotTables>
  <data>
    <tabular pivotCacheId="332653812">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rnout_Flag2" xr10:uid="{A4F4919C-2FE8-448E-B1A7-B2FE289C0350}" sourceName="Burnout Flag">
  <pivotTables>
    <pivotTable tabId="7" name="PivotTable2"/>
  </pivotTables>
  <data>
    <tabular pivotCacheId="332653812">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Label2" xr10:uid="{872E838C-3890-413F-AF16-F2EFC22CF1DF}" sourceName="Category Label">
  <pivotTables>
    <pivotTable tabId="7" name="PivotTable2"/>
  </pivotTables>
  <data>
    <tabular pivotCacheId="332653812">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verspend Flag" xr10:uid="{FD81FF38-19B1-4005-B5F7-138653E082D7}" cache="Slicer_Overspend_Flag" caption="Overspend Flag" style="SlicerStyleLight4" rowHeight="234950"/>
  <slicer name="Burnout Flag" xr10:uid="{1B05BD19-7D22-4E4B-8ACA-B7BDB1355DEB}" cache="Slicer_Burnout_Flag" caption="Burnout Flag" style="SlicerStyleLight4" rowHeight="234950"/>
  <slicer name="Category Label" xr10:uid="{DBF0536E-B387-461B-B84E-6FAE09E5855E}" cache="Slicer_Category_Label" caption="Category Label"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Label 1" xr10:uid="{740A5A3E-01EB-4DF1-A5FF-912F72CCCD93}" cache="Slicer_Category_Label1" caption="Category Label" style="SlicerStyleLight2" rowHeight="234950"/>
  <slicer name="Burnout Flag 1" xr10:uid="{80EE95AF-7BD1-4A85-B299-B9ED7AE83023}" cache="Slicer_Burnout_Flag1" caption="Burnout Flag" style="SlicerStyleLight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verspend Flag 1" xr10:uid="{4C52A6A7-C43C-44F4-9DB9-67462CBD22CE}" cache="Slicer_Overspend_Flag1" caption="Overspend Flag" style="SlicerStyleDark2" rowHeight="234950"/>
  <slicer name="Burnout Flag 2" xr10:uid="{19E6DC7B-4B0F-406F-81BA-FF170D0FCD26}" cache="Slicer_Burnout_Flag2" caption="Burnout Flag" style="SlicerStyleDark2" rowHeight="234950"/>
  <slicer name="Category Label 2" xr10:uid="{0312EAFB-95A9-41AB-AA68-FF59A77F32A1}" cache="Slicer_Category_Label2" caption="Category Label"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9A8013-0FD0-4A35-9A29-5F8CACB2543F}" name="Tracker_Data" displayName="Tracker_Data" ref="B5:P68" totalsRowShown="0" headerRowDxfId="84" dataDxfId="82" headerRowBorderDxfId="83" tableBorderDxfId="81" totalsRowBorderDxfId="80">
  <autoFilter ref="B5:P68" xr:uid="{539A8013-0FD0-4A35-9A29-5F8CACB2543F}"/>
  <tableColumns count="15">
    <tableColumn id="1" xr3:uid="{8F4CBBC3-701D-4D36-9E43-CD5AC415E204}" name="Date" dataDxfId="79"/>
    <tableColumn id="2" xr3:uid="{B44CB4E9-8EFD-41B9-A595-07436CDF586F}" name="Sleep Hours" dataDxfId="78"/>
    <tableColumn id="3" xr3:uid="{AD64C743-7D48-46AE-9AF9-FA132269E62F}" name="Productivity Score" dataDxfId="77"/>
    <tableColumn id="4" xr3:uid="{34B86007-9C16-49BF-AFE9-F2D64DC4290B}" name="Money Spent" dataDxfId="76"/>
    <tableColumn id="5" xr3:uid="{BCEF82E3-F220-4984-A5F4-278663C39EAA}" name="Screen Time" dataDxfId="75"/>
    <tableColumn id="7" xr3:uid="{69A49F34-450E-4DB3-8586-CC7F30573613}" name="Overspend Flag" dataDxfId="74"/>
    <tableColumn id="8" xr3:uid="{AECADA3F-ED65-4461-94BF-4FB2CE127231}" name="Burnout Flag" dataDxfId="73"/>
    <tableColumn id="9" xr3:uid="{B57F9F91-7B69-45A2-8DA8-E25F99E567A9}" name="Mood Score" dataDxfId="72"/>
    <tableColumn id="10" xr3:uid="{8EE38482-B0C1-4A14-B3F2-A17EFE6C7348}" name="Category Label" dataDxfId="71"/>
    <tableColumn id="11" xr3:uid="{43474AD0-7A02-41E8-8BCF-D6CA4E7CA78E}" name="Sleep Num" dataDxfId="70">
      <calculatedColumnFormula>VALUE(LEFT(Tracker_Data[[#This Row],[Sleep Hours]],LEN(Tracker_Data[[#This Row],[Sleep Hours]])-1))</calculatedColumnFormula>
    </tableColumn>
    <tableColumn id="12" xr3:uid="{59A2E3E0-4A70-45BF-AB90-C6E69A569EDF}" name="Screen time Num" dataDxfId="69">
      <calculatedColumnFormula>VALUE(LEFT(Tracker_Data[[#This Row],[Screen Time]],LEN(Tracker_Data[[#This Row],[Screen Time]])-1))</calculatedColumnFormula>
    </tableColumn>
    <tableColumn id="13" xr3:uid="{32BEC61B-9069-4AC4-A809-4AE761D02D02}" name="Money Num" dataDxfId="68">
      <calculatedColumnFormula>VALUE(SUBSTITUTE(Tracker_Data[[#This Row],[Money Spent]],"$",""))</calculatedColumnFormula>
    </tableColumn>
    <tableColumn id="14" xr3:uid="{B8C76450-E373-4598-8F47-06DBE1C2D594}" name="Money_Numeric" dataDxfId="67">
      <calculatedColumnFormula>VALUE(SUBSTITUTE(E6,"$",""))</calculatedColumnFormula>
    </tableColumn>
    <tableColumn id="15" xr3:uid="{FE88D5C8-115A-4E5E-BB50-93AB4CDE1854}" name="Sleep_Numeric" dataDxfId="66">
      <calculatedColumnFormula>VALUE(SUBSTITUTE(C6,"h",""))</calculatedColumnFormula>
    </tableColumn>
    <tableColumn id="6" xr3:uid="{65AFE9F8-310C-47F5-968A-E70757773AEF}" name="Screen_Numeric" dataDxfId="65">
      <calculatedColumnFormula>VALUE(SUBSTITUTE(F6,"h",""))</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F0801-0544-4F78-873B-B697DAC03170}">
  <dimension ref="C14:P15"/>
  <sheetViews>
    <sheetView topLeftCell="A2" zoomScale="130" zoomScaleNormal="130" workbookViewId="0">
      <selection activeCell="C17" sqref="C17"/>
    </sheetView>
  </sheetViews>
  <sheetFormatPr defaultRowHeight="14.4"/>
  <sheetData>
    <row r="14" spans="3:16">
      <c r="C14" s="55" t="s">
        <v>124</v>
      </c>
      <c r="D14" s="55"/>
      <c r="E14" s="55"/>
      <c r="F14" s="55"/>
      <c r="G14" s="55"/>
      <c r="H14" s="55"/>
      <c r="I14" s="55"/>
      <c r="J14" s="55"/>
      <c r="K14" s="55"/>
      <c r="L14" s="55"/>
      <c r="M14" s="55"/>
      <c r="N14" s="55"/>
      <c r="O14" s="55"/>
      <c r="P14" s="55"/>
    </row>
    <row r="15" spans="3:16">
      <c r="C15" t="s">
        <v>123</v>
      </c>
    </row>
  </sheetData>
  <sheetProtection algorithmName="SHA-512" hashValue="HvAJXzaGCWWw68muIW4GCuraTHFHEJrrkMHktGhp5ohREZBt1HeC4thPshSfeeCHw/QkabqZ8HXGzmaiCf8Ecw==" saltValue="JOWe74487oqX/yjDy5/G9A==" spinCount="100000" sheet="1" objects="1" scenarios="1" selectLockedCells="1"/>
  <mergeCells count="1">
    <mergeCell ref="C14:P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42CC4-E2B6-4DD9-8174-C91D2EC668AC}">
  <dimension ref="C2:P31"/>
  <sheetViews>
    <sheetView zoomScale="80" zoomScaleNormal="80" workbookViewId="0">
      <selection activeCell="S11" sqref="S11"/>
    </sheetView>
  </sheetViews>
  <sheetFormatPr defaultRowHeight="14.4"/>
  <cols>
    <col min="8" max="8" width="19" customWidth="1"/>
  </cols>
  <sheetData>
    <row r="2" spans="3:16">
      <c r="C2" s="82" t="s">
        <v>125</v>
      </c>
      <c r="D2" s="83"/>
      <c r="E2" s="83"/>
      <c r="F2" s="83"/>
      <c r="G2" s="83"/>
      <c r="H2" s="83"/>
      <c r="I2" s="83"/>
      <c r="J2" s="83"/>
      <c r="K2" s="83"/>
      <c r="L2" s="83"/>
      <c r="M2" s="83"/>
      <c r="N2" s="83"/>
      <c r="O2" s="83"/>
      <c r="P2" s="84"/>
    </row>
    <row r="3" spans="3:16">
      <c r="C3" s="85"/>
      <c r="D3" s="86"/>
      <c r="E3" s="86"/>
      <c r="F3" s="86"/>
      <c r="G3" s="86"/>
      <c r="H3" s="86"/>
      <c r="I3" s="86"/>
      <c r="J3" s="86"/>
      <c r="K3" s="86"/>
      <c r="L3" s="86"/>
      <c r="M3" s="86"/>
      <c r="N3" s="86"/>
      <c r="O3" s="86"/>
      <c r="P3" s="87"/>
    </row>
    <row r="4" spans="3:16">
      <c r="C4" s="85"/>
      <c r="D4" s="86"/>
      <c r="E4" s="86"/>
      <c r="F4" s="86"/>
      <c r="G4" s="86"/>
      <c r="H4" s="86"/>
      <c r="I4" s="86"/>
      <c r="J4" s="86"/>
      <c r="K4" s="86"/>
      <c r="L4" s="86"/>
      <c r="M4" s="86"/>
      <c r="N4" s="86"/>
      <c r="O4" s="86"/>
      <c r="P4" s="87"/>
    </row>
    <row r="5" spans="3:16">
      <c r="C5" s="88" t="s">
        <v>126</v>
      </c>
      <c r="D5" s="89"/>
      <c r="E5" s="89"/>
      <c r="F5" s="89"/>
      <c r="G5" s="89"/>
      <c r="H5" s="89"/>
      <c r="I5" s="89"/>
      <c r="J5" s="89"/>
      <c r="K5" s="89"/>
      <c r="L5" s="89"/>
      <c r="M5" s="89"/>
      <c r="N5" s="89"/>
      <c r="O5" s="89"/>
      <c r="P5" s="90"/>
    </row>
    <row r="6" spans="3:16">
      <c r="C6" s="91"/>
      <c r="D6" s="89"/>
      <c r="E6" s="89"/>
      <c r="F6" s="89"/>
      <c r="G6" s="89"/>
      <c r="H6" s="89"/>
      <c r="I6" s="89"/>
      <c r="J6" s="89"/>
      <c r="K6" s="89"/>
      <c r="L6" s="89"/>
      <c r="M6" s="89"/>
      <c r="N6" s="89"/>
      <c r="O6" s="89"/>
      <c r="P6" s="90"/>
    </row>
    <row r="7" spans="3:16">
      <c r="C7" s="75"/>
      <c r="D7" s="63"/>
      <c r="E7" s="63"/>
      <c r="F7" s="63"/>
      <c r="G7" s="63"/>
      <c r="H7" s="63"/>
      <c r="I7" s="63"/>
      <c r="J7" s="63"/>
      <c r="K7" s="63"/>
      <c r="L7" s="63"/>
      <c r="M7" s="63"/>
      <c r="N7" s="63"/>
      <c r="O7" s="63"/>
      <c r="P7" s="64"/>
    </row>
    <row r="8" spans="3:16" ht="15.6">
      <c r="C8" s="78" t="s">
        <v>127</v>
      </c>
      <c r="D8" s="79"/>
      <c r="E8" s="79"/>
      <c r="F8" s="79"/>
      <c r="G8" s="79"/>
      <c r="H8" s="79"/>
      <c r="I8" s="79"/>
      <c r="J8" s="79"/>
      <c r="K8" s="79"/>
      <c r="L8" s="79"/>
      <c r="M8" s="79"/>
      <c r="N8" s="79"/>
      <c r="O8" s="79"/>
      <c r="P8" s="80"/>
    </row>
    <row r="9" spans="3:16">
      <c r="C9" s="81" t="s">
        <v>128</v>
      </c>
      <c r="D9" s="68"/>
      <c r="E9" s="68"/>
      <c r="F9" s="68"/>
      <c r="G9" s="68"/>
      <c r="H9" s="68"/>
      <c r="I9" s="68"/>
      <c r="J9" s="68"/>
      <c r="K9" s="68"/>
      <c r="L9" s="68"/>
      <c r="M9" s="68"/>
      <c r="N9" s="68"/>
      <c r="O9" s="68"/>
      <c r="P9" s="69"/>
    </row>
    <row r="10" spans="3:16">
      <c r="C10" s="67"/>
      <c r="D10" s="68"/>
      <c r="E10" s="68"/>
      <c r="F10" s="68"/>
      <c r="G10" s="68"/>
      <c r="H10" s="68"/>
      <c r="I10" s="68"/>
      <c r="J10" s="68"/>
      <c r="K10" s="68"/>
      <c r="L10" s="68"/>
      <c r="M10" s="68"/>
      <c r="N10" s="68"/>
      <c r="O10" s="68"/>
      <c r="P10" s="69"/>
    </row>
    <row r="11" spans="3:16">
      <c r="C11" s="67"/>
      <c r="D11" s="68"/>
      <c r="E11" s="68"/>
      <c r="F11" s="68"/>
      <c r="G11" s="68"/>
      <c r="H11" s="68"/>
      <c r="I11" s="68"/>
      <c r="J11" s="68"/>
      <c r="K11" s="68"/>
      <c r="L11" s="68"/>
      <c r="M11" s="68"/>
      <c r="N11" s="68"/>
      <c r="O11" s="68"/>
      <c r="P11" s="69"/>
    </row>
    <row r="12" spans="3:16">
      <c r="C12" s="75"/>
      <c r="D12" s="63"/>
      <c r="E12" s="63"/>
      <c r="F12" s="63"/>
      <c r="G12" s="63"/>
      <c r="H12" s="63"/>
      <c r="I12" s="63"/>
      <c r="J12" s="63"/>
      <c r="K12" s="63"/>
      <c r="L12" s="63"/>
      <c r="M12" s="63"/>
      <c r="N12" s="63"/>
      <c r="O12" s="63"/>
      <c r="P12" s="64"/>
    </row>
    <row r="13" spans="3:16" ht="18">
      <c r="C13" s="70" t="s">
        <v>129</v>
      </c>
      <c r="D13" s="73"/>
      <c r="E13" s="73"/>
      <c r="F13" s="73"/>
      <c r="G13" s="73"/>
      <c r="H13" s="73"/>
      <c r="I13" s="73"/>
      <c r="J13" s="73"/>
      <c r="K13" s="73"/>
      <c r="L13" s="73"/>
      <c r="M13" s="73"/>
      <c r="N13" s="73"/>
      <c r="O13" s="73"/>
      <c r="P13" s="74"/>
    </row>
    <row r="14" spans="3:16">
      <c r="C14" s="56" t="s">
        <v>130</v>
      </c>
      <c r="D14" s="57"/>
      <c r="E14" s="57"/>
      <c r="F14" s="57"/>
      <c r="G14" s="57"/>
      <c r="H14" s="57"/>
      <c r="I14" s="61"/>
      <c r="J14" s="61"/>
      <c r="K14" s="61"/>
      <c r="L14" s="61"/>
      <c r="M14" s="61"/>
      <c r="N14" s="61"/>
      <c r="O14" s="61"/>
      <c r="P14" s="62"/>
    </row>
    <row r="15" spans="3:16">
      <c r="C15" s="67" t="s">
        <v>131</v>
      </c>
      <c r="D15" s="68"/>
      <c r="E15" s="68"/>
      <c r="F15" s="68"/>
      <c r="G15" s="68"/>
      <c r="H15" s="68"/>
      <c r="I15" s="61"/>
      <c r="J15" s="61"/>
      <c r="K15" s="61"/>
      <c r="L15" s="61"/>
      <c r="M15" s="61"/>
      <c r="N15" s="61"/>
      <c r="O15" s="61"/>
      <c r="P15" s="62"/>
    </row>
    <row r="16" spans="3:16">
      <c r="C16" s="67" t="s">
        <v>132</v>
      </c>
      <c r="D16" s="68"/>
      <c r="E16" s="68"/>
      <c r="F16" s="68"/>
      <c r="G16" s="68"/>
      <c r="H16" s="68"/>
      <c r="I16" s="61"/>
      <c r="J16" s="61"/>
      <c r="K16" s="61"/>
      <c r="L16" s="61"/>
      <c r="M16" s="61"/>
      <c r="N16" s="61"/>
      <c r="O16" s="61"/>
      <c r="P16" s="62"/>
    </row>
    <row r="17" spans="3:16">
      <c r="C17" s="75"/>
      <c r="D17" s="63"/>
      <c r="E17" s="63"/>
      <c r="F17" s="63"/>
      <c r="G17" s="63"/>
      <c r="H17" s="63"/>
      <c r="I17" s="63"/>
      <c r="J17" s="63"/>
      <c r="K17" s="63"/>
      <c r="L17" s="63"/>
      <c r="M17" s="63"/>
      <c r="N17" s="63"/>
      <c r="O17" s="63"/>
      <c r="P17" s="64"/>
    </row>
    <row r="18" spans="3:16" ht="18" customHeight="1">
      <c r="C18" s="70" t="s">
        <v>133</v>
      </c>
      <c r="D18" s="76"/>
      <c r="E18" s="76"/>
      <c r="F18" s="76"/>
      <c r="G18" s="76"/>
      <c r="H18" s="76"/>
      <c r="I18" s="76"/>
      <c r="J18" s="76"/>
      <c r="K18" s="76"/>
      <c r="L18" s="76"/>
      <c r="M18" s="76"/>
      <c r="N18" s="76"/>
      <c r="O18" s="76"/>
      <c r="P18" s="77"/>
    </row>
    <row r="19" spans="3:16">
      <c r="C19" s="56" t="s">
        <v>134</v>
      </c>
      <c r="D19" s="57"/>
      <c r="E19" s="57"/>
      <c r="F19" s="57"/>
      <c r="G19" s="57"/>
      <c r="H19" s="57"/>
      <c r="I19" s="63"/>
      <c r="J19" s="63"/>
      <c r="K19" s="63"/>
      <c r="L19" s="63"/>
      <c r="M19" s="63"/>
      <c r="N19" s="63"/>
      <c r="O19" s="63"/>
      <c r="P19" s="64"/>
    </row>
    <row r="20" spans="3:16">
      <c r="C20" s="56" t="s">
        <v>135</v>
      </c>
      <c r="D20" s="57"/>
      <c r="E20" s="57"/>
      <c r="F20" s="57"/>
      <c r="G20" s="57"/>
      <c r="H20" s="57"/>
      <c r="I20" s="63"/>
      <c r="J20" s="63"/>
      <c r="K20" s="63"/>
      <c r="L20" s="63"/>
      <c r="M20" s="63"/>
      <c r="N20" s="63"/>
      <c r="O20" s="63"/>
      <c r="P20" s="64"/>
    </row>
    <row r="21" spans="3:16">
      <c r="C21" s="56" t="s">
        <v>136</v>
      </c>
      <c r="D21" s="57"/>
      <c r="E21" s="57"/>
      <c r="F21" s="57"/>
      <c r="G21" s="57"/>
      <c r="H21" s="57"/>
      <c r="I21" s="63"/>
      <c r="J21" s="63"/>
      <c r="K21" s="63"/>
      <c r="L21" s="63"/>
      <c r="M21" s="63"/>
      <c r="N21" s="63"/>
      <c r="O21" s="63"/>
      <c r="P21" s="64"/>
    </row>
    <row r="22" spans="3:16">
      <c r="C22" s="56" t="s">
        <v>137</v>
      </c>
      <c r="D22" s="57"/>
      <c r="E22" s="57"/>
      <c r="F22" s="57"/>
      <c r="G22" s="57"/>
      <c r="H22" s="57"/>
      <c r="I22" s="63"/>
      <c r="J22" s="63"/>
      <c r="K22" s="63"/>
      <c r="L22" s="63"/>
      <c r="M22" s="63"/>
      <c r="N22" s="63"/>
      <c r="O22" s="63"/>
      <c r="P22" s="64"/>
    </row>
    <row r="23" spans="3:16">
      <c r="C23" s="75"/>
      <c r="D23" s="63"/>
      <c r="E23" s="63"/>
      <c r="F23" s="63"/>
      <c r="G23" s="63"/>
      <c r="H23" s="63"/>
      <c r="I23" s="63"/>
      <c r="J23" s="63"/>
      <c r="K23" s="63"/>
      <c r="L23" s="63"/>
      <c r="M23" s="63"/>
      <c r="N23" s="63"/>
      <c r="O23" s="63"/>
      <c r="P23" s="64"/>
    </row>
    <row r="24" spans="3:16" ht="18">
      <c r="C24" s="70" t="s">
        <v>138</v>
      </c>
      <c r="D24" s="73"/>
      <c r="E24" s="73"/>
      <c r="F24" s="73"/>
      <c r="G24" s="73"/>
      <c r="H24" s="73"/>
      <c r="I24" s="73"/>
      <c r="J24" s="73"/>
      <c r="K24" s="73"/>
      <c r="L24" s="73"/>
      <c r="M24" s="73"/>
      <c r="N24" s="73"/>
      <c r="O24" s="73"/>
      <c r="P24" s="74"/>
    </row>
    <row r="25" spans="3:16" ht="14.4" customHeight="1">
      <c r="C25" s="67" t="s">
        <v>139</v>
      </c>
      <c r="D25" s="68"/>
      <c r="E25" s="68"/>
      <c r="F25" s="68"/>
      <c r="G25" s="68"/>
      <c r="H25" s="68"/>
      <c r="I25" s="68"/>
      <c r="J25" s="68"/>
      <c r="K25" s="68"/>
      <c r="L25" s="68"/>
      <c r="M25" s="68"/>
      <c r="N25" s="68"/>
      <c r="O25" s="68"/>
      <c r="P25" s="69"/>
    </row>
    <row r="26" spans="3:16">
      <c r="C26" s="60"/>
      <c r="D26" s="61"/>
      <c r="E26" s="61"/>
      <c r="F26" s="61"/>
      <c r="G26" s="61"/>
      <c r="H26" s="61"/>
      <c r="I26" s="61"/>
      <c r="J26" s="61"/>
      <c r="K26" s="61"/>
      <c r="L26" s="61"/>
      <c r="M26" s="61"/>
      <c r="N26" s="61"/>
      <c r="O26" s="61"/>
      <c r="P26" s="62"/>
    </row>
    <row r="27" spans="3:16" ht="18">
      <c r="C27" s="70" t="s">
        <v>140</v>
      </c>
      <c r="D27" s="71"/>
      <c r="E27" s="71"/>
      <c r="F27" s="71"/>
      <c r="G27" s="71"/>
      <c r="H27" s="71"/>
      <c r="I27" s="71"/>
      <c r="J27" s="71"/>
      <c r="K27" s="71"/>
      <c r="L27" s="71"/>
      <c r="M27" s="71"/>
      <c r="N27" s="71"/>
      <c r="O27" s="71"/>
      <c r="P27" s="72"/>
    </row>
    <row r="28" spans="3:16">
      <c r="C28" s="56" t="s">
        <v>141</v>
      </c>
      <c r="D28" s="57"/>
      <c r="E28" s="57"/>
      <c r="F28" s="57"/>
      <c r="G28" s="57"/>
      <c r="H28" s="57"/>
      <c r="I28" s="63"/>
      <c r="J28" s="63"/>
      <c r="K28" s="63"/>
      <c r="L28" s="63"/>
      <c r="M28" s="63"/>
      <c r="N28" s="63"/>
      <c r="O28" s="63"/>
      <c r="P28" s="64"/>
    </row>
    <row r="29" spans="3:16">
      <c r="C29" s="56" t="s">
        <v>142</v>
      </c>
      <c r="D29" s="57"/>
      <c r="E29" s="57"/>
      <c r="F29" s="57"/>
      <c r="G29" s="57"/>
      <c r="H29" s="57"/>
      <c r="I29" s="63"/>
      <c r="J29" s="63"/>
      <c r="K29" s="63"/>
      <c r="L29" s="63"/>
      <c r="M29" s="63"/>
      <c r="N29" s="63"/>
      <c r="O29" s="63"/>
      <c r="P29" s="64"/>
    </row>
    <row r="30" spans="3:16">
      <c r="C30" s="56" t="s">
        <v>143</v>
      </c>
      <c r="D30" s="57"/>
      <c r="E30" s="57"/>
      <c r="F30" s="57"/>
      <c r="G30" s="57"/>
      <c r="H30" s="57"/>
      <c r="I30" s="63"/>
      <c r="J30" s="63"/>
      <c r="K30" s="63"/>
      <c r="L30" s="63"/>
      <c r="M30" s="63"/>
      <c r="N30" s="63"/>
      <c r="O30" s="63"/>
      <c r="P30" s="64"/>
    </row>
    <row r="31" spans="3:16">
      <c r="C31" s="58" t="s">
        <v>144</v>
      </c>
      <c r="D31" s="59"/>
      <c r="E31" s="59"/>
      <c r="F31" s="59"/>
      <c r="G31" s="59"/>
      <c r="H31" s="59"/>
      <c r="I31" s="65"/>
      <c r="J31" s="65"/>
      <c r="K31" s="65"/>
      <c r="L31" s="65"/>
      <c r="M31" s="65"/>
      <c r="N31" s="65"/>
      <c r="O31" s="65"/>
      <c r="P31" s="66"/>
    </row>
  </sheetData>
  <sheetProtection algorithmName="SHA-512" hashValue="LvmS0uvfXsQGuFDRej6fGwFKdgBvzrASPkQ/nHY4mFmLCeb5H+YQSVK9fna22hQbwQyvldIhu+Hn2XTxlXkyVw==" saltValue="6o+93Vf1XAcaSemA0+A+Kw==" spinCount="100000" sheet="1" objects="1" scenarios="1" selectLockedCells="1"/>
  <mergeCells count="28">
    <mergeCell ref="C2:P4"/>
    <mergeCell ref="C5:P6"/>
    <mergeCell ref="C7:P7"/>
    <mergeCell ref="C12:P12"/>
    <mergeCell ref="C18:P18"/>
    <mergeCell ref="C17:P17"/>
    <mergeCell ref="C8:P8"/>
    <mergeCell ref="C9:P11"/>
    <mergeCell ref="C13:P13"/>
    <mergeCell ref="C14:H14"/>
    <mergeCell ref="C15:H15"/>
    <mergeCell ref="C16:H16"/>
    <mergeCell ref="C25:P25"/>
    <mergeCell ref="I19:P22"/>
    <mergeCell ref="I14:P16"/>
    <mergeCell ref="C27:P27"/>
    <mergeCell ref="C28:H28"/>
    <mergeCell ref="C19:H19"/>
    <mergeCell ref="C20:H20"/>
    <mergeCell ref="C21:H21"/>
    <mergeCell ref="C22:H22"/>
    <mergeCell ref="C24:P24"/>
    <mergeCell ref="C23:P23"/>
    <mergeCell ref="C29:H29"/>
    <mergeCell ref="C30:H30"/>
    <mergeCell ref="C31:H31"/>
    <mergeCell ref="C26:P26"/>
    <mergeCell ref="I28:P31"/>
  </mergeCells>
  <printOptions horizontalCentered="1" verticalCentered="1"/>
  <pageMargins left="0.19685039370078741" right="0.19685039370078741" top="0.19685039370078741" bottom="0.19685039370078741" header="0.31496062992125984" footer="0.31496062992125984"/>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4EB7-8DC2-4F5E-AAF0-06AF6E749ED6}">
  <dimension ref="B1:P81"/>
  <sheetViews>
    <sheetView zoomScaleNormal="100" workbookViewId="0">
      <pane ySplit="1" topLeftCell="A2" activePane="bottomLeft" state="frozen"/>
      <selection activeCell="C17" sqref="C17"/>
      <selection pane="bottomLeft" activeCell="E6" sqref="E6"/>
    </sheetView>
  </sheetViews>
  <sheetFormatPr defaultRowHeight="14.4"/>
  <cols>
    <col min="2" max="2" width="17.5546875" style="6" bestFit="1" customWidth="1"/>
    <col min="3" max="3" width="18.77734375" style="2" bestFit="1" customWidth="1"/>
    <col min="4" max="4" width="26" style="2" bestFit="1" customWidth="1"/>
    <col min="5" max="5" width="21" style="2" bestFit="1" customWidth="1"/>
    <col min="6" max="6" width="19.33203125" style="2" bestFit="1" customWidth="1"/>
    <col min="7" max="7" width="22.6640625" style="2" bestFit="1" customWidth="1"/>
    <col min="8" max="8" width="19.5546875" style="2" bestFit="1" customWidth="1"/>
    <col min="9" max="9" width="18.44140625" style="2" bestFit="1" customWidth="1"/>
    <col min="10" max="10" width="35.109375" style="2" customWidth="1"/>
    <col min="11" max="11" width="14.5546875" hidden="1" customWidth="1"/>
    <col min="12" max="12" width="20" hidden="1" customWidth="1"/>
    <col min="13" max="13" width="16" hidden="1" customWidth="1"/>
    <col min="14" max="14" width="23" style="38" hidden="1" customWidth="1"/>
    <col min="15" max="15" width="22" hidden="1" customWidth="1"/>
    <col min="16" max="16" width="23.5546875" hidden="1" customWidth="1"/>
  </cols>
  <sheetData>
    <row r="1" spans="2:16">
      <c r="B1" s="40"/>
      <c r="C1" s="40"/>
      <c r="D1" s="40"/>
      <c r="E1" s="40"/>
      <c r="F1" s="40"/>
      <c r="G1" s="40"/>
      <c r="H1" s="40"/>
      <c r="I1" s="40"/>
      <c r="J1" s="40"/>
    </row>
    <row r="2" spans="2:16">
      <c r="B2" s="92" t="s">
        <v>114</v>
      </c>
      <c r="C2" s="93"/>
      <c r="D2" s="93"/>
      <c r="E2" s="93"/>
      <c r="F2" s="93"/>
      <c r="G2" s="93"/>
      <c r="H2" s="93"/>
      <c r="I2" s="93"/>
      <c r="J2" s="93"/>
    </row>
    <row r="3" spans="2:16">
      <c r="B3" s="93"/>
      <c r="C3" s="93"/>
      <c r="D3" s="93"/>
      <c r="E3" s="93"/>
      <c r="F3" s="93"/>
      <c r="G3" s="93"/>
      <c r="H3" s="93"/>
      <c r="I3" s="93"/>
      <c r="J3" s="93"/>
    </row>
    <row r="4" spans="2:16">
      <c r="B4" s="93"/>
      <c r="C4" s="93"/>
      <c r="D4" s="93"/>
      <c r="E4" s="93"/>
      <c r="F4" s="93"/>
      <c r="G4" s="93"/>
      <c r="H4" s="93"/>
      <c r="I4" s="93"/>
      <c r="J4" s="93"/>
    </row>
    <row r="5" spans="2:16" s="12" customFormat="1" ht="17.399999999999999">
      <c r="B5" s="13" t="s">
        <v>0</v>
      </c>
      <c r="C5" s="14" t="s">
        <v>1</v>
      </c>
      <c r="D5" s="14" t="s">
        <v>2</v>
      </c>
      <c r="E5" s="14" t="s">
        <v>3</v>
      </c>
      <c r="F5" s="14" t="s">
        <v>4</v>
      </c>
      <c r="G5" s="15" t="s">
        <v>6</v>
      </c>
      <c r="H5" s="15" t="s">
        <v>16</v>
      </c>
      <c r="I5" s="15" t="s">
        <v>17</v>
      </c>
      <c r="J5" s="15" t="s">
        <v>18</v>
      </c>
      <c r="K5" s="11" t="s">
        <v>27</v>
      </c>
      <c r="L5" s="11" t="s">
        <v>28</v>
      </c>
      <c r="M5" s="11" t="s">
        <v>29</v>
      </c>
      <c r="N5" s="34" t="s">
        <v>72</v>
      </c>
      <c r="O5" s="11" t="s">
        <v>88</v>
      </c>
      <c r="P5" s="11" t="s">
        <v>93</v>
      </c>
    </row>
    <row r="6" spans="2:16">
      <c r="B6" s="8">
        <v>45839</v>
      </c>
      <c r="C6" s="1" t="s">
        <v>14</v>
      </c>
      <c r="D6" s="1">
        <v>10</v>
      </c>
      <c r="E6" s="3">
        <v>57</v>
      </c>
      <c r="F6" s="1" t="s">
        <v>14</v>
      </c>
      <c r="G6" s="10" t="s">
        <v>19</v>
      </c>
      <c r="H6" s="10" t="s">
        <v>20</v>
      </c>
      <c r="I6" s="10">
        <v>6</v>
      </c>
      <c r="J6" s="1" t="s">
        <v>21</v>
      </c>
      <c r="K6" s="4">
        <f>VALUE(LEFT(Tracker_Data[[#This Row],[Sleep Hours]],LEN(Tracker_Data[[#This Row],[Sleep Hours]])-1))</f>
        <v>5</v>
      </c>
      <c r="L6" s="4">
        <f>VALUE(LEFT(Tracker_Data[[#This Row],[Screen Time]],LEN(Tracker_Data[[#This Row],[Screen Time]])-1))</f>
        <v>5</v>
      </c>
      <c r="M6" s="4">
        <f>VALUE(SUBSTITUTE(Tracker_Data[[#This Row],[Money Spent]],"$",""))</f>
        <v>57</v>
      </c>
      <c r="N6" s="35">
        <f t="shared" ref="N6:N37" si="0">VALUE(SUBSTITUTE(E6,"$",""))</f>
        <v>57</v>
      </c>
      <c r="O6" s="4">
        <f>VALUE(SUBSTITUTE(C6,"h",""))</f>
        <v>5</v>
      </c>
      <c r="P6" s="4">
        <f t="shared" ref="P6:P37" si="1">VALUE(SUBSTITUTE(F6,"h",""))</f>
        <v>5</v>
      </c>
    </row>
    <row r="7" spans="2:16">
      <c r="B7" s="8">
        <v>45840</v>
      </c>
      <c r="C7" s="1" t="s">
        <v>7</v>
      </c>
      <c r="D7" s="1">
        <v>7</v>
      </c>
      <c r="E7" s="3">
        <v>62</v>
      </c>
      <c r="F7" s="1" t="s">
        <v>7</v>
      </c>
      <c r="G7" s="17" t="s">
        <v>22</v>
      </c>
      <c r="H7" s="9" t="s">
        <v>20</v>
      </c>
      <c r="I7" s="9">
        <v>5</v>
      </c>
      <c r="J7" s="1" t="s">
        <v>21</v>
      </c>
      <c r="K7" s="1">
        <f>VALUE(LEFT(Tracker_Data[[#This Row],[Sleep Hours]],LEN(Tracker_Data[[#This Row],[Sleep Hours]])-1))</f>
        <v>7</v>
      </c>
      <c r="L7" s="1">
        <f>VALUE(LEFT(Tracker_Data[[#This Row],[Screen Time]],LEN(Tracker_Data[[#This Row],[Screen Time]])-1))</f>
        <v>7</v>
      </c>
      <c r="M7" s="1">
        <f>VALUE(SUBSTITUTE(Tracker_Data[[#This Row],[Money Spent]],"$",""))</f>
        <v>62</v>
      </c>
      <c r="N7" s="36">
        <f t="shared" si="0"/>
        <v>62</v>
      </c>
      <c r="O7" s="1">
        <f t="shared" ref="O7:O37" si="2">VALUE(SUBSTITUTE(C7,"h",""))</f>
        <v>7</v>
      </c>
      <c r="P7" s="1">
        <f t="shared" si="1"/>
        <v>7</v>
      </c>
    </row>
    <row r="8" spans="2:16">
      <c r="B8" s="8">
        <v>45841</v>
      </c>
      <c r="C8" s="1" t="s">
        <v>9</v>
      </c>
      <c r="D8" s="1">
        <v>10</v>
      </c>
      <c r="E8" s="3">
        <v>97</v>
      </c>
      <c r="F8" s="1" t="s">
        <v>9</v>
      </c>
      <c r="G8" s="16" t="s">
        <v>22</v>
      </c>
      <c r="H8" s="10" t="s">
        <v>20</v>
      </c>
      <c r="I8" s="10">
        <v>4</v>
      </c>
      <c r="J8" s="1" t="s">
        <v>23</v>
      </c>
      <c r="K8" s="1">
        <f>VALUE(LEFT(Tracker_Data[[#This Row],[Sleep Hours]],LEN(Tracker_Data[[#This Row],[Sleep Hours]])-1))</f>
        <v>9</v>
      </c>
      <c r="L8" s="1">
        <f>VALUE(LEFT(Tracker_Data[[#This Row],[Screen Time]],LEN(Tracker_Data[[#This Row],[Screen Time]])-1))</f>
        <v>9</v>
      </c>
      <c r="M8" s="1">
        <f>VALUE(SUBSTITUTE(Tracker_Data[[#This Row],[Money Spent]],"$",""))</f>
        <v>97</v>
      </c>
      <c r="N8" s="36">
        <f t="shared" si="0"/>
        <v>97</v>
      </c>
      <c r="O8" s="1">
        <f t="shared" si="2"/>
        <v>9</v>
      </c>
      <c r="P8" s="1">
        <f t="shared" si="1"/>
        <v>9</v>
      </c>
    </row>
    <row r="9" spans="2:16">
      <c r="B9" s="8">
        <v>45842</v>
      </c>
      <c r="C9" s="1" t="s">
        <v>11</v>
      </c>
      <c r="D9" s="1">
        <v>5</v>
      </c>
      <c r="E9" s="3">
        <v>28</v>
      </c>
      <c r="F9" s="1" t="s">
        <v>8</v>
      </c>
      <c r="G9" s="9" t="s">
        <v>19</v>
      </c>
      <c r="H9" s="9" t="s">
        <v>20</v>
      </c>
      <c r="I9" s="9">
        <v>7</v>
      </c>
      <c r="J9" s="1" t="s">
        <v>21</v>
      </c>
      <c r="K9" s="1">
        <f>VALUE(LEFT(Tracker_Data[[#This Row],[Sleep Hours]],LEN(Tracker_Data[[#This Row],[Sleep Hours]])-1))</f>
        <v>6</v>
      </c>
      <c r="L9" s="1">
        <f>VALUE(LEFT(Tracker_Data[[#This Row],[Screen Time]],LEN(Tracker_Data[[#This Row],[Screen Time]])-1))</f>
        <v>2</v>
      </c>
      <c r="M9" s="1">
        <f>VALUE(SUBSTITUTE(Tracker_Data[[#This Row],[Money Spent]],"$",""))</f>
        <v>28</v>
      </c>
      <c r="N9" s="36">
        <f t="shared" si="0"/>
        <v>28</v>
      </c>
      <c r="O9" s="1">
        <f t="shared" si="2"/>
        <v>6</v>
      </c>
      <c r="P9" s="1">
        <f t="shared" si="1"/>
        <v>2</v>
      </c>
    </row>
    <row r="10" spans="2:16">
      <c r="B10" s="8">
        <v>45843</v>
      </c>
      <c r="C10" s="1" t="s">
        <v>12</v>
      </c>
      <c r="D10" s="1">
        <v>9</v>
      </c>
      <c r="E10" s="3">
        <v>78</v>
      </c>
      <c r="F10" s="1" t="s">
        <v>9</v>
      </c>
      <c r="G10" s="16" t="s">
        <v>22</v>
      </c>
      <c r="H10" s="10" t="s">
        <v>20</v>
      </c>
      <c r="I10" s="10">
        <v>4</v>
      </c>
      <c r="J10" s="1" t="s">
        <v>23</v>
      </c>
      <c r="K10" s="1">
        <f>VALUE(LEFT(Tracker_Data[[#This Row],[Sleep Hours]],LEN(Tracker_Data[[#This Row],[Sleep Hours]])-1))</f>
        <v>8</v>
      </c>
      <c r="L10" s="1">
        <f>VALUE(LEFT(Tracker_Data[[#This Row],[Screen Time]],LEN(Tracker_Data[[#This Row],[Screen Time]])-1))</f>
        <v>9</v>
      </c>
      <c r="M10" s="1">
        <f>VALUE(SUBSTITUTE(Tracker_Data[[#This Row],[Money Spent]],"$",""))</f>
        <v>78</v>
      </c>
      <c r="N10" s="36">
        <f t="shared" si="0"/>
        <v>78</v>
      </c>
      <c r="O10" s="1">
        <f t="shared" si="2"/>
        <v>8</v>
      </c>
      <c r="P10" s="1">
        <f t="shared" si="1"/>
        <v>9</v>
      </c>
    </row>
    <row r="11" spans="2:16">
      <c r="B11" s="8">
        <v>45844</v>
      </c>
      <c r="C11" s="1" t="s">
        <v>7</v>
      </c>
      <c r="D11" s="1">
        <v>3</v>
      </c>
      <c r="E11" s="3">
        <v>84</v>
      </c>
      <c r="F11" s="1" t="s">
        <v>7</v>
      </c>
      <c r="G11" s="17" t="s">
        <v>22</v>
      </c>
      <c r="H11" s="9" t="s">
        <v>20</v>
      </c>
      <c r="I11" s="9">
        <v>5</v>
      </c>
      <c r="J11" s="1" t="s">
        <v>21</v>
      </c>
      <c r="K11" s="1">
        <f>VALUE(LEFT(Tracker_Data[[#This Row],[Sleep Hours]],LEN(Tracker_Data[[#This Row],[Sleep Hours]])-1))</f>
        <v>7</v>
      </c>
      <c r="L11" s="1">
        <f>VALUE(LEFT(Tracker_Data[[#This Row],[Screen Time]],LEN(Tracker_Data[[#This Row],[Screen Time]])-1))</f>
        <v>7</v>
      </c>
      <c r="M11" s="1">
        <f>VALUE(SUBSTITUTE(Tracker_Data[[#This Row],[Money Spent]],"$",""))</f>
        <v>84</v>
      </c>
      <c r="N11" s="36">
        <f t="shared" si="0"/>
        <v>84</v>
      </c>
      <c r="O11" s="1">
        <f t="shared" si="2"/>
        <v>7</v>
      </c>
      <c r="P11" s="1">
        <f t="shared" si="1"/>
        <v>7</v>
      </c>
    </row>
    <row r="12" spans="2:16">
      <c r="B12" s="8">
        <v>45845</v>
      </c>
      <c r="C12" s="1" t="s">
        <v>7</v>
      </c>
      <c r="D12" s="1">
        <v>4</v>
      </c>
      <c r="E12" s="3">
        <v>14</v>
      </c>
      <c r="F12" s="1" t="s">
        <v>10</v>
      </c>
      <c r="G12" s="10" t="s">
        <v>19</v>
      </c>
      <c r="H12" s="10" t="s">
        <v>20</v>
      </c>
      <c r="I12" s="10">
        <v>7</v>
      </c>
      <c r="J12" s="1" t="s">
        <v>23</v>
      </c>
      <c r="K12" s="1">
        <f>VALUE(LEFT(Tracker_Data[[#This Row],[Sleep Hours]],LEN(Tracker_Data[[#This Row],[Sleep Hours]])-1))</f>
        <v>7</v>
      </c>
      <c r="L12" s="1">
        <f>VALUE(LEFT(Tracker_Data[[#This Row],[Screen Time]],LEN(Tracker_Data[[#This Row],[Screen Time]])-1))</f>
        <v>10</v>
      </c>
      <c r="M12" s="1">
        <f>VALUE(SUBSTITUTE(Tracker_Data[[#This Row],[Money Spent]],"$",""))</f>
        <v>14</v>
      </c>
      <c r="N12" s="36">
        <f t="shared" si="0"/>
        <v>14</v>
      </c>
      <c r="O12" s="1">
        <f t="shared" si="2"/>
        <v>7</v>
      </c>
      <c r="P12" s="1">
        <f t="shared" si="1"/>
        <v>10</v>
      </c>
    </row>
    <row r="13" spans="2:16">
      <c r="B13" s="8">
        <v>45846</v>
      </c>
      <c r="C13" s="1" t="s">
        <v>12</v>
      </c>
      <c r="D13" s="1">
        <v>7</v>
      </c>
      <c r="E13" s="3">
        <v>47</v>
      </c>
      <c r="F13" s="1" t="s">
        <v>11</v>
      </c>
      <c r="G13" s="9" t="s">
        <v>19</v>
      </c>
      <c r="H13" s="9" t="s">
        <v>20</v>
      </c>
      <c r="I13" s="9">
        <v>7</v>
      </c>
      <c r="J13" s="1" t="s">
        <v>21</v>
      </c>
      <c r="K13" s="1">
        <f>VALUE(LEFT(Tracker_Data[[#This Row],[Sleep Hours]],LEN(Tracker_Data[[#This Row],[Sleep Hours]])-1))</f>
        <v>8</v>
      </c>
      <c r="L13" s="1">
        <f>VALUE(LEFT(Tracker_Data[[#This Row],[Screen Time]],LEN(Tracker_Data[[#This Row],[Screen Time]])-1))</f>
        <v>6</v>
      </c>
      <c r="M13" s="1">
        <f>VALUE(SUBSTITUTE(Tracker_Data[[#This Row],[Money Spent]],"$",""))</f>
        <v>47</v>
      </c>
      <c r="N13" s="36">
        <f t="shared" si="0"/>
        <v>47</v>
      </c>
      <c r="O13" s="1">
        <f t="shared" si="2"/>
        <v>8</v>
      </c>
      <c r="P13" s="1">
        <f t="shared" si="1"/>
        <v>6</v>
      </c>
    </row>
    <row r="14" spans="2:16">
      <c r="B14" s="8">
        <v>45847</v>
      </c>
      <c r="C14" s="1" t="s">
        <v>14</v>
      </c>
      <c r="D14" s="1">
        <v>4</v>
      </c>
      <c r="E14" s="3">
        <v>76</v>
      </c>
      <c r="F14" s="1" t="s">
        <v>12</v>
      </c>
      <c r="G14" s="16" t="s">
        <v>22</v>
      </c>
      <c r="H14" s="16" t="s">
        <v>24</v>
      </c>
      <c r="I14" s="10">
        <v>3</v>
      </c>
      <c r="J14" s="1" t="s">
        <v>23</v>
      </c>
      <c r="K14" s="1">
        <f>VALUE(LEFT(Tracker_Data[[#This Row],[Sleep Hours]],LEN(Tracker_Data[[#This Row],[Sleep Hours]])-1))</f>
        <v>5</v>
      </c>
      <c r="L14" s="1">
        <f>VALUE(LEFT(Tracker_Data[[#This Row],[Screen Time]],LEN(Tracker_Data[[#This Row],[Screen Time]])-1))</f>
        <v>8</v>
      </c>
      <c r="M14" s="1">
        <f>VALUE(SUBSTITUTE(Tracker_Data[[#This Row],[Money Spent]],"$",""))</f>
        <v>76</v>
      </c>
      <c r="N14" s="36">
        <f t="shared" si="0"/>
        <v>76</v>
      </c>
      <c r="O14" s="1">
        <f t="shared" si="2"/>
        <v>5</v>
      </c>
      <c r="P14" s="1">
        <f t="shared" si="1"/>
        <v>8</v>
      </c>
    </row>
    <row r="15" spans="2:16">
      <c r="B15" s="8">
        <v>45848</v>
      </c>
      <c r="C15" s="1" t="s">
        <v>9</v>
      </c>
      <c r="D15" s="1">
        <v>6</v>
      </c>
      <c r="E15" s="3">
        <v>85</v>
      </c>
      <c r="F15" s="1" t="s">
        <v>11</v>
      </c>
      <c r="G15" s="17" t="s">
        <v>22</v>
      </c>
      <c r="H15" s="9" t="s">
        <v>20</v>
      </c>
      <c r="I15" s="9">
        <v>3</v>
      </c>
      <c r="J15" s="1" t="s">
        <v>21</v>
      </c>
      <c r="K15" s="1">
        <f>VALUE(LEFT(Tracker_Data[[#This Row],[Sleep Hours]],LEN(Tracker_Data[[#This Row],[Sleep Hours]])-1))</f>
        <v>9</v>
      </c>
      <c r="L15" s="1">
        <f>VALUE(LEFT(Tracker_Data[[#This Row],[Screen Time]],LEN(Tracker_Data[[#This Row],[Screen Time]])-1))</f>
        <v>6</v>
      </c>
      <c r="M15" s="1">
        <f>VALUE(SUBSTITUTE(Tracker_Data[[#This Row],[Money Spent]],"$",""))</f>
        <v>85</v>
      </c>
      <c r="N15" s="36">
        <f t="shared" si="0"/>
        <v>85</v>
      </c>
      <c r="O15" s="1">
        <f t="shared" si="2"/>
        <v>9</v>
      </c>
      <c r="P15" s="1">
        <f t="shared" si="1"/>
        <v>6</v>
      </c>
    </row>
    <row r="16" spans="2:16">
      <c r="B16" s="8">
        <v>45849</v>
      </c>
      <c r="C16" s="1" t="s">
        <v>9</v>
      </c>
      <c r="D16" s="1">
        <v>7</v>
      </c>
      <c r="E16" s="3">
        <v>30</v>
      </c>
      <c r="F16" s="1" t="s">
        <v>14</v>
      </c>
      <c r="G16" s="10" t="s">
        <v>19</v>
      </c>
      <c r="H16" s="10" t="s">
        <v>20</v>
      </c>
      <c r="I16" s="10">
        <v>8</v>
      </c>
      <c r="J16" s="1" t="s">
        <v>21</v>
      </c>
      <c r="K16" s="1">
        <f>VALUE(LEFT(Tracker_Data[[#This Row],[Sleep Hours]],LEN(Tracker_Data[[#This Row],[Sleep Hours]])-1))</f>
        <v>9</v>
      </c>
      <c r="L16" s="1">
        <f>VALUE(LEFT(Tracker_Data[[#This Row],[Screen Time]],LEN(Tracker_Data[[#This Row],[Screen Time]])-1))</f>
        <v>5</v>
      </c>
      <c r="M16" s="1">
        <f>VALUE(SUBSTITUTE(Tracker_Data[[#This Row],[Money Spent]],"$",""))</f>
        <v>30</v>
      </c>
      <c r="N16" s="36">
        <f t="shared" si="0"/>
        <v>30</v>
      </c>
      <c r="O16" s="1">
        <f t="shared" si="2"/>
        <v>9</v>
      </c>
      <c r="P16" s="1">
        <f t="shared" si="1"/>
        <v>5</v>
      </c>
    </row>
    <row r="17" spans="2:16">
      <c r="B17" s="8">
        <v>45850</v>
      </c>
      <c r="C17" s="1" t="s">
        <v>14</v>
      </c>
      <c r="D17" s="1">
        <v>4</v>
      </c>
      <c r="E17" s="3">
        <v>60</v>
      </c>
      <c r="F17" s="1" t="s">
        <v>10</v>
      </c>
      <c r="G17" s="9" t="s">
        <v>19</v>
      </c>
      <c r="H17" s="17" t="s">
        <v>24</v>
      </c>
      <c r="I17" s="9">
        <v>7</v>
      </c>
      <c r="J17" s="1" t="s">
        <v>23</v>
      </c>
      <c r="K17" s="1">
        <f>VALUE(LEFT(Tracker_Data[[#This Row],[Sleep Hours]],LEN(Tracker_Data[[#This Row],[Sleep Hours]])-1))</f>
        <v>5</v>
      </c>
      <c r="L17" s="1">
        <f>VALUE(LEFT(Tracker_Data[[#This Row],[Screen Time]],LEN(Tracker_Data[[#This Row],[Screen Time]])-1))</f>
        <v>10</v>
      </c>
      <c r="M17" s="1">
        <f>VALUE(SUBSTITUTE(Tracker_Data[[#This Row],[Money Spent]],"$",""))</f>
        <v>60</v>
      </c>
      <c r="N17" s="36">
        <f t="shared" si="0"/>
        <v>60</v>
      </c>
      <c r="O17" s="1">
        <f t="shared" si="2"/>
        <v>5</v>
      </c>
      <c r="P17" s="1">
        <f t="shared" si="1"/>
        <v>10</v>
      </c>
    </row>
    <row r="18" spans="2:16">
      <c r="B18" s="8">
        <v>45851</v>
      </c>
      <c r="C18" s="1" t="s">
        <v>9</v>
      </c>
      <c r="D18" s="1">
        <v>10</v>
      </c>
      <c r="E18" s="3">
        <v>79</v>
      </c>
      <c r="F18" s="1" t="s">
        <v>9</v>
      </c>
      <c r="G18" s="16" t="s">
        <v>22</v>
      </c>
      <c r="H18" s="10" t="s">
        <v>20</v>
      </c>
      <c r="I18" s="10">
        <v>5</v>
      </c>
      <c r="J18" s="1" t="s">
        <v>23</v>
      </c>
      <c r="K18" s="1">
        <f>VALUE(LEFT(Tracker_Data[[#This Row],[Sleep Hours]],LEN(Tracker_Data[[#This Row],[Sleep Hours]])-1))</f>
        <v>9</v>
      </c>
      <c r="L18" s="1">
        <f>VALUE(LEFT(Tracker_Data[[#This Row],[Screen Time]],LEN(Tracker_Data[[#This Row],[Screen Time]])-1))</f>
        <v>9</v>
      </c>
      <c r="M18" s="1">
        <f>VALUE(SUBSTITUTE(Tracker_Data[[#This Row],[Money Spent]],"$",""))</f>
        <v>79</v>
      </c>
      <c r="N18" s="36">
        <f t="shared" si="0"/>
        <v>79</v>
      </c>
      <c r="O18" s="1">
        <f t="shared" si="2"/>
        <v>9</v>
      </c>
      <c r="P18" s="1">
        <f t="shared" si="1"/>
        <v>9</v>
      </c>
    </row>
    <row r="19" spans="2:16">
      <c r="B19" s="8">
        <v>45852</v>
      </c>
      <c r="C19" s="1" t="s">
        <v>14</v>
      </c>
      <c r="D19" s="1">
        <v>6</v>
      </c>
      <c r="E19" s="3">
        <v>28</v>
      </c>
      <c r="F19" s="1" t="s">
        <v>12</v>
      </c>
      <c r="G19" s="9" t="s">
        <v>19</v>
      </c>
      <c r="H19" s="17" t="s">
        <v>24</v>
      </c>
      <c r="I19" s="9">
        <v>8</v>
      </c>
      <c r="J19" s="1" t="s">
        <v>23</v>
      </c>
      <c r="K19" s="1">
        <f>VALUE(LEFT(Tracker_Data[[#This Row],[Sleep Hours]],LEN(Tracker_Data[[#This Row],[Sleep Hours]])-1))</f>
        <v>5</v>
      </c>
      <c r="L19" s="1">
        <f>VALUE(LEFT(Tracker_Data[[#This Row],[Screen Time]],LEN(Tracker_Data[[#This Row],[Screen Time]])-1))</f>
        <v>8</v>
      </c>
      <c r="M19" s="1">
        <f>VALUE(SUBSTITUTE(Tracker_Data[[#This Row],[Money Spent]],"$",""))</f>
        <v>28</v>
      </c>
      <c r="N19" s="36">
        <f t="shared" si="0"/>
        <v>28</v>
      </c>
      <c r="O19" s="1">
        <f t="shared" si="2"/>
        <v>5</v>
      </c>
      <c r="P19" s="1">
        <f t="shared" si="1"/>
        <v>8</v>
      </c>
    </row>
    <row r="20" spans="2:16">
      <c r="B20" s="8">
        <v>45853</v>
      </c>
      <c r="C20" s="1" t="s">
        <v>12</v>
      </c>
      <c r="D20" s="1">
        <v>7</v>
      </c>
      <c r="E20" s="3">
        <v>57</v>
      </c>
      <c r="F20" s="1" t="s">
        <v>15</v>
      </c>
      <c r="G20" s="10" t="s">
        <v>19</v>
      </c>
      <c r="H20" s="10" t="s">
        <v>20</v>
      </c>
      <c r="I20" s="10">
        <v>7</v>
      </c>
      <c r="J20" s="1" t="s">
        <v>21</v>
      </c>
      <c r="K20" s="1">
        <f>VALUE(LEFT(Tracker_Data[[#This Row],[Sleep Hours]],LEN(Tracker_Data[[#This Row],[Sleep Hours]])-1))</f>
        <v>8</v>
      </c>
      <c r="L20" s="1">
        <f>VALUE(LEFT(Tracker_Data[[#This Row],[Screen Time]],LEN(Tracker_Data[[#This Row],[Screen Time]])-1))</f>
        <v>3</v>
      </c>
      <c r="M20" s="1">
        <f>VALUE(SUBSTITUTE(Tracker_Data[[#This Row],[Money Spent]],"$",""))</f>
        <v>57</v>
      </c>
      <c r="N20" s="36">
        <f t="shared" si="0"/>
        <v>57</v>
      </c>
      <c r="O20" s="1">
        <f t="shared" si="2"/>
        <v>8</v>
      </c>
      <c r="P20" s="1">
        <f t="shared" si="1"/>
        <v>3</v>
      </c>
    </row>
    <row r="21" spans="2:16">
      <c r="B21" s="8">
        <v>45854</v>
      </c>
      <c r="C21" s="1" t="s">
        <v>9</v>
      </c>
      <c r="D21" s="1">
        <v>5</v>
      </c>
      <c r="E21" s="3">
        <v>53</v>
      </c>
      <c r="F21" s="1" t="s">
        <v>12</v>
      </c>
      <c r="G21" s="9" t="s">
        <v>19</v>
      </c>
      <c r="H21" s="9" t="s">
        <v>20</v>
      </c>
      <c r="I21" s="9">
        <v>8</v>
      </c>
      <c r="J21" s="1" t="s">
        <v>23</v>
      </c>
      <c r="K21" s="1">
        <f>VALUE(LEFT(Tracker_Data[[#This Row],[Sleep Hours]],LEN(Tracker_Data[[#This Row],[Sleep Hours]])-1))</f>
        <v>9</v>
      </c>
      <c r="L21" s="1">
        <f>VALUE(LEFT(Tracker_Data[[#This Row],[Screen Time]],LEN(Tracker_Data[[#This Row],[Screen Time]])-1))</f>
        <v>8</v>
      </c>
      <c r="M21" s="1">
        <f>VALUE(SUBSTITUTE(Tracker_Data[[#This Row],[Money Spent]],"$",""))</f>
        <v>53</v>
      </c>
      <c r="N21" s="36">
        <f t="shared" si="0"/>
        <v>53</v>
      </c>
      <c r="O21" s="1">
        <f t="shared" si="2"/>
        <v>9</v>
      </c>
      <c r="P21" s="1">
        <f t="shared" si="1"/>
        <v>8</v>
      </c>
    </row>
    <row r="22" spans="2:16">
      <c r="B22" s="8">
        <v>45855</v>
      </c>
      <c r="C22" s="1" t="s">
        <v>15</v>
      </c>
      <c r="D22" s="1">
        <v>9</v>
      </c>
      <c r="E22" s="3">
        <v>43</v>
      </c>
      <c r="F22" s="1" t="s">
        <v>12</v>
      </c>
      <c r="G22" s="10" t="s">
        <v>19</v>
      </c>
      <c r="H22" s="16" t="s">
        <v>24</v>
      </c>
      <c r="I22" s="10">
        <v>6</v>
      </c>
      <c r="J22" s="1" t="s">
        <v>25</v>
      </c>
      <c r="K22" s="1">
        <f>VALUE(LEFT(Tracker_Data[[#This Row],[Sleep Hours]],LEN(Tracker_Data[[#This Row],[Sleep Hours]])-1))</f>
        <v>3</v>
      </c>
      <c r="L22" s="1">
        <f>VALUE(LEFT(Tracker_Data[[#This Row],[Screen Time]],LEN(Tracker_Data[[#This Row],[Screen Time]])-1))</f>
        <v>8</v>
      </c>
      <c r="M22" s="1">
        <f>VALUE(SUBSTITUTE(Tracker_Data[[#This Row],[Money Spent]],"$",""))</f>
        <v>43</v>
      </c>
      <c r="N22" s="36">
        <f t="shared" si="0"/>
        <v>43</v>
      </c>
      <c r="O22" s="1">
        <f t="shared" si="2"/>
        <v>3</v>
      </c>
      <c r="P22" s="1">
        <f t="shared" si="1"/>
        <v>8</v>
      </c>
    </row>
    <row r="23" spans="2:16">
      <c r="B23" s="8">
        <v>45856</v>
      </c>
      <c r="C23" s="1" t="s">
        <v>14</v>
      </c>
      <c r="D23" s="1">
        <v>3</v>
      </c>
      <c r="E23" s="3">
        <v>70</v>
      </c>
      <c r="F23" s="1" t="s">
        <v>10</v>
      </c>
      <c r="G23" s="17" t="s">
        <v>22</v>
      </c>
      <c r="H23" s="17" t="s">
        <v>24</v>
      </c>
      <c r="I23" s="9">
        <v>3</v>
      </c>
      <c r="J23" s="1" t="s">
        <v>23</v>
      </c>
      <c r="K23" s="1">
        <f>VALUE(LEFT(Tracker_Data[[#This Row],[Sleep Hours]],LEN(Tracker_Data[[#This Row],[Sleep Hours]])-1))</f>
        <v>5</v>
      </c>
      <c r="L23" s="1">
        <f>VALUE(LEFT(Tracker_Data[[#This Row],[Screen Time]],LEN(Tracker_Data[[#This Row],[Screen Time]])-1))</f>
        <v>10</v>
      </c>
      <c r="M23" s="1">
        <f>VALUE(SUBSTITUTE(Tracker_Data[[#This Row],[Money Spent]],"$",""))</f>
        <v>70</v>
      </c>
      <c r="N23" s="36">
        <f t="shared" si="0"/>
        <v>70</v>
      </c>
      <c r="O23" s="1">
        <f t="shared" si="2"/>
        <v>5</v>
      </c>
      <c r="P23" s="1">
        <f t="shared" si="1"/>
        <v>10</v>
      </c>
    </row>
    <row r="24" spans="2:16">
      <c r="B24" s="8">
        <v>45857</v>
      </c>
      <c r="C24" s="1" t="s">
        <v>15</v>
      </c>
      <c r="D24" s="1">
        <v>10</v>
      </c>
      <c r="E24" s="3">
        <v>71</v>
      </c>
      <c r="F24" s="1" t="s">
        <v>8</v>
      </c>
      <c r="G24" s="16" t="s">
        <v>22</v>
      </c>
      <c r="H24" s="10" t="s">
        <v>20</v>
      </c>
      <c r="I24" s="10">
        <v>3</v>
      </c>
      <c r="J24" s="1" t="s">
        <v>26</v>
      </c>
      <c r="K24" s="1">
        <f>VALUE(LEFT(Tracker_Data[[#This Row],[Sleep Hours]],LEN(Tracker_Data[[#This Row],[Sleep Hours]])-1))</f>
        <v>3</v>
      </c>
      <c r="L24" s="1">
        <f>VALUE(LEFT(Tracker_Data[[#This Row],[Screen Time]],LEN(Tracker_Data[[#This Row],[Screen Time]])-1))</f>
        <v>2</v>
      </c>
      <c r="M24" s="1">
        <f>VALUE(SUBSTITUTE(Tracker_Data[[#This Row],[Money Spent]],"$",""))</f>
        <v>71</v>
      </c>
      <c r="N24" s="36">
        <f t="shared" si="0"/>
        <v>71</v>
      </c>
      <c r="O24" s="1">
        <f t="shared" si="2"/>
        <v>3</v>
      </c>
      <c r="P24" s="1">
        <f t="shared" si="1"/>
        <v>2</v>
      </c>
    </row>
    <row r="25" spans="2:16">
      <c r="B25" s="8">
        <v>45858</v>
      </c>
      <c r="C25" s="1" t="s">
        <v>15</v>
      </c>
      <c r="D25" s="1">
        <v>8</v>
      </c>
      <c r="E25" s="3">
        <v>61</v>
      </c>
      <c r="F25" s="1" t="s">
        <v>14</v>
      </c>
      <c r="G25" s="17" t="s">
        <v>22</v>
      </c>
      <c r="H25" s="9" t="s">
        <v>20</v>
      </c>
      <c r="I25" s="9">
        <v>3</v>
      </c>
      <c r="J25" s="1" t="s">
        <v>26</v>
      </c>
      <c r="K25" s="1">
        <f>VALUE(LEFT(Tracker_Data[[#This Row],[Sleep Hours]],LEN(Tracker_Data[[#This Row],[Sleep Hours]])-1))</f>
        <v>3</v>
      </c>
      <c r="L25" s="1">
        <f>VALUE(LEFT(Tracker_Data[[#This Row],[Screen Time]],LEN(Tracker_Data[[#This Row],[Screen Time]])-1))</f>
        <v>5</v>
      </c>
      <c r="M25" s="1">
        <f>VALUE(SUBSTITUTE(Tracker_Data[[#This Row],[Money Spent]],"$",""))</f>
        <v>61</v>
      </c>
      <c r="N25" s="36">
        <f t="shared" si="0"/>
        <v>61</v>
      </c>
      <c r="O25" s="1">
        <f t="shared" si="2"/>
        <v>3</v>
      </c>
      <c r="P25" s="1">
        <f t="shared" si="1"/>
        <v>5</v>
      </c>
    </row>
    <row r="26" spans="2:16">
      <c r="B26" s="8">
        <v>45859</v>
      </c>
      <c r="C26" s="1" t="s">
        <v>12</v>
      </c>
      <c r="D26" s="1">
        <v>6</v>
      </c>
      <c r="E26" s="3">
        <v>69</v>
      </c>
      <c r="F26" s="1" t="s">
        <v>7</v>
      </c>
      <c r="G26" s="16" t="s">
        <v>22</v>
      </c>
      <c r="H26" s="10" t="s">
        <v>20</v>
      </c>
      <c r="I26" s="10">
        <v>4</v>
      </c>
      <c r="J26" s="1" t="s">
        <v>21</v>
      </c>
      <c r="K26" s="1">
        <f>VALUE(LEFT(Tracker_Data[[#This Row],[Sleep Hours]],LEN(Tracker_Data[[#This Row],[Sleep Hours]])-1))</f>
        <v>8</v>
      </c>
      <c r="L26" s="1">
        <f>VALUE(LEFT(Tracker_Data[[#This Row],[Screen Time]],LEN(Tracker_Data[[#This Row],[Screen Time]])-1))</f>
        <v>7</v>
      </c>
      <c r="M26" s="1">
        <f>VALUE(SUBSTITUTE(Tracker_Data[[#This Row],[Money Spent]],"$",""))</f>
        <v>69</v>
      </c>
      <c r="N26" s="36">
        <f t="shared" si="0"/>
        <v>69</v>
      </c>
      <c r="O26" s="1">
        <f t="shared" si="2"/>
        <v>8</v>
      </c>
      <c r="P26" s="1">
        <f t="shared" si="1"/>
        <v>7</v>
      </c>
    </row>
    <row r="27" spans="2:16">
      <c r="B27" s="8">
        <v>45860</v>
      </c>
      <c r="C27" s="1" t="s">
        <v>9</v>
      </c>
      <c r="D27" s="1">
        <v>8</v>
      </c>
      <c r="E27" s="3">
        <v>50</v>
      </c>
      <c r="F27" s="1" t="s">
        <v>12</v>
      </c>
      <c r="G27" s="9" t="s">
        <v>19</v>
      </c>
      <c r="H27" s="9" t="s">
        <v>20</v>
      </c>
      <c r="I27" s="9">
        <v>7</v>
      </c>
      <c r="J27" s="1" t="s">
        <v>23</v>
      </c>
      <c r="K27" s="1">
        <f>VALUE(LEFT(Tracker_Data[[#This Row],[Sleep Hours]],LEN(Tracker_Data[[#This Row],[Sleep Hours]])-1))</f>
        <v>9</v>
      </c>
      <c r="L27" s="1">
        <f>VALUE(LEFT(Tracker_Data[[#This Row],[Screen Time]],LEN(Tracker_Data[[#This Row],[Screen Time]])-1))</f>
        <v>8</v>
      </c>
      <c r="M27" s="1">
        <f>VALUE(SUBSTITUTE(Tracker_Data[[#This Row],[Money Spent]],"$",""))</f>
        <v>50</v>
      </c>
      <c r="N27" s="36">
        <f t="shared" si="0"/>
        <v>50</v>
      </c>
      <c r="O27" s="1">
        <f t="shared" si="2"/>
        <v>9</v>
      </c>
      <c r="P27" s="1">
        <f t="shared" si="1"/>
        <v>8</v>
      </c>
    </row>
    <row r="28" spans="2:16">
      <c r="B28" s="8">
        <v>45861</v>
      </c>
      <c r="C28" s="1" t="s">
        <v>11</v>
      </c>
      <c r="D28" s="1">
        <v>8</v>
      </c>
      <c r="E28" s="3">
        <v>77</v>
      </c>
      <c r="F28" s="1" t="s">
        <v>7</v>
      </c>
      <c r="G28" s="16" t="s">
        <v>22</v>
      </c>
      <c r="H28" s="10" t="s">
        <v>20</v>
      </c>
      <c r="I28" s="10">
        <v>3</v>
      </c>
      <c r="J28" s="1" t="s">
        <v>21</v>
      </c>
      <c r="K28" s="1">
        <f>VALUE(LEFT(Tracker_Data[[#This Row],[Sleep Hours]],LEN(Tracker_Data[[#This Row],[Sleep Hours]])-1))</f>
        <v>6</v>
      </c>
      <c r="L28" s="1">
        <f>VALUE(LEFT(Tracker_Data[[#This Row],[Screen Time]],LEN(Tracker_Data[[#This Row],[Screen Time]])-1))</f>
        <v>7</v>
      </c>
      <c r="M28" s="1">
        <f>VALUE(SUBSTITUTE(Tracker_Data[[#This Row],[Money Spent]],"$",""))</f>
        <v>77</v>
      </c>
      <c r="N28" s="36">
        <f t="shared" si="0"/>
        <v>77</v>
      </c>
      <c r="O28" s="1">
        <f t="shared" si="2"/>
        <v>6</v>
      </c>
      <c r="P28" s="1">
        <f t="shared" si="1"/>
        <v>7</v>
      </c>
    </row>
    <row r="29" spans="2:16">
      <c r="B29" s="8">
        <v>45862</v>
      </c>
      <c r="C29" s="1" t="s">
        <v>15</v>
      </c>
      <c r="D29" s="1">
        <v>3</v>
      </c>
      <c r="E29" s="3">
        <v>18</v>
      </c>
      <c r="F29" s="1" t="s">
        <v>12</v>
      </c>
      <c r="G29" s="9" t="s">
        <v>19</v>
      </c>
      <c r="H29" s="17" t="s">
        <v>24</v>
      </c>
      <c r="I29" s="9">
        <v>6</v>
      </c>
      <c r="J29" s="1" t="s">
        <v>25</v>
      </c>
      <c r="K29" s="1">
        <f>VALUE(LEFT(Tracker_Data[[#This Row],[Sleep Hours]],LEN(Tracker_Data[[#This Row],[Sleep Hours]])-1))</f>
        <v>3</v>
      </c>
      <c r="L29" s="1">
        <f>VALUE(LEFT(Tracker_Data[[#This Row],[Screen Time]],LEN(Tracker_Data[[#This Row],[Screen Time]])-1))</f>
        <v>8</v>
      </c>
      <c r="M29" s="1">
        <f>VALUE(SUBSTITUTE(Tracker_Data[[#This Row],[Money Spent]],"$",""))</f>
        <v>18</v>
      </c>
      <c r="N29" s="36">
        <f t="shared" si="0"/>
        <v>18</v>
      </c>
      <c r="O29" s="1">
        <f t="shared" si="2"/>
        <v>3</v>
      </c>
      <c r="P29" s="1">
        <f t="shared" si="1"/>
        <v>8</v>
      </c>
    </row>
    <row r="30" spans="2:16">
      <c r="B30" s="8">
        <v>45863</v>
      </c>
      <c r="C30" s="1" t="s">
        <v>12</v>
      </c>
      <c r="D30" s="1">
        <v>6</v>
      </c>
      <c r="E30" s="3">
        <v>59</v>
      </c>
      <c r="F30" s="1" t="s">
        <v>14</v>
      </c>
      <c r="G30" s="10" t="s">
        <v>19</v>
      </c>
      <c r="H30" s="10" t="s">
        <v>20</v>
      </c>
      <c r="I30" s="10">
        <v>6</v>
      </c>
      <c r="J30" s="1" t="s">
        <v>21</v>
      </c>
      <c r="K30" s="1">
        <f>VALUE(LEFT(Tracker_Data[[#This Row],[Sleep Hours]],LEN(Tracker_Data[[#This Row],[Sleep Hours]])-1))</f>
        <v>8</v>
      </c>
      <c r="L30" s="1">
        <f>VALUE(LEFT(Tracker_Data[[#This Row],[Screen Time]],LEN(Tracker_Data[[#This Row],[Screen Time]])-1))</f>
        <v>5</v>
      </c>
      <c r="M30" s="1">
        <f>VALUE(SUBSTITUTE(Tracker_Data[[#This Row],[Money Spent]],"$",""))</f>
        <v>59</v>
      </c>
      <c r="N30" s="36">
        <f t="shared" si="0"/>
        <v>59</v>
      </c>
      <c r="O30" s="1">
        <f t="shared" si="2"/>
        <v>8</v>
      </c>
      <c r="P30" s="1">
        <f t="shared" si="1"/>
        <v>5</v>
      </c>
    </row>
    <row r="31" spans="2:16">
      <c r="B31" s="8">
        <v>45864</v>
      </c>
      <c r="C31" s="1" t="s">
        <v>7</v>
      </c>
      <c r="D31" s="1">
        <v>7</v>
      </c>
      <c r="E31" s="3">
        <v>61</v>
      </c>
      <c r="F31" s="1" t="s">
        <v>8</v>
      </c>
      <c r="G31" s="17" t="s">
        <v>22</v>
      </c>
      <c r="H31" s="9" t="s">
        <v>20</v>
      </c>
      <c r="I31" s="9">
        <v>3</v>
      </c>
      <c r="J31" s="1" t="s">
        <v>21</v>
      </c>
      <c r="K31" s="1">
        <f>VALUE(LEFT(Tracker_Data[[#This Row],[Sleep Hours]],LEN(Tracker_Data[[#This Row],[Sleep Hours]])-1))</f>
        <v>7</v>
      </c>
      <c r="L31" s="1">
        <f>VALUE(LEFT(Tracker_Data[[#This Row],[Screen Time]],LEN(Tracker_Data[[#This Row],[Screen Time]])-1))</f>
        <v>2</v>
      </c>
      <c r="M31" s="1">
        <f>VALUE(SUBSTITUTE(Tracker_Data[[#This Row],[Money Spent]],"$",""))</f>
        <v>61</v>
      </c>
      <c r="N31" s="36">
        <f t="shared" si="0"/>
        <v>61</v>
      </c>
      <c r="O31" s="1">
        <f t="shared" si="2"/>
        <v>7</v>
      </c>
      <c r="P31" s="1">
        <f t="shared" si="1"/>
        <v>2</v>
      </c>
    </row>
    <row r="32" spans="2:16">
      <c r="B32" s="8">
        <v>45865</v>
      </c>
      <c r="C32" s="1" t="s">
        <v>13</v>
      </c>
      <c r="D32" s="1">
        <v>6</v>
      </c>
      <c r="E32" s="3">
        <v>94</v>
      </c>
      <c r="F32" s="1" t="s">
        <v>7</v>
      </c>
      <c r="G32" s="16" t="s">
        <v>22</v>
      </c>
      <c r="H32" s="16" t="s">
        <v>24</v>
      </c>
      <c r="I32" s="10">
        <v>4</v>
      </c>
      <c r="J32" s="1" t="s">
        <v>26</v>
      </c>
      <c r="K32" s="1">
        <f>VALUE(LEFT(Tracker_Data[[#This Row],[Sleep Hours]],LEN(Tracker_Data[[#This Row],[Sleep Hours]])-1))</f>
        <v>4</v>
      </c>
      <c r="L32" s="1">
        <f>VALUE(LEFT(Tracker_Data[[#This Row],[Screen Time]],LEN(Tracker_Data[[#This Row],[Screen Time]])-1))</f>
        <v>7</v>
      </c>
      <c r="M32" s="1">
        <f>VALUE(SUBSTITUTE(Tracker_Data[[#This Row],[Money Spent]],"$",""))</f>
        <v>94</v>
      </c>
      <c r="N32" s="36">
        <f t="shared" si="0"/>
        <v>94</v>
      </c>
      <c r="O32" s="1">
        <f t="shared" si="2"/>
        <v>4</v>
      </c>
      <c r="P32" s="1">
        <f t="shared" si="1"/>
        <v>7</v>
      </c>
    </row>
    <row r="33" spans="2:16">
      <c r="B33" s="8">
        <v>45866</v>
      </c>
      <c r="C33" s="1" t="s">
        <v>14</v>
      </c>
      <c r="D33" s="1">
        <v>6</v>
      </c>
      <c r="E33" s="3">
        <v>90</v>
      </c>
      <c r="F33" s="1" t="s">
        <v>11</v>
      </c>
      <c r="G33" s="17" t="s">
        <v>22</v>
      </c>
      <c r="H33" s="9" t="s">
        <v>20</v>
      </c>
      <c r="I33" s="9">
        <v>5</v>
      </c>
      <c r="J33" s="1" t="s">
        <v>21</v>
      </c>
      <c r="K33" s="1">
        <f>VALUE(LEFT(Tracker_Data[[#This Row],[Sleep Hours]],LEN(Tracker_Data[[#This Row],[Sleep Hours]])-1))</f>
        <v>5</v>
      </c>
      <c r="L33" s="1">
        <f>VALUE(LEFT(Tracker_Data[[#This Row],[Screen Time]],LEN(Tracker_Data[[#This Row],[Screen Time]])-1))</f>
        <v>6</v>
      </c>
      <c r="M33" s="1">
        <f>VALUE(SUBSTITUTE(Tracker_Data[[#This Row],[Money Spent]],"$",""))</f>
        <v>90</v>
      </c>
      <c r="N33" s="36">
        <f t="shared" si="0"/>
        <v>90</v>
      </c>
      <c r="O33" s="1">
        <f t="shared" si="2"/>
        <v>5</v>
      </c>
      <c r="P33" s="1">
        <f t="shared" si="1"/>
        <v>6</v>
      </c>
    </row>
    <row r="34" spans="2:16">
      <c r="B34" s="8">
        <v>45867</v>
      </c>
      <c r="C34" s="1" t="s">
        <v>9</v>
      </c>
      <c r="D34" s="1">
        <v>6</v>
      </c>
      <c r="E34" s="3">
        <v>88</v>
      </c>
      <c r="F34" s="1" t="s">
        <v>9</v>
      </c>
      <c r="G34" s="16" t="s">
        <v>22</v>
      </c>
      <c r="H34" s="10" t="s">
        <v>20</v>
      </c>
      <c r="I34" s="10">
        <v>3</v>
      </c>
      <c r="J34" s="1" t="s">
        <v>23</v>
      </c>
      <c r="K34" s="1">
        <f>VALUE(LEFT(Tracker_Data[[#This Row],[Sleep Hours]],LEN(Tracker_Data[[#This Row],[Sleep Hours]])-1))</f>
        <v>9</v>
      </c>
      <c r="L34" s="1">
        <f>VALUE(LEFT(Tracker_Data[[#This Row],[Screen Time]],LEN(Tracker_Data[[#This Row],[Screen Time]])-1))</f>
        <v>9</v>
      </c>
      <c r="M34" s="1">
        <f>VALUE(SUBSTITUTE(Tracker_Data[[#This Row],[Money Spent]],"$",""))</f>
        <v>88</v>
      </c>
      <c r="N34" s="36">
        <f t="shared" si="0"/>
        <v>88</v>
      </c>
      <c r="O34" s="1">
        <f t="shared" si="2"/>
        <v>9</v>
      </c>
      <c r="P34" s="1">
        <f t="shared" si="1"/>
        <v>9</v>
      </c>
    </row>
    <row r="35" spans="2:16">
      <c r="B35" s="8">
        <v>45868</v>
      </c>
      <c r="C35" s="1" t="s">
        <v>7</v>
      </c>
      <c r="D35" s="1">
        <v>6</v>
      </c>
      <c r="E35" s="3">
        <v>10</v>
      </c>
      <c r="F35" s="1" t="s">
        <v>11</v>
      </c>
      <c r="G35" s="9" t="s">
        <v>19</v>
      </c>
      <c r="H35" s="9" t="s">
        <v>20</v>
      </c>
      <c r="I35" s="9">
        <v>7</v>
      </c>
      <c r="J35" s="1" t="s">
        <v>21</v>
      </c>
      <c r="K35" s="1">
        <f>VALUE(LEFT(Tracker_Data[[#This Row],[Sleep Hours]],LEN(Tracker_Data[[#This Row],[Sleep Hours]])-1))</f>
        <v>7</v>
      </c>
      <c r="L35" s="1">
        <f>VALUE(LEFT(Tracker_Data[[#This Row],[Screen Time]],LEN(Tracker_Data[[#This Row],[Screen Time]])-1))</f>
        <v>6</v>
      </c>
      <c r="M35" s="1">
        <f>VALUE(SUBSTITUTE(Tracker_Data[[#This Row],[Money Spent]],"$",""))</f>
        <v>10</v>
      </c>
      <c r="N35" s="36">
        <f t="shared" si="0"/>
        <v>10</v>
      </c>
      <c r="O35" s="1">
        <f t="shared" si="2"/>
        <v>7</v>
      </c>
      <c r="P35" s="1">
        <f t="shared" si="1"/>
        <v>6</v>
      </c>
    </row>
    <row r="36" spans="2:16">
      <c r="B36" s="8">
        <v>45869</v>
      </c>
      <c r="C36" s="1" t="s">
        <v>15</v>
      </c>
      <c r="D36" s="1">
        <v>6</v>
      </c>
      <c r="E36" s="3">
        <v>100</v>
      </c>
      <c r="F36" s="1" t="s">
        <v>8</v>
      </c>
      <c r="G36" s="16" t="s">
        <v>22</v>
      </c>
      <c r="H36" s="10" t="s">
        <v>20</v>
      </c>
      <c r="I36" s="10">
        <v>5</v>
      </c>
      <c r="J36" s="1" t="s">
        <v>26</v>
      </c>
      <c r="K36" s="1">
        <f>VALUE(LEFT(Tracker_Data[[#This Row],[Sleep Hours]],LEN(Tracker_Data[[#This Row],[Sleep Hours]])-1))</f>
        <v>3</v>
      </c>
      <c r="L36" s="1">
        <f>VALUE(LEFT(Tracker_Data[[#This Row],[Screen Time]],LEN(Tracker_Data[[#This Row],[Screen Time]])-1))</f>
        <v>2</v>
      </c>
      <c r="M36" s="1">
        <f>VALUE(SUBSTITUTE(Tracker_Data[[#This Row],[Money Spent]],"$",""))</f>
        <v>100</v>
      </c>
      <c r="N36" s="36">
        <f t="shared" si="0"/>
        <v>100</v>
      </c>
      <c r="O36" s="1">
        <f t="shared" si="2"/>
        <v>3</v>
      </c>
      <c r="P36" s="1">
        <f t="shared" si="1"/>
        <v>2</v>
      </c>
    </row>
    <row r="37" spans="2:16">
      <c r="B37" s="8">
        <v>45870</v>
      </c>
      <c r="C37" s="1" t="s">
        <v>12</v>
      </c>
      <c r="D37" s="1">
        <v>6</v>
      </c>
      <c r="E37" s="3">
        <v>90</v>
      </c>
      <c r="F37" s="1" t="s">
        <v>7</v>
      </c>
      <c r="G37" s="17" t="s">
        <v>22</v>
      </c>
      <c r="H37" s="9" t="s">
        <v>20</v>
      </c>
      <c r="I37" s="9">
        <v>3</v>
      </c>
      <c r="J37" s="1" t="s">
        <v>21</v>
      </c>
      <c r="K37" s="1">
        <f>VALUE(LEFT(Tracker_Data[[#This Row],[Sleep Hours]],LEN(Tracker_Data[[#This Row],[Sleep Hours]])-1))</f>
        <v>8</v>
      </c>
      <c r="L37" s="1">
        <f>VALUE(LEFT(Tracker_Data[[#This Row],[Screen Time]],LEN(Tracker_Data[[#This Row],[Screen Time]])-1))</f>
        <v>7</v>
      </c>
      <c r="M37" s="1">
        <f>VALUE(SUBSTITUTE(Tracker_Data[[#This Row],[Money Spent]],"$",""))</f>
        <v>90</v>
      </c>
      <c r="N37" s="36">
        <f t="shared" si="0"/>
        <v>90</v>
      </c>
      <c r="O37" s="1">
        <f t="shared" si="2"/>
        <v>8</v>
      </c>
      <c r="P37" s="1">
        <f t="shared" si="1"/>
        <v>7</v>
      </c>
    </row>
    <row r="38" spans="2:16">
      <c r="B38" s="8">
        <v>45871</v>
      </c>
      <c r="C38" s="1" t="s">
        <v>13</v>
      </c>
      <c r="D38" s="1">
        <v>5</v>
      </c>
      <c r="E38" s="3">
        <v>23</v>
      </c>
      <c r="F38" s="1" t="s">
        <v>9</v>
      </c>
      <c r="G38" s="10" t="s">
        <v>19</v>
      </c>
      <c r="H38" s="16" t="s">
        <v>24</v>
      </c>
      <c r="I38" s="10">
        <v>7</v>
      </c>
      <c r="J38" s="1" t="s">
        <v>25</v>
      </c>
      <c r="K38" s="1">
        <f>VALUE(LEFT(Tracker_Data[[#This Row],[Sleep Hours]],LEN(Tracker_Data[[#This Row],[Sleep Hours]])-1))</f>
        <v>4</v>
      </c>
      <c r="L38" s="1">
        <f>VALUE(LEFT(Tracker_Data[[#This Row],[Screen Time]],LEN(Tracker_Data[[#This Row],[Screen Time]])-1))</f>
        <v>9</v>
      </c>
      <c r="M38" s="1">
        <f>VALUE(SUBSTITUTE(Tracker_Data[[#This Row],[Money Spent]],"$",""))</f>
        <v>23</v>
      </c>
      <c r="N38" s="36">
        <f t="shared" ref="N38:N68" si="3">VALUE(SUBSTITUTE(E38,"$",""))</f>
        <v>23</v>
      </c>
      <c r="O38" s="1">
        <f t="shared" ref="O38:O68" si="4">VALUE(SUBSTITUTE(C38,"h",""))</f>
        <v>4</v>
      </c>
      <c r="P38" s="1">
        <f t="shared" ref="P38:P68" si="5">VALUE(SUBSTITUTE(F38,"h",""))</f>
        <v>9</v>
      </c>
    </row>
    <row r="39" spans="2:16">
      <c r="B39" s="8">
        <v>45872</v>
      </c>
      <c r="C39" s="1" t="s">
        <v>9</v>
      </c>
      <c r="D39" s="1">
        <v>4</v>
      </c>
      <c r="E39" s="3">
        <v>29</v>
      </c>
      <c r="F39" s="1" t="s">
        <v>14</v>
      </c>
      <c r="G39" s="9" t="s">
        <v>19</v>
      </c>
      <c r="H39" s="9" t="s">
        <v>20</v>
      </c>
      <c r="I39" s="9">
        <v>8</v>
      </c>
      <c r="J39" s="1" t="s">
        <v>21</v>
      </c>
      <c r="K39" s="1">
        <f>VALUE(LEFT(Tracker_Data[[#This Row],[Sleep Hours]],LEN(Tracker_Data[[#This Row],[Sleep Hours]])-1))</f>
        <v>9</v>
      </c>
      <c r="L39" s="1">
        <f>VALUE(LEFT(Tracker_Data[[#This Row],[Screen Time]],LEN(Tracker_Data[[#This Row],[Screen Time]])-1))</f>
        <v>5</v>
      </c>
      <c r="M39" s="1">
        <f>VALUE(SUBSTITUTE(Tracker_Data[[#This Row],[Money Spent]],"$",""))</f>
        <v>29</v>
      </c>
      <c r="N39" s="36">
        <f t="shared" si="3"/>
        <v>29</v>
      </c>
      <c r="O39" s="1">
        <f t="shared" si="4"/>
        <v>9</v>
      </c>
      <c r="P39" s="1">
        <f t="shared" si="5"/>
        <v>5</v>
      </c>
    </row>
    <row r="40" spans="2:16">
      <c r="B40" s="8">
        <v>45873</v>
      </c>
      <c r="C40" s="1" t="s">
        <v>13</v>
      </c>
      <c r="D40" s="1">
        <v>10</v>
      </c>
      <c r="E40" s="3">
        <v>34</v>
      </c>
      <c r="F40" s="1" t="s">
        <v>13</v>
      </c>
      <c r="G40" s="10" t="s">
        <v>19</v>
      </c>
      <c r="H40" s="10" t="s">
        <v>20</v>
      </c>
      <c r="I40" s="10">
        <v>6</v>
      </c>
      <c r="J40" s="1" t="s">
        <v>26</v>
      </c>
      <c r="K40" s="1">
        <f>VALUE(LEFT(Tracker_Data[[#This Row],[Sleep Hours]],LEN(Tracker_Data[[#This Row],[Sleep Hours]])-1))</f>
        <v>4</v>
      </c>
      <c r="L40" s="1">
        <f>VALUE(LEFT(Tracker_Data[[#This Row],[Screen Time]],LEN(Tracker_Data[[#This Row],[Screen Time]])-1))</f>
        <v>4</v>
      </c>
      <c r="M40" s="1">
        <f>VALUE(SUBSTITUTE(Tracker_Data[[#This Row],[Money Spent]],"$",""))</f>
        <v>34</v>
      </c>
      <c r="N40" s="36">
        <f t="shared" si="3"/>
        <v>34</v>
      </c>
      <c r="O40" s="1">
        <f t="shared" si="4"/>
        <v>4</v>
      </c>
      <c r="P40" s="1">
        <f t="shared" si="5"/>
        <v>4</v>
      </c>
    </row>
    <row r="41" spans="2:16">
      <c r="B41" s="8">
        <v>45874</v>
      </c>
      <c r="C41" s="1" t="s">
        <v>13</v>
      </c>
      <c r="D41" s="1">
        <v>3</v>
      </c>
      <c r="E41" s="3">
        <v>87</v>
      </c>
      <c r="F41" s="1" t="s">
        <v>11</v>
      </c>
      <c r="G41" s="17" t="s">
        <v>22</v>
      </c>
      <c r="H41" s="9" t="s">
        <v>20</v>
      </c>
      <c r="I41" s="9">
        <v>5</v>
      </c>
      <c r="J41" s="1" t="s">
        <v>26</v>
      </c>
      <c r="K41" s="1">
        <f>VALUE(LEFT(Tracker_Data[[#This Row],[Sleep Hours]],LEN(Tracker_Data[[#This Row],[Sleep Hours]])-1))</f>
        <v>4</v>
      </c>
      <c r="L41" s="1">
        <f>VALUE(LEFT(Tracker_Data[[#This Row],[Screen Time]],LEN(Tracker_Data[[#This Row],[Screen Time]])-1))</f>
        <v>6</v>
      </c>
      <c r="M41" s="1">
        <f>VALUE(SUBSTITUTE(Tracker_Data[[#This Row],[Money Spent]],"$",""))</f>
        <v>87</v>
      </c>
      <c r="N41" s="36">
        <f t="shared" si="3"/>
        <v>87</v>
      </c>
      <c r="O41" s="1">
        <f t="shared" si="4"/>
        <v>4</v>
      </c>
      <c r="P41" s="1">
        <f t="shared" si="5"/>
        <v>6</v>
      </c>
    </row>
    <row r="42" spans="2:16">
      <c r="B42" s="8">
        <v>45875</v>
      </c>
      <c r="C42" s="1" t="s">
        <v>14</v>
      </c>
      <c r="D42" s="1">
        <v>6</v>
      </c>
      <c r="E42" s="3">
        <v>98</v>
      </c>
      <c r="F42" s="1" t="s">
        <v>9</v>
      </c>
      <c r="G42" s="16" t="s">
        <v>22</v>
      </c>
      <c r="H42" s="16" t="s">
        <v>24</v>
      </c>
      <c r="I42" s="10">
        <v>4</v>
      </c>
      <c r="J42" s="1" t="s">
        <v>23</v>
      </c>
      <c r="K42" s="1">
        <f>VALUE(LEFT(Tracker_Data[[#This Row],[Sleep Hours]],LEN(Tracker_Data[[#This Row],[Sleep Hours]])-1))</f>
        <v>5</v>
      </c>
      <c r="L42" s="1">
        <f>VALUE(LEFT(Tracker_Data[[#This Row],[Screen Time]],LEN(Tracker_Data[[#This Row],[Screen Time]])-1))</f>
        <v>9</v>
      </c>
      <c r="M42" s="1">
        <f>VALUE(SUBSTITUTE(Tracker_Data[[#This Row],[Money Spent]],"$",""))</f>
        <v>98</v>
      </c>
      <c r="N42" s="36">
        <f t="shared" si="3"/>
        <v>98</v>
      </c>
      <c r="O42" s="1">
        <f t="shared" si="4"/>
        <v>5</v>
      </c>
      <c r="P42" s="1">
        <f t="shared" si="5"/>
        <v>9</v>
      </c>
    </row>
    <row r="43" spans="2:16">
      <c r="B43" s="8">
        <v>45876</v>
      </c>
      <c r="C43" s="1" t="s">
        <v>14</v>
      </c>
      <c r="D43" s="1">
        <v>3</v>
      </c>
      <c r="E43" s="3">
        <v>63</v>
      </c>
      <c r="F43" s="1" t="s">
        <v>12</v>
      </c>
      <c r="G43" s="17" t="s">
        <v>22</v>
      </c>
      <c r="H43" s="17" t="s">
        <v>24</v>
      </c>
      <c r="I43" s="9">
        <v>4</v>
      </c>
      <c r="J43" s="1" t="s">
        <v>23</v>
      </c>
      <c r="K43" s="1">
        <f>VALUE(LEFT(Tracker_Data[[#This Row],[Sleep Hours]],LEN(Tracker_Data[[#This Row],[Sleep Hours]])-1))</f>
        <v>5</v>
      </c>
      <c r="L43" s="1">
        <f>VALUE(LEFT(Tracker_Data[[#This Row],[Screen Time]],LEN(Tracker_Data[[#This Row],[Screen Time]])-1))</f>
        <v>8</v>
      </c>
      <c r="M43" s="1">
        <f>VALUE(SUBSTITUTE(Tracker_Data[[#This Row],[Money Spent]],"$",""))</f>
        <v>63</v>
      </c>
      <c r="N43" s="36">
        <f t="shared" si="3"/>
        <v>63</v>
      </c>
      <c r="O43" s="1">
        <f t="shared" si="4"/>
        <v>5</v>
      </c>
      <c r="P43" s="1">
        <f t="shared" si="5"/>
        <v>8</v>
      </c>
    </row>
    <row r="44" spans="2:16">
      <c r="B44" s="8">
        <v>45877</v>
      </c>
      <c r="C44" s="1" t="s">
        <v>12</v>
      </c>
      <c r="D44" s="1">
        <v>7</v>
      </c>
      <c r="E44" s="3">
        <v>17</v>
      </c>
      <c r="F44" s="1" t="s">
        <v>9</v>
      </c>
      <c r="G44" s="10" t="s">
        <v>19</v>
      </c>
      <c r="H44" s="10" t="s">
        <v>20</v>
      </c>
      <c r="I44" s="10">
        <v>7</v>
      </c>
      <c r="J44" s="1" t="s">
        <v>23</v>
      </c>
      <c r="K44" s="1">
        <f>VALUE(LEFT(Tracker_Data[[#This Row],[Sleep Hours]],LEN(Tracker_Data[[#This Row],[Sleep Hours]])-1))</f>
        <v>8</v>
      </c>
      <c r="L44" s="1">
        <f>VALUE(LEFT(Tracker_Data[[#This Row],[Screen Time]],LEN(Tracker_Data[[#This Row],[Screen Time]])-1))</f>
        <v>9</v>
      </c>
      <c r="M44" s="1">
        <f>VALUE(SUBSTITUTE(Tracker_Data[[#This Row],[Money Spent]],"$",""))</f>
        <v>17</v>
      </c>
      <c r="N44" s="36">
        <f t="shared" si="3"/>
        <v>17</v>
      </c>
      <c r="O44" s="1">
        <f t="shared" si="4"/>
        <v>8</v>
      </c>
      <c r="P44" s="1">
        <f t="shared" si="5"/>
        <v>9</v>
      </c>
    </row>
    <row r="45" spans="2:16">
      <c r="B45" s="8">
        <v>45878</v>
      </c>
      <c r="C45" s="1" t="s">
        <v>7</v>
      </c>
      <c r="D45" s="1">
        <v>3</v>
      </c>
      <c r="E45" s="3">
        <v>5</v>
      </c>
      <c r="F45" s="1" t="s">
        <v>13</v>
      </c>
      <c r="G45" s="9" t="s">
        <v>19</v>
      </c>
      <c r="H45" s="9" t="s">
        <v>20</v>
      </c>
      <c r="I45" s="9">
        <v>6</v>
      </c>
      <c r="J45" s="1" t="s">
        <v>21</v>
      </c>
      <c r="K45" s="1">
        <f>VALUE(LEFT(Tracker_Data[[#This Row],[Sleep Hours]],LEN(Tracker_Data[[#This Row],[Sleep Hours]])-1))</f>
        <v>7</v>
      </c>
      <c r="L45" s="1">
        <f>VALUE(LEFT(Tracker_Data[[#This Row],[Screen Time]],LEN(Tracker_Data[[#This Row],[Screen Time]])-1))</f>
        <v>4</v>
      </c>
      <c r="M45" s="1">
        <f>VALUE(SUBSTITUTE(Tracker_Data[[#This Row],[Money Spent]],"$",""))</f>
        <v>5</v>
      </c>
      <c r="N45" s="36">
        <f t="shared" si="3"/>
        <v>5</v>
      </c>
      <c r="O45" s="1">
        <f t="shared" si="4"/>
        <v>7</v>
      </c>
      <c r="P45" s="1">
        <f t="shared" si="5"/>
        <v>4</v>
      </c>
    </row>
    <row r="46" spans="2:16">
      <c r="B46" s="8">
        <v>45879</v>
      </c>
      <c r="C46" s="1" t="s">
        <v>12</v>
      </c>
      <c r="D46" s="1">
        <v>5</v>
      </c>
      <c r="E46" s="3">
        <v>21</v>
      </c>
      <c r="F46" s="1" t="s">
        <v>7</v>
      </c>
      <c r="G46" s="10" t="s">
        <v>19</v>
      </c>
      <c r="H46" s="10" t="s">
        <v>20</v>
      </c>
      <c r="I46" s="10">
        <v>8</v>
      </c>
      <c r="J46" s="1" t="s">
        <v>21</v>
      </c>
      <c r="K46" s="1">
        <f>VALUE(LEFT(Tracker_Data[[#This Row],[Sleep Hours]],LEN(Tracker_Data[[#This Row],[Sleep Hours]])-1))</f>
        <v>8</v>
      </c>
      <c r="L46" s="1">
        <f>VALUE(LEFT(Tracker_Data[[#This Row],[Screen Time]],LEN(Tracker_Data[[#This Row],[Screen Time]])-1))</f>
        <v>7</v>
      </c>
      <c r="M46" s="1">
        <f>VALUE(SUBSTITUTE(Tracker_Data[[#This Row],[Money Spent]],"$",""))</f>
        <v>21</v>
      </c>
      <c r="N46" s="36">
        <f t="shared" si="3"/>
        <v>21</v>
      </c>
      <c r="O46" s="1">
        <f t="shared" si="4"/>
        <v>8</v>
      </c>
      <c r="P46" s="1">
        <f t="shared" si="5"/>
        <v>7</v>
      </c>
    </row>
    <row r="47" spans="2:16">
      <c r="B47" s="8">
        <v>45880</v>
      </c>
      <c r="C47" s="1" t="s">
        <v>13</v>
      </c>
      <c r="D47" s="1">
        <v>8</v>
      </c>
      <c r="E47" s="3">
        <v>40</v>
      </c>
      <c r="F47" s="1" t="s">
        <v>13</v>
      </c>
      <c r="G47" s="9" t="s">
        <v>19</v>
      </c>
      <c r="H47" s="9" t="s">
        <v>20</v>
      </c>
      <c r="I47" s="9">
        <v>6</v>
      </c>
      <c r="J47" s="1" t="s">
        <v>26</v>
      </c>
      <c r="K47" s="1">
        <f>VALUE(LEFT(Tracker_Data[[#This Row],[Sleep Hours]],LEN(Tracker_Data[[#This Row],[Sleep Hours]])-1))</f>
        <v>4</v>
      </c>
      <c r="L47" s="1">
        <f>VALUE(LEFT(Tracker_Data[[#This Row],[Screen Time]],LEN(Tracker_Data[[#This Row],[Screen Time]])-1))</f>
        <v>4</v>
      </c>
      <c r="M47" s="1">
        <f>VALUE(SUBSTITUTE(Tracker_Data[[#This Row],[Money Spent]],"$",""))</f>
        <v>40</v>
      </c>
      <c r="N47" s="36">
        <f t="shared" si="3"/>
        <v>40</v>
      </c>
      <c r="O47" s="1">
        <f t="shared" si="4"/>
        <v>4</v>
      </c>
      <c r="P47" s="1">
        <f t="shared" si="5"/>
        <v>4</v>
      </c>
    </row>
    <row r="48" spans="2:16">
      <c r="B48" s="8">
        <v>45881</v>
      </c>
      <c r="C48" s="1" t="s">
        <v>12</v>
      </c>
      <c r="D48" s="1">
        <v>10</v>
      </c>
      <c r="E48" s="3">
        <v>32</v>
      </c>
      <c r="F48" s="1" t="s">
        <v>7</v>
      </c>
      <c r="G48" s="10" t="s">
        <v>19</v>
      </c>
      <c r="H48" s="10" t="s">
        <v>20</v>
      </c>
      <c r="I48" s="10">
        <v>8</v>
      </c>
      <c r="J48" s="1" t="s">
        <v>21</v>
      </c>
      <c r="K48" s="1">
        <f>VALUE(LEFT(Tracker_Data[[#This Row],[Sleep Hours]],LEN(Tracker_Data[[#This Row],[Sleep Hours]])-1))</f>
        <v>8</v>
      </c>
      <c r="L48" s="1">
        <f>VALUE(LEFT(Tracker_Data[[#This Row],[Screen Time]],LEN(Tracker_Data[[#This Row],[Screen Time]])-1))</f>
        <v>7</v>
      </c>
      <c r="M48" s="1">
        <f>VALUE(SUBSTITUTE(Tracker_Data[[#This Row],[Money Spent]],"$",""))</f>
        <v>32</v>
      </c>
      <c r="N48" s="36">
        <f t="shared" si="3"/>
        <v>32</v>
      </c>
      <c r="O48" s="1">
        <f t="shared" si="4"/>
        <v>8</v>
      </c>
      <c r="P48" s="1">
        <f t="shared" si="5"/>
        <v>7</v>
      </c>
    </row>
    <row r="49" spans="2:16">
      <c r="B49" s="8">
        <v>45882</v>
      </c>
      <c r="C49" s="1" t="s">
        <v>13</v>
      </c>
      <c r="D49" s="1">
        <v>4</v>
      </c>
      <c r="E49" s="3">
        <v>54</v>
      </c>
      <c r="F49" s="1" t="s">
        <v>8</v>
      </c>
      <c r="G49" s="9" t="s">
        <v>19</v>
      </c>
      <c r="H49" s="9" t="s">
        <v>20</v>
      </c>
      <c r="I49" s="9">
        <v>6</v>
      </c>
      <c r="J49" s="1" t="s">
        <v>26</v>
      </c>
      <c r="K49" s="1">
        <f>VALUE(LEFT(Tracker_Data[[#This Row],[Sleep Hours]],LEN(Tracker_Data[[#This Row],[Sleep Hours]])-1))</f>
        <v>4</v>
      </c>
      <c r="L49" s="1">
        <f>VALUE(LEFT(Tracker_Data[[#This Row],[Screen Time]],LEN(Tracker_Data[[#This Row],[Screen Time]])-1))</f>
        <v>2</v>
      </c>
      <c r="M49" s="1">
        <f>VALUE(SUBSTITUTE(Tracker_Data[[#This Row],[Money Spent]],"$",""))</f>
        <v>54</v>
      </c>
      <c r="N49" s="36">
        <f t="shared" si="3"/>
        <v>54</v>
      </c>
      <c r="O49" s="1">
        <f t="shared" si="4"/>
        <v>4</v>
      </c>
      <c r="P49" s="1">
        <f t="shared" si="5"/>
        <v>2</v>
      </c>
    </row>
    <row r="50" spans="2:16">
      <c r="B50" s="8">
        <v>45883</v>
      </c>
      <c r="C50" s="1" t="s">
        <v>11</v>
      </c>
      <c r="D50" s="1">
        <v>6</v>
      </c>
      <c r="E50" s="3">
        <v>79</v>
      </c>
      <c r="F50" s="1" t="s">
        <v>9</v>
      </c>
      <c r="G50" s="16" t="s">
        <v>22</v>
      </c>
      <c r="H50" s="10" t="s">
        <v>20</v>
      </c>
      <c r="I50" s="10">
        <v>4</v>
      </c>
      <c r="J50" s="1" t="s">
        <v>23</v>
      </c>
      <c r="K50" s="1">
        <f>VALUE(LEFT(Tracker_Data[[#This Row],[Sleep Hours]],LEN(Tracker_Data[[#This Row],[Sleep Hours]])-1))</f>
        <v>6</v>
      </c>
      <c r="L50" s="1">
        <f>VALUE(LEFT(Tracker_Data[[#This Row],[Screen Time]],LEN(Tracker_Data[[#This Row],[Screen Time]])-1))</f>
        <v>9</v>
      </c>
      <c r="M50" s="1">
        <f>VALUE(SUBSTITUTE(Tracker_Data[[#This Row],[Money Spent]],"$",""))</f>
        <v>79</v>
      </c>
      <c r="N50" s="36">
        <f t="shared" si="3"/>
        <v>79</v>
      </c>
      <c r="O50" s="1">
        <f t="shared" si="4"/>
        <v>6</v>
      </c>
      <c r="P50" s="1">
        <f t="shared" si="5"/>
        <v>9</v>
      </c>
    </row>
    <row r="51" spans="2:16">
      <c r="B51" s="8">
        <v>45884</v>
      </c>
      <c r="C51" s="1" t="s">
        <v>7</v>
      </c>
      <c r="D51" s="1">
        <v>10</v>
      </c>
      <c r="E51" s="3">
        <v>99</v>
      </c>
      <c r="F51" s="1" t="s">
        <v>11</v>
      </c>
      <c r="G51" s="17" t="s">
        <v>22</v>
      </c>
      <c r="H51" s="9" t="s">
        <v>20</v>
      </c>
      <c r="I51" s="9">
        <v>4</v>
      </c>
      <c r="J51" s="1" t="s">
        <v>21</v>
      </c>
      <c r="K51" s="1">
        <f>VALUE(LEFT(Tracker_Data[[#This Row],[Sleep Hours]],LEN(Tracker_Data[[#This Row],[Sleep Hours]])-1))</f>
        <v>7</v>
      </c>
      <c r="L51" s="1">
        <f>VALUE(LEFT(Tracker_Data[[#This Row],[Screen Time]],LEN(Tracker_Data[[#This Row],[Screen Time]])-1))</f>
        <v>6</v>
      </c>
      <c r="M51" s="1">
        <f>VALUE(SUBSTITUTE(Tracker_Data[[#This Row],[Money Spent]],"$",""))</f>
        <v>99</v>
      </c>
      <c r="N51" s="36">
        <f t="shared" si="3"/>
        <v>99</v>
      </c>
      <c r="O51" s="1">
        <f t="shared" si="4"/>
        <v>7</v>
      </c>
      <c r="P51" s="1">
        <f t="shared" si="5"/>
        <v>6</v>
      </c>
    </row>
    <row r="52" spans="2:16">
      <c r="B52" s="8">
        <v>45885</v>
      </c>
      <c r="C52" s="1" t="s">
        <v>9</v>
      </c>
      <c r="D52" s="1">
        <v>10</v>
      </c>
      <c r="E52" s="3">
        <v>7</v>
      </c>
      <c r="F52" s="1" t="s">
        <v>8</v>
      </c>
      <c r="G52" s="10" t="s">
        <v>19</v>
      </c>
      <c r="H52" s="10" t="s">
        <v>20</v>
      </c>
      <c r="I52" s="10">
        <v>6</v>
      </c>
      <c r="J52" s="1" t="s">
        <v>21</v>
      </c>
      <c r="K52" s="1">
        <f>VALUE(LEFT(Tracker_Data[[#This Row],[Sleep Hours]],LEN(Tracker_Data[[#This Row],[Sleep Hours]])-1))</f>
        <v>9</v>
      </c>
      <c r="L52" s="1">
        <f>VALUE(LEFT(Tracker_Data[[#This Row],[Screen Time]],LEN(Tracker_Data[[#This Row],[Screen Time]])-1))</f>
        <v>2</v>
      </c>
      <c r="M52" s="1">
        <f>VALUE(SUBSTITUTE(Tracker_Data[[#This Row],[Money Spent]],"$",""))</f>
        <v>7</v>
      </c>
      <c r="N52" s="36">
        <f t="shared" si="3"/>
        <v>7</v>
      </c>
      <c r="O52" s="1">
        <f t="shared" si="4"/>
        <v>9</v>
      </c>
      <c r="P52" s="1">
        <f t="shared" si="5"/>
        <v>2</v>
      </c>
    </row>
    <row r="53" spans="2:16">
      <c r="B53" s="8">
        <v>45886</v>
      </c>
      <c r="C53" s="1" t="s">
        <v>15</v>
      </c>
      <c r="D53" s="1">
        <v>3</v>
      </c>
      <c r="E53" s="3">
        <v>12</v>
      </c>
      <c r="F53" s="1" t="s">
        <v>11</v>
      </c>
      <c r="G53" s="9" t="s">
        <v>19</v>
      </c>
      <c r="H53" s="9" t="s">
        <v>20</v>
      </c>
      <c r="I53" s="9">
        <v>7</v>
      </c>
      <c r="J53" s="1" t="s">
        <v>26</v>
      </c>
      <c r="K53" s="1">
        <f>VALUE(LEFT(Tracker_Data[[#This Row],[Sleep Hours]],LEN(Tracker_Data[[#This Row],[Sleep Hours]])-1))</f>
        <v>3</v>
      </c>
      <c r="L53" s="1">
        <f>VALUE(LEFT(Tracker_Data[[#This Row],[Screen Time]],LEN(Tracker_Data[[#This Row],[Screen Time]])-1))</f>
        <v>6</v>
      </c>
      <c r="M53" s="1">
        <f>VALUE(SUBSTITUTE(Tracker_Data[[#This Row],[Money Spent]],"$",""))</f>
        <v>12</v>
      </c>
      <c r="N53" s="36">
        <f t="shared" si="3"/>
        <v>12</v>
      </c>
      <c r="O53" s="1">
        <f t="shared" si="4"/>
        <v>3</v>
      </c>
      <c r="P53" s="1">
        <f t="shared" si="5"/>
        <v>6</v>
      </c>
    </row>
    <row r="54" spans="2:16">
      <c r="B54" s="8">
        <v>45887</v>
      </c>
      <c r="C54" s="1" t="s">
        <v>15</v>
      </c>
      <c r="D54" s="1">
        <v>7</v>
      </c>
      <c r="E54" s="3">
        <v>61</v>
      </c>
      <c r="F54" s="1" t="s">
        <v>10</v>
      </c>
      <c r="G54" s="16" t="s">
        <v>22</v>
      </c>
      <c r="H54" s="16" t="s">
        <v>24</v>
      </c>
      <c r="I54" s="10">
        <v>4</v>
      </c>
      <c r="J54" s="1" t="s">
        <v>25</v>
      </c>
      <c r="K54" s="1">
        <f>VALUE(LEFT(Tracker_Data[[#This Row],[Sleep Hours]],LEN(Tracker_Data[[#This Row],[Sleep Hours]])-1))</f>
        <v>3</v>
      </c>
      <c r="L54" s="1">
        <f>VALUE(LEFT(Tracker_Data[[#This Row],[Screen Time]],LEN(Tracker_Data[[#This Row],[Screen Time]])-1))</f>
        <v>10</v>
      </c>
      <c r="M54" s="1">
        <f>VALUE(SUBSTITUTE(Tracker_Data[[#This Row],[Money Spent]],"$",""))</f>
        <v>61</v>
      </c>
      <c r="N54" s="36">
        <f t="shared" si="3"/>
        <v>61</v>
      </c>
      <c r="O54" s="1">
        <f t="shared" si="4"/>
        <v>3</v>
      </c>
      <c r="P54" s="1">
        <f t="shared" si="5"/>
        <v>10</v>
      </c>
    </row>
    <row r="55" spans="2:16">
      <c r="B55" s="8">
        <v>45888</v>
      </c>
      <c r="C55" s="1" t="s">
        <v>11</v>
      </c>
      <c r="D55" s="1">
        <v>9</v>
      </c>
      <c r="E55" s="3">
        <v>88</v>
      </c>
      <c r="F55" s="1" t="s">
        <v>13</v>
      </c>
      <c r="G55" s="17" t="s">
        <v>22</v>
      </c>
      <c r="H55" s="9" t="s">
        <v>20</v>
      </c>
      <c r="I55" s="9">
        <v>5</v>
      </c>
      <c r="J55" s="1" t="s">
        <v>21</v>
      </c>
      <c r="K55" s="1">
        <f>VALUE(LEFT(Tracker_Data[[#This Row],[Sleep Hours]],LEN(Tracker_Data[[#This Row],[Sleep Hours]])-1))</f>
        <v>6</v>
      </c>
      <c r="L55" s="1">
        <f>VALUE(LEFT(Tracker_Data[[#This Row],[Screen Time]],LEN(Tracker_Data[[#This Row],[Screen Time]])-1))</f>
        <v>4</v>
      </c>
      <c r="M55" s="1">
        <f>VALUE(SUBSTITUTE(Tracker_Data[[#This Row],[Money Spent]],"$",""))</f>
        <v>88</v>
      </c>
      <c r="N55" s="36">
        <f t="shared" si="3"/>
        <v>88</v>
      </c>
      <c r="O55" s="1">
        <f t="shared" si="4"/>
        <v>6</v>
      </c>
      <c r="P55" s="1">
        <f t="shared" si="5"/>
        <v>4</v>
      </c>
    </row>
    <row r="56" spans="2:16">
      <c r="B56" s="8">
        <v>45889</v>
      </c>
      <c r="C56" s="1" t="s">
        <v>7</v>
      </c>
      <c r="D56" s="1">
        <v>10</v>
      </c>
      <c r="E56" s="3">
        <v>16</v>
      </c>
      <c r="F56" s="1" t="s">
        <v>7</v>
      </c>
      <c r="G56" s="10" t="s">
        <v>19</v>
      </c>
      <c r="H56" s="10" t="s">
        <v>20</v>
      </c>
      <c r="I56" s="10">
        <v>6</v>
      </c>
      <c r="J56" s="1" t="s">
        <v>21</v>
      </c>
      <c r="K56" s="1">
        <f>VALUE(LEFT(Tracker_Data[[#This Row],[Sleep Hours]],LEN(Tracker_Data[[#This Row],[Sleep Hours]])-1))</f>
        <v>7</v>
      </c>
      <c r="L56" s="1">
        <f>VALUE(LEFT(Tracker_Data[[#This Row],[Screen Time]],LEN(Tracker_Data[[#This Row],[Screen Time]])-1))</f>
        <v>7</v>
      </c>
      <c r="M56" s="1">
        <f>VALUE(SUBSTITUTE(Tracker_Data[[#This Row],[Money Spent]],"$",""))</f>
        <v>16</v>
      </c>
      <c r="N56" s="36">
        <f t="shared" si="3"/>
        <v>16</v>
      </c>
      <c r="O56" s="1">
        <f t="shared" si="4"/>
        <v>7</v>
      </c>
      <c r="P56" s="1">
        <f t="shared" si="5"/>
        <v>7</v>
      </c>
    </row>
    <row r="57" spans="2:16">
      <c r="B57" s="8">
        <v>45890</v>
      </c>
      <c r="C57" s="1" t="s">
        <v>15</v>
      </c>
      <c r="D57" s="1">
        <v>4</v>
      </c>
      <c r="E57" s="3">
        <v>13</v>
      </c>
      <c r="F57" s="1" t="s">
        <v>15</v>
      </c>
      <c r="G57" s="9" t="s">
        <v>19</v>
      </c>
      <c r="H57" s="9" t="s">
        <v>20</v>
      </c>
      <c r="I57" s="9">
        <v>7</v>
      </c>
      <c r="J57" s="1" t="s">
        <v>26</v>
      </c>
      <c r="K57" s="1">
        <f>VALUE(LEFT(Tracker_Data[[#This Row],[Sleep Hours]],LEN(Tracker_Data[[#This Row],[Sleep Hours]])-1))</f>
        <v>3</v>
      </c>
      <c r="L57" s="1">
        <f>VALUE(LEFT(Tracker_Data[[#This Row],[Screen Time]],LEN(Tracker_Data[[#This Row],[Screen Time]])-1))</f>
        <v>3</v>
      </c>
      <c r="M57" s="1">
        <f>VALUE(SUBSTITUTE(Tracker_Data[[#This Row],[Money Spent]],"$",""))</f>
        <v>13</v>
      </c>
      <c r="N57" s="36">
        <f t="shared" si="3"/>
        <v>13</v>
      </c>
      <c r="O57" s="1">
        <f t="shared" si="4"/>
        <v>3</v>
      </c>
      <c r="P57" s="1">
        <f t="shared" si="5"/>
        <v>3</v>
      </c>
    </row>
    <row r="58" spans="2:16">
      <c r="B58" s="8">
        <v>45891</v>
      </c>
      <c r="C58" s="1" t="s">
        <v>7</v>
      </c>
      <c r="D58" s="1">
        <v>7</v>
      </c>
      <c r="E58" s="3">
        <v>51</v>
      </c>
      <c r="F58" s="1" t="s">
        <v>14</v>
      </c>
      <c r="G58" s="10" t="s">
        <v>19</v>
      </c>
      <c r="H58" s="10" t="s">
        <v>20</v>
      </c>
      <c r="I58" s="10">
        <v>6</v>
      </c>
      <c r="J58" s="1" t="s">
        <v>21</v>
      </c>
      <c r="K58" s="1">
        <f>VALUE(LEFT(Tracker_Data[[#This Row],[Sleep Hours]],LEN(Tracker_Data[[#This Row],[Sleep Hours]])-1))</f>
        <v>7</v>
      </c>
      <c r="L58" s="1">
        <f>VALUE(LEFT(Tracker_Data[[#This Row],[Screen Time]],LEN(Tracker_Data[[#This Row],[Screen Time]])-1))</f>
        <v>5</v>
      </c>
      <c r="M58" s="1">
        <f>VALUE(SUBSTITUTE(Tracker_Data[[#This Row],[Money Spent]],"$",""))</f>
        <v>51</v>
      </c>
      <c r="N58" s="36">
        <f t="shared" si="3"/>
        <v>51</v>
      </c>
      <c r="O58" s="1">
        <f t="shared" si="4"/>
        <v>7</v>
      </c>
      <c r="P58" s="1">
        <f t="shared" si="5"/>
        <v>5</v>
      </c>
    </row>
    <row r="59" spans="2:16">
      <c r="B59" s="8">
        <v>45892</v>
      </c>
      <c r="C59" s="1" t="s">
        <v>7</v>
      </c>
      <c r="D59" s="1">
        <v>5</v>
      </c>
      <c r="E59" s="3">
        <v>99</v>
      </c>
      <c r="F59" s="1" t="s">
        <v>15</v>
      </c>
      <c r="G59" s="17" t="s">
        <v>22</v>
      </c>
      <c r="H59" s="9" t="s">
        <v>20</v>
      </c>
      <c r="I59" s="9">
        <v>5</v>
      </c>
      <c r="J59" s="1" t="s">
        <v>21</v>
      </c>
      <c r="K59" s="1">
        <f>VALUE(LEFT(Tracker_Data[[#This Row],[Sleep Hours]],LEN(Tracker_Data[[#This Row],[Sleep Hours]])-1))</f>
        <v>7</v>
      </c>
      <c r="L59" s="1">
        <f>VALUE(LEFT(Tracker_Data[[#This Row],[Screen Time]],LEN(Tracker_Data[[#This Row],[Screen Time]])-1))</f>
        <v>3</v>
      </c>
      <c r="M59" s="1">
        <f>VALUE(SUBSTITUTE(Tracker_Data[[#This Row],[Money Spent]],"$",""))</f>
        <v>99</v>
      </c>
      <c r="N59" s="36">
        <f t="shared" si="3"/>
        <v>99</v>
      </c>
      <c r="O59" s="1">
        <f t="shared" si="4"/>
        <v>7</v>
      </c>
      <c r="P59" s="1">
        <f t="shared" si="5"/>
        <v>3</v>
      </c>
    </row>
    <row r="60" spans="2:16">
      <c r="B60" s="8">
        <v>45893</v>
      </c>
      <c r="C60" s="1" t="s">
        <v>7</v>
      </c>
      <c r="D60" s="1">
        <v>3</v>
      </c>
      <c r="E60" s="3">
        <v>7</v>
      </c>
      <c r="F60" s="1" t="s">
        <v>9</v>
      </c>
      <c r="G60" s="10" t="s">
        <v>19</v>
      </c>
      <c r="H60" s="10" t="s">
        <v>20</v>
      </c>
      <c r="I60" s="10">
        <v>8</v>
      </c>
      <c r="J60" s="1" t="s">
        <v>23</v>
      </c>
      <c r="K60" s="1">
        <f>VALUE(LEFT(Tracker_Data[[#This Row],[Sleep Hours]],LEN(Tracker_Data[[#This Row],[Sleep Hours]])-1))</f>
        <v>7</v>
      </c>
      <c r="L60" s="1">
        <f>VALUE(LEFT(Tracker_Data[[#This Row],[Screen Time]],LEN(Tracker_Data[[#This Row],[Screen Time]])-1))</f>
        <v>9</v>
      </c>
      <c r="M60" s="1">
        <f>VALUE(SUBSTITUTE(Tracker_Data[[#This Row],[Money Spent]],"$",""))</f>
        <v>7</v>
      </c>
      <c r="N60" s="36">
        <f t="shared" si="3"/>
        <v>7</v>
      </c>
      <c r="O60" s="1">
        <f t="shared" si="4"/>
        <v>7</v>
      </c>
      <c r="P60" s="1">
        <f t="shared" si="5"/>
        <v>9</v>
      </c>
    </row>
    <row r="61" spans="2:16">
      <c r="B61" s="8">
        <v>45894</v>
      </c>
      <c r="C61" s="1" t="s">
        <v>11</v>
      </c>
      <c r="D61" s="1">
        <v>3</v>
      </c>
      <c r="E61" s="3">
        <v>67</v>
      </c>
      <c r="F61" s="1" t="s">
        <v>13</v>
      </c>
      <c r="G61" s="17" t="s">
        <v>22</v>
      </c>
      <c r="H61" s="9" t="s">
        <v>20</v>
      </c>
      <c r="I61" s="9">
        <v>4</v>
      </c>
      <c r="J61" s="1" t="s">
        <v>21</v>
      </c>
      <c r="K61" s="1">
        <f>VALUE(LEFT(Tracker_Data[[#This Row],[Sleep Hours]],LEN(Tracker_Data[[#This Row],[Sleep Hours]])-1))</f>
        <v>6</v>
      </c>
      <c r="L61" s="1">
        <f>VALUE(LEFT(Tracker_Data[[#This Row],[Screen Time]],LEN(Tracker_Data[[#This Row],[Screen Time]])-1))</f>
        <v>4</v>
      </c>
      <c r="M61" s="1">
        <f>VALUE(SUBSTITUTE(Tracker_Data[[#This Row],[Money Spent]],"$",""))</f>
        <v>67</v>
      </c>
      <c r="N61" s="36">
        <f t="shared" si="3"/>
        <v>67</v>
      </c>
      <c r="O61" s="1">
        <f t="shared" si="4"/>
        <v>6</v>
      </c>
      <c r="P61" s="1">
        <f t="shared" si="5"/>
        <v>4</v>
      </c>
    </row>
    <row r="62" spans="2:16">
      <c r="B62" s="8">
        <v>45895</v>
      </c>
      <c r="C62" s="1" t="s">
        <v>13</v>
      </c>
      <c r="D62" s="1">
        <v>8</v>
      </c>
      <c r="E62" s="3">
        <v>21</v>
      </c>
      <c r="F62" s="1" t="s">
        <v>14</v>
      </c>
      <c r="G62" s="10" t="s">
        <v>19</v>
      </c>
      <c r="H62" s="10" t="s">
        <v>20</v>
      </c>
      <c r="I62" s="10">
        <v>7</v>
      </c>
      <c r="J62" s="1" t="s">
        <v>26</v>
      </c>
      <c r="K62" s="1">
        <f>VALUE(LEFT(Tracker_Data[[#This Row],[Sleep Hours]],LEN(Tracker_Data[[#This Row],[Sleep Hours]])-1))</f>
        <v>4</v>
      </c>
      <c r="L62" s="1">
        <f>VALUE(LEFT(Tracker_Data[[#This Row],[Screen Time]],LEN(Tracker_Data[[#This Row],[Screen Time]])-1))</f>
        <v>5</v>
      </c>
      <c r="M62" s="1">
        <f>VALUE(SUBSTITUTE(Tracker_Data[[#This Row],[Money Spent]],"$",""))</f>
        <v>21</v>
      </c>
      <c r="N62" s="36">
        <f t="shared" si="3"/>
        <v>21</v>
      </c>
      <c r="O62" s="1">
        <f t="shared" si="4"/>
        <v>4</v>
      </c>
      <c r="P62" s="1">
        <f t="shared" si="5"/>
        <v>5</v>
      </c>
    </row>
    <row r="63" spans="2:16">
      <c r="B63" s="8">
        <v>45896</v>
      </c>
      <c r="C63" s="1" t="s">
        <v>13</v>
      </c>
      <c r="D63" s="1">
        <v>7</v>
      </c>
      <c r="E63" s="3">
        <v>70</v>
      </c>
      <c r="F63" s="1" t="s">
        <v>10</v>
      </c>
      <c r="G63" s="17" t="s">
        <v>22</v>
      </c>
      <c r="H63" s="17" t="s">
        <v>24</v>
      </c>
      <c r="I63" s="9">
        <v>3</v>
      </c>
      <c r="J63" s="1" t="s">
        <v>25</v>
      </c>
      <c r="K63" s="1">
        <f>VALUE(LEFT(Tracker_Data[[#This Row],[Sleep Hours]],LEN(Tracker_Data[[#This Row],[Sleep Hours]])-1))</f>
        <v>4</v>
      </c>
      <c r="L63" s="1">
        <f>VALUE(LEFT(Tracker_Data[[#This Row],[Screen Time]],LEN(Tracker_Data[[#This Row],[Screen Time]])-1))</f>
        <v>10</v>
      </c>
      <c r="M63" s="1">
        <f>VALUE(SUBSTITUTE(Tracker_Data[[#This Row],[Money Spent]],"$",""))</f>
        <v>70</v>
      </c>
      <c r="N63" s="36">
        <f t="shared" si="3"/>
        <v>70</v>
      </c>
      <c r="O63" s="1">
        <f t="shared" si="4"/>
        <v>4</v>
      </c>
      <c r="P63" s="1">
        <f t="shared" si="5"/>
        <v>10</v>
      </c>
    </row>
    <row r="64" spans="2:16">
      <c r="B64" s="8">
        <v>45897</v>
      </c>
      <c r="C64" s="1" t="s">
        <v>7</v>
      </c>
      <c r="D64" s="1">
        <v>5</v>
      </c>
      <c r="E64" s="3">
        <v>89</v>
      </c>
      <c r="F64" s="1" t="s">
        <v>14</v>
      </c>
      <c r="G64" s="16" t="s">
        <v>22</v>
      </c>
      <c r="H64" s="10" t="s">
        <v>20</v>
      </c>
      <c r="I64" s="10">
        <v>5</v>
      </c>
      <c r="J64" s="1" t="s">
        <v>21</v>
      </c>
      <c r="K64" s="1">
        <f>VALUE(LEFT(Tracker_Data[[#This Row],[Sleep Hours]],LEN(Tracker_Data[[#This Row],[Sleep Hours]])-1))</f>
        <v>7</v>
      </c>
      <c r="L64" s="1">
        <f>VALUE(LEFT(Tracker_Data[[#This Row],[Screen Time]],LEN(Tracker_Data[[#This Row],[Screen Time]])-1))</f>
        <v>5</v>
      </c>
      <c r="M64" s="1">
        <f>VALUE(SUBSTITUTE(Tracker_Data[[#This Row],[Money Spent]],"$",""))</f>
        <v>89</v>
      </c>
      <c r="N64" s="36">
        <f t="shared" si="3"/>
        <v>89</v>
      </c>
      <c r="O64" s="1">
        <f t="shared" si="4"/>
        <v>7</v>
      </c>
      <c r="P64" s="1">
        <f t="shared" si="5"/>
        <v>5</v>
      </c>
    </row>
    <row r="65" spans="2:16">
      <c r="B65" s="8">
        <v>45898</v>
      </c>
      <c r="C65" s="1" t="s">
        <v>13</v>
      </c>
      <c r="D65" s="1">
        <v>10</v>
      </c>
      <c r="E65" s="3">
        <v>62</v>
      </c>
      <c r="F65" s="1" t="s">
        <v>14</v>
      </c>
      <c r="G65" s="17" t="s">
        <v>22</v>
      </c>
      <c r="H65" s="9" t="s">
        <v>20</v>
      </c>
      <c r="I65" s="9">
        <v>4</v>
      </c>
      <c r="J65" s="1" t="s">
        <v>26</v>
      </c>
      <c r="K65" s="1">
        <f>VALUE(LEFT(Tracker_Data[[#This Row],[Sleep Hours]],LEN(Tracker_Data[[#This Row],[Sleep Hours]])-1))</f>
        <v>4</v>
      </c>
      <c r="L65" s="1">
        <f>VALUE(LEFT(Tracker_Data[[#This Row],[Screen Time]],LEN(Tracker_Data[[#This Row],[Screen Time]])-1))</f>
        <v>5</v>
      </c>
      <c r="M65" s="1">
        <f>VALUE(SUBSTITUTE(Tracker_Data[[#This Row],[Money Spent]],"$",""))</f>
        <v>62</v>
      </c>
      <c r="N65" s="36">
        <f t="shared" si="3"/>
        <v>62</v>
      </c>
      <c r="O65" s="1">
        <f t="shared" si="4"/>
        <v>4</v>
      </c>
      <c r="P65" s="1">
        <f t="shared" si="5"/>
        <v>5</v>
      </c>
    </row>
    <row r="66" spans="2:16">
      <c r="B66" s="8">
        <v>45899</v>
      </c>
      <c r="C66" s="1" t="s">
        <v>13</v>
      </c>
      <c r="D66" s="1">
        <v>5</v>
      </c>
      <c r="E66" s="3">
        <v>54</v>
      </c>
      <c r="F66" s="1" t="s">
        <v>7</v>
      </c>
      <c r="G66" s="10" t="s">
        <v>19</v>
      </c>
      <c r="H66" s="16" t="s">
        <v>24</v>
      </c>
      <c r="I66" s="10">
        <v>8</v>
      </c>
      <c r="J66" s="1" t="s">
        <v>26</v>
      </c>
      <c r="K66" s="1">
        <f>VALUE(LEFT(Tracker_Data[[#This Row],[Sleep Hours]],LEN(Tracker_Data[[#This Row],[Sleep Hours]])-1))</f>
        <v>4</v>
      </c>
      <c r="L66" s="1">
        <f>VALUE(LEFT(Tracker_Data[[#This Row],[Screen Time]],LEN(Tracker_Data[[#This Row],[Screen Time]])-1))</f>
        <v>7</v>
      </c>
      <c r="M66" s="1">
        <f>VALUE(SUBSTITUTE(Tracker_Data[[#This Row],[Money Spent]],"$",""))</f>
        <v>54</v>
      </c>
      <c r="N66" s="36">
        <f t="shared" si="3"/>
        <v>54</v>
      </c>
      <c r="O66" s="1">
        <f t="shared" si="4"/>
        <v>4</v>
      </c>
      <c r="P66" s="1">
        <f t="shared" si="5"/>
        <v>7</v>
      </c>
    </row>
    <row r="67" spans="2:16">
      <c r="B67" s="8">
        <v>45900</v>
      </c>
      <c r="C67" s="1" t="s">
        <v>14</v>
      </c>
      <c r="D67" s="1">
        <v>3</v>
      </c>
      <c r="E67" s="3">
        <v>27</v>
      </c>
      <c r="F67" s="1" t="s">
        <v>9</v>
      </c>
      <c r="G67" s="9" t="s">
        <v>19</v>
      </c>
      <c r="H67" s="17" t="s">
        <v>24</v>
      </c>
      <c r="I67" s="9">
        <v>8</v>
      </c>
      <c r="J67" s="1" t="s">
        <v>23</v>
      </c>
      <c r="K67" s="1">
        <f>VALUE(LEFT(Tracker_Data[[#This Row],[Sleep Hours]],LEN(Tracker_Data[[#This Row],[Sleep Hours]])-1))</f>
        <v>5</v>
      </c>
      <c r="L67" s="1">
        <f>VALUE(LEFT(Tracker_Data[[#This Row],[Screen Time]],LEN(Tracker_Data[[#This Row],[Screen Time]])-1))</f>
        <v>9</v>
      </c>
      <c r="M67" s="1">
        <f>VALUE(SUBSTITUTE(Tracker_Data[[#This Row],[Money Spent]],"$",""))</f>
        <v>27</v>
      </c>
      <c r="N67" s="36">
        <f t="shared" si="3"/>
        <v>27</v>
      </c>
      <c r="O67" s="1">
        <f t="shared" si="4"/>
        <v>5</v>
      </c>
      <c r="P67" s="1">
        <f t="shared" si="5"/>
        <v>9</v>
      </c>
    </row>
    <row r="68" spans="2:16">
      <c r="B68" s="8">
        <v>45901</v>
      </c>
      <c r="C68" s="1" t="s">
        <v>14</v>
      </c>
      <c r="D68" s="1">
        <v>3</v>
      </c>
      <c r="E68" s="3">
        <v>6</v>
      </c>
      <c r="F68" s="1" t="s">
        <v>14</v>
      </c>
      <c r="G68" s="10" t="s">
        <v>19</v>
      </c>
      <c r="H68" s="10" t="s">
        <v>20</v>
      </c>
      <c r="I68" s="10">
        <v>6</v>
      </c>
      <c r="J68" s="1" t="s">
        <v>21</v>
      </c>
      <c r="K68" s="5">
        <f>VALUE(LEFT(Tracker_Data[[#This Row],[Sleep Hours]],LEN(Tracker_Data[[#This Row],[Sleep Hours]])-1))</f>
        <v>5</v>
      </c>
      <c r="L68" s="5">
        <f>VALUE(LEFT(Tracker_Data[[#This Row],[Screen Time]],LEN(Tracker_Data[[#This Row],[Screen Time]])-1))</f>
        <v>5</v>
      </c>
      <c r="M68" s="5">
        <f>VALUE(SUBSTITUTE(Tracker_Data[[#This Row],[Money Spent]],"$",""))</f>
        <v>6</v>
      </c>
      <c r="N68" s="37">
        <f t="shared" si="3"/>
        <v>6</v>
      </c>
      <c r="O68" s="5">
        <f t="shared" si="4"/>
        <v>5</v>
      </c>
      <c r="P68" s="5">
        <f t="shared" si="5"/>
        <v>5</v>
      </c>
    </row>
    <row r="71" spans="2:16">
      <c r="B71" s="20" t="s">
        <v>63</v>
      </c>
      <c r="C71" s="21" t="s">
        <v>64</v>
      </c>
      <c r="D71" s="21" t="s">
        <v>65</v>
      </c>
      <c r="E71" s="21" t="s">
        <v>66</v>
      </c>
    </row>
    <row r="72" spans="2:16">
      <c r="B72" s="22" t="s">
        <v>1</v>
      </c>
      <c r="C72" s="23" cm="1">
        <f t="array" ref="C72">AVERAGE(VALUE(SUBSTITUTE(C6:C68,"h","")))</f>
        <v>6.0476190476190474</v>
      </c>
      <c r="D72" s="23" cm="1">
        <f t="array" ref="D72">MIN(VALUE(SUBSTITUTE(C6:C68,"h","")))</f>
        <v>3</v>
      </c>
      <c r="E72" s="23" cm="1">
        <f t="array" ref="E72">MAX(VALUE(SUBSTITUTE(C6:C68,"h","")))</f>
        <v>9</v>
      </c>
    </row>
    <row r="73" spans="2:16">
      <c r="B73" s="22" t="s">
        <v>2</v>
      </c>
      <c r="C73" s="23">
        <f>AVERAGE(D6:D68)</f>
        <v>6.253968253968254</v>
      </c>
      <c r="D73" s="23">
        <f>MIN(D6:D68)</f>
        <v>3</v>
      </c>
      <c r="E73" s="23">
        <f>MAX(D6:D68)</f>
        <v>10</v>
      </c>
    </row>
    <row r="74" spans="2:16">
      <c r="B74" s="22" t="s">
        <v>3</v>
      </c>
      <c r="C74" s="23" cm="1">
        <f t="array" ref="C74">AVERAGE(VALUE(SUBSTITUTE(E6:E68,"$","")))</f>
        <v>54.238095238095241</v>
      </c>
      <c r="D74" s="23" cm="1">
        <f t="array" ref="D74">MIN(VALUE(SUBSTITUTE(E6:E68,"$","")))</f>
        <v>5</v>
      </c>
      <c r="E74" s="23" cm="1">
        <f t="array" ref="E74">MAX(VALUE(SUBSTITUTE(E6:E68,"$","")))</f>
        <v>100</v>
      </c>
    </row>
    <row r="75" spans="2:16">
      <c r="B75" s="22" t="s">
        <v>4</v>
      </c>
      <c r="C75" s="23" cm="1">
        <f t="array" ref="C75">AVERAGE(VALUE(SUBSTITUTE(F6:F68,"h","")))</f>
        <v>6.333333333333333</v>
      </c>
      <c r="D75" s="23" cm="1">
        <f t="array" ref="D75">MIN(VALUE(SUBSTITUTE(F6:F68,"h","")))</f>
        <v>2</v>
      </c>
      <c r="E75" s="23" cm="1">
        <f t="array" ref="E75">MAX(VALUE(SUBSTITUTE(F6:F68,"h","")))</f>
        <v>10</v>
      </c>
    </row>
    <row r="76" spans="2:16">
      <c r="B76" s="22" t="s">
        <v>17</v>
      </c>
      <c r="C76" s="23">
        <f>AVERAGE(I6:I68)</f>
        <v>5.5079365079365079</v>
      </c>
      <c r="D76" s="23">
        <f>MIN(I6:I68)</f>
        <v>3</v>
      </c>
      <c r="E76" s="23">
        <f>MAX(I6:I68)</f>
        <v>8</v>
      </c>
    </row>
    <row r="78" spans="2:16">
      <c r="B78" s="18" t="s">
        <v>67</v>
      </c>
      <c r="C78" s="19" t="s">
        <v>68</v>
      </c>
    </row>
    <row r="79" spans="2:16">
      <c r="B79" s="22" t="s">
        <v>69</v>
      </c>
      <c r="C79" s="23">
        <f>COUNTIF(G6:G68,"Overspent")</f>
        <v>30</v>
      </c>
    </row>
    <row r="80" spans="2:16">
      <c r="B80" s="22" t="s">
        <v>70</v>
      </c>
      <c r="C80" s="23">
        <f>COUNTIF(H6:H68,"Burnout")</f>
        <v>14</v>
      </c>
    </row>
    <row r="81" spans="2:3">
      <c r="B81" s="22" t="s">
        <v>71</v>
      </c>
      <c r="C81" s="23" t="str" cm="1">
        <f t="array" ref="C81">INDEX(J6:J68, MODE(MATCH(J6:J68,J6:J68,0)))</f>
        <v>✨ Balanced</v>
      </c>
    </row>
  </sheetData>
  <sheetProtection algorithmName="SHA-512" hashValue="hUpibuPq3urPHGv0qBC7m0l1bwNX9BawirhZNM5LtV+Z5sZ2Wbdb9gwTTHGYMgjWHXUxNym+UxYO5unrHHFYEQ==" saltValue="EHpT9+M033POQVwRXRCpgw==" spinCount="100000" sheet="1" objects="1" scenarios="1" selectLockedCells="1"/>
  <mergeCells count="1">
    <mergeCell ref="B2:J4"/>
  </mergeCells>
  <conditionalFormatting sqref="C77:C78 C5:C71 C81:C1048576">
    <cfRule type="colorScale" priority="2">
      <colorScale>
        <cfvo type="min"/>
        <cfvo type="max"/>
        <color rgb="FFDA88E0"/>
        <color theme="4" tint="0.79998168889431442"/>
      </colorScale>
    </cfRule>
  </conditionalFormatting>
  <conditionalFormatting sqref="E77:E1048576 E5:E71">
    <cfRule type="colorScale" priority="5">
      <colorScale>
        <cfvo type="min"/>
        <cfvo type="percentile" val="50"/>
        <cfvo type="max"/>
        <color rgb="FFF8696B"/>
        <color rgb="FFFFEB84"/>
        <color rgb="FF63BE7B"/>
      </colorScale>
    </cfRule>
    <cfRule type="colorScale" priority="6">
      <colorScale>
        <cfvo type="min"/>
        <cfvo type="max"/>
        <color rgb="FFA7FFA7"/>
        <color rgb="FFFE7A7A"/>
      </colorScale>
    </cfRule>
    <cfRule type="colorScale" priority="7">
      <colorScale>
        <cfvo type="min"/>
        <cfvo type="max"/>
        <color rgb="FFFF7128"/>
        <color rgb="FFFFEF9C"/>
      </colorScale>
    </cfRule>
    <cfRule type="colorScale" priority="8">
      <colorScale>
        <cfvo type="min"/>
        <cfvo type="max"/>
        <color theme="9" tint="0.59999389629810485"/>
        <color rgb="FFFF7C80"/>
      </colorScale>
    </cfRule>
  </conditionalFormatting>
  <conditionalFormatting sqref="F5:F1048576">
    <cfRule type="colorScale" priority="3">
      <colorScale>
        <cfvo type="min"/>
        <cfvo type="max"/>
        <color rgb="FFDA88E0"/>
        <color theme="4" tint="0.79998168889431442"/>
      </colorScale>
    </cfRule>
    <cfRule type="colorScale" priority="4">
      <colorScale>
        <cfvo type="min"/>
        <cfvo type="max"/>
        <color rgb="FFDA88E0"/>
        <color theme="4" tint="0.59999389629810485"/>
      </colorScale>
    </cfRule>
  </conditionalFormatting>
  <conditionalFormatting sqref="F18">
    <cfRule type="colorScale" priority="18">
      <colorScale>
        <cfvo type="min"/>
        <cfvo type="percentile" val="50"/>
        <cfvo type="max"/>
        <color rgb="FFF8696B"/>
        <color rgb="FFFFEB84"/>
        <color rgb="FF63BE7B"/>
      </colorScale>
    </cfRule>
  </conditionalFormatting>
  <conditionalFormatting sqref="G5:G1048576">
    <cfRule type="cellIs" dxfId="27" priority="10" operator="between">
      <formula>"Overspent"</formula>
      <formula>"Overspent"</formula>
    </cfRule>
    <cfRule type="colorScale" priority="11">
      <colorScale>
        <cfvo type="min"/>
        <cfvo type="max"/>
        <color rgb="FFF8696B"/>
        <color rgb="FFFCFCFF"/>
      </colorScale>
    </cfRule>
  </conditionalFormatting>
  <conditionalFormatting sqref="H5:H1048576">
    <cfRule type="cellIs" dxfId="26" priority="9" operator="between">
      <formula>"Burnout"</formula>
      <formula>"Burnout"</formula>
    </cfRule>
  </conditionalFormatting>
  <conditionalFormatting sqref="I5:I104857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1C37E-E6ED-4E7C-AA16-1C85444ED3B3}">
  <dimension ref="B2:E14"/>
  <sheetViews>
    <sheetView zoomScale="140" zoomScaleNormal="140" workbookViewId="0">
      <selection activeCell="C17" sqref="C17"/>
    </sheetView>
  </sheetViews>
  <sheetFormatPr defaultRowHeight="14.4"/>
  <cols>
    <col min="2" max="2" width="19.109375" customWidth="1"/>
    <col min="3" max="3" width="45.109375" style="7" bestFit="1" customWidth="1"/>
    <col min="4" max="4" width="37.109375" style="2" customWidth="1"/>
    <col min="5" max="5" width="27.21875" customWidth="1"/>
  </cols>
  <sheetData>
    <row r="2" spans="2:5">
      <c r="B2" s="94" t="s">
        <v>73</v>
      </c>
      <c r="C2" s="95"/>
      <c r="D2" s="95"/>
      <c r="E2" s="95"/>
    </row>
    <row r="3" spans="2:5">
      <c r="B3" s="95"/>
      <c r="C3" s="95"/>
      <c r="D3" s="95"/>
      <c r="E3" s="95"/>
    </row>
    <row r="4" spans="2:5" s="24" customFormat="1">
      <c r="B4" s="25" t="s">
        <v>32</v>
      </c>
      <c r="C4" s="26" t="s">
        <v>30</v>
      </c>
      <c r="D4" s="27" t="s">
        <v>31</v>
      </c>
      <c r="E4" s="25" t="s">
        <v>33</v>
      </c>
    </row>
    <row r="5" spans="2:5">
      <c r="B5" s="28" t="s">
        <v>0</v>
      </c>
      <c r="C5" s="29" t="s">
        <v>42</v>
      </c>
      <c r="D5" s="30">
        <v>45839</v>
      </c>
      <c r="E5" s="28" t="s">
        <v>43</v>
      </c>
    </row>
    <row r="6" spans="2:5">
      <c r="B6" s="28" t="s">
        <v>34</v>
      </c>
      <c r="C6" s="29" t="s">
        <v>59</v>
      </c>
      <c r="D6" s="31" t="s">
        <v>14</v>
      </c>
      <c r="E6" s="28" t="s">
        <v>44</v>
      </c>
    </row>
    <row r="7" spans="2:5">
      <c r="B7" s="28" t="s">
        <v>35</v>
      </c>
      <c r="C7" s="29" t="s">
        <v>45</v>
      </c>
      <c r="D7" s="31">
        <v>10</v>
      </c>
      <c r="E7" s="28" t="s">
        <v>46</v>
      </c>
    </row>
    <row r="8" spans="2:5">
      <c r="B8" s="28" t="s">
        <v>36</v>
      </c>
      <c r="C8" s="29" t="s">
        <v>47</v>
      </c>
      <c r="D8" s="32">
        <v>57</v>
      </c>
      <c r="E8" s="28" t="s">
        <v>48</v>
      </c>
    </row>
    <row r="9" spans="2:5">
      <c r="B9" s="28" t="s">
        <v>37</v>
      </c>
      <c r="C9" s="29" t="s">
        <v>49</v>
      </c>
      <c r="D9" s="31" t="s">
        <v>14</v>
      </c>
      <c r="E9" s="28" t="s">
        <v>50</v>
      </c>
    </row>
    <row r="10" spans="2:5">
      <c r="B10" s="28" t="s">
        <v>5</v>
      </c>
      <c r="C10" s="29" t="s">
        <v>57</v>
      </c>
      <c r="D10" s="31">
        <v>3</v>
      </c>
      <c r="E10" s="28" t="s">
        <v>58</v>
      </c>
    </row>
    <row r="11" spans="2:5">
      <c r="B11" s="28" t="s">
        <v>38</v>
      </c>
      <c r="C11" s="29" t="s">
        <v>60</v>
      </c>
      <c r="D11" s="31" t="s">
        <v>51</v>
      </c>
      <c r="E11" s="28" t="s">
        <v>52</v>
      </c>
    </row>
    <row r="12" spans="2:5">
      <c r="B12" s="28" t="s">
        <v>39</v>
      </c>
      <c r="C12" s="29" t="s">
        <v>61</v>
      </c>
      <c r="D12" s="31" t="s">
        <v>20</v>
      </c>
      <c r="E12" s="28" t="s">
        <v>53</v>
      </c>
    </row>
    <row r="13" spans="2:5">
      <c r="B13" s="28" t="s">
        <v>40</v>
      </c>
      <c r="C13" s="29" t="s">
        <v>54</v>
      </c>
      <c r="D13" s="31">
        <v>6</v>
      </c>
      <c r="E13" s="28" t="s">
        <v>55</v>
      </c>
    </row>
    <row r="14" spans="2:5">
      <c r="B14" s="28" t="s">
        <v>41</v>
      </c>
      <c r="C14" s="33" t="s">
        <v>62</v>
      </c>
      <c r="D14" s="31" t="s">
        <v>21</v>
      </c>
      <c r="E14" s="28" t="s">
        <v>56</v>
      </c>
    </row>
  </sheetData>
  <sheetProtection algorithmName="SHA-512" hashValue="2hgCjrrgfaAaoSjdTaXkd4f/NR4FGNMtIZMM5ROnrYlsES9/csD7SfrH177nnNebCwQ8dWw4QdLjs2rIMOu9Og==" saltValue="c6StvE9/G7VzYVe1ZU+ATw==" spinCount="100000" sheet="1" objects="1" scenarios="1" selectLockedCells="1"/>
  <mergeCells count="1">
    <mergeCell ref="B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918B-B10C-446A-9A28-AC87D20DA4B7}">
  <dimension ref="B1:R33"/>
  <sheetViews>
    <sheetView zoomScale="90" zoomScaleNormal="90" workbookViewId="0">
      <selection activeCell="C17" sqref="C17"/>
    </sheetView>
  </sheetViews>
  <sheetFormatPr defaultRowHeight="14.4"/>
  <cols>
    <col min="2" max="2" width="23.5546875" bestFit="1" customWidth="1"/>
    <col min="3" max="3" width="12" bestFit="1" customWidth="1"/>
    <col min="4" max="4" width="10.5546875" bestFit="1" customWidth="1"/>
    <col min="6" max="6" width="8.6640625" customWidth="1"/>
    <col min="7" max="7" width="10.109375" customWidth="1"/>
  </cols>
  <sheetData>
    <row r="1" spans="2:18" ht="16.2" customHeight="1"/>
    <row r="3" spans="2:18">
      <c r="F3" s="96" t="s">
        <v>87</v>
      </c>
      <c r="G3" s="96"/>
      <c r="H3" s="96"/>
      <c r="I3" s="96"/>
      <c r="J3" s="96"/>
      <c r="K3" s="96"/>
      <c r="L3" s="96"/>
      <c r="M3" s="96"/>
      <c r="N3" s="96"/>
      <c r="O3" s="96"/>
      <c r="P3" s="96"/>
      <c r="Q3" s="96"/>
      <c r="R3" s="96"/>
    </row>
    <row r="4" spans="2:18" ht="14.4" customHeight="1">
      <c r="F4" s="96"/>
      <c r="G4" s="96"/>
      <c r="H4" s="96"/>
      <c r="I4" s="96"/>
      <c r="J4" s="96"/>
      <c r="K4" s="96"/>
      <c r="L4" s="96"/>
      <c r="M4" s="96"/>
      <c r="N4" s="96"/>
      <c r="O4" s="96"/>
      <c r="P4" s="96"/>
      <c r="Q4" s="96"/>
      <c r="R4" s="96"/>
    </row>
    <row r="5" spans="2:18">
      <c r="F5" s="96"/>
      <c r="G5" s="96"/>
      <c r="H5" s="96"/>
      <c r="I5" s="96"/>
      <c r="J5" s="96"/>
      <c r="K5" s="96"/>
      <c r="L5" s="96"/>
      <c r="M5" s="96"/>
      <c r="N5" s="96"/>
      <c r="O5" s="96"/>
      <c r="P5" s="96"/>
      <c r="Q5" s="96"/>
      <c r="R5" s="96"/>
    </row>
    <row r="6" spans="2:18">
      <c r="F6" s="96"/>
      <c r="G6" s="96"/>
      <c r="H6" s="96"/>
      <c r="I6" s="96"/>
      <c r="J6" s="96"/>
      <c r="K6" s="96"/>
      <c r="L6" s="96"/>
      <c r="M6" s="96"/>
      <c r="N6" s="96"/>
      <c r="O6" s="96"/>
      <c r="P6" s="96"/>
      <c r="Q6" s="96"/>
      <c r="R6" s="96"/>
    </row>
    <row r="7" spans="2:18">
      <c r="B7" s="114" t="s">
        <v>74</v>
      </c>
      <c r="C7" s="114" t="s">
        <v>85</v>
      </c>
      <c r="D7" s="114" t="s">
        <v>86</v>
      </c>
    </row>
    <row r="8" spans="2:18">
      <c r="B8" s="41" t="s">
        <v>76</v>
      </c>
      <c r="C8" s="42">
        <v>5.4285714285714288</v>
      </c>
      <c r="D8" s="43">
        <v>420</v>
      </c>
    </row>
    <row r="9" spans="2:18">
      <c r="B9" s="41" t="s">
        <v>77</v>
      </c>
      <c r="C9" s="42">
        <v>5.8571428571428568</v>
      </c>
      <c r="D9" s="43">
        <v>405</v>
      </c>
    </row>
    <row r="10" spans="2:18">
      <c r="B10" s="41" t="s">
        <v>78</v>
      </c>
      <c r="C10" s="42">
        <v>4.8571428571428568</v>
      </c>
      <c r="D10" s="43">
        <v>424</v>
      </c>
    </row>
    <row r="11" spans="2:18">
      <c r="B11" s="41" t="s">
        <v>79</v>
      </c>
      <c r="C11" s="42">
        <v>4.8571428571428568</v>
      </c>
      <c r="D11" s="43">
        <v>449</v>
      </c>
    </row>
    <row r="12" spans="2:18">
      <c r="B12" s="41" t="s">
        <v>80</v>
      </c>
      <c r="C12" s="42">
        <v>5.5714285714285712</v>
      </c>
      <c r="D12" s="43">
        <v>374</v>
      </c>
    </row>
    <row r="13" spans="2:18">
      <c r="B13" s="41" t="s">
        <v>81</v>
      </c>
      <c r="C13" s="42">
        <v>5.7142857142857144</v>
      </c>
      <c r="D13" s="43">
        <v>331</v>
      </c>
    </row>
    <row r="14" spans="2:18">
      <c r="B14" s="41" t="s">
        <v>82</v>
      </c>
      <c r="C14" s="42">
        <v>5.5714285714285712</v>
      </c>
      <c r="D14" s="43">
        <v>344</v>
      </c>
    </row>
    <row r="15" spans="2:18">
      <c r="B15" s="41" t="s">
        <v>83</v>
      </c>
      <c r="C15" s="42">
        <v>5.8571428571428568</v>
      </c>
      <c r="D15" s="43">
        <v>341</v>
      </c>
    </row>
    <row r="16" spans="2:18">
      <c r="B16" s="41" t="s">
        <v>84</v>
      </c>
      <c r="C16" s="42">
        <v>5.8571428571428568</v>
      </c>
      <c r="D16" s="43">
        <v>329</v>
      </c>
    </row>
    <row r="17" spans="2:18">
      <c r="B17" s="115" t="s">
        <v>75</v>
      </c>
      <c r="C17" s="114">
        <v>5.5079365079365079</v>
      </c>
      <c r="D17" s="116">
        <v>3417</v>
      </c>
    </row>
    <row r="31" spans="2:18">
      <c r="F31" s="39"/>
      <c r="G31" s="2"/>
      <c r="H31" s="2"/>
      <c r="I31" s="2"/>
      <c r="J31" s="2"/>
      <c r="K31" s="2"/>
      <c r="L31" s="2"/>
      <c r="M31" s="2"/>
      <c r="N31" s="2"/>
      <c r="O31" s="2"/>
      <c r="P31" s="2"/>
      <c r="Q31" s="2"/>
      <c r="R31" s="2"/>
    </row>
    <row r="32" spans="2:18">
      <c r="F32" s="2"/>
      <c r="G32" s="2"/>
      <c r="H32" s="2"/>
      <c r="I32" s="2"/>
      <c r="J32" s="2"/>
      <c r="K32" s="2"/>
      <c r="L32" s="2"/>
      <c r="M32" s="2"/>
      <c r="N32" s="2"/>
      <c r="O32" s="2"/>
      <c r="P32" s="2"/>
      <c r="Q32" s="2"/>
      <c r="R32" s="2"/>
    </row>
    <row r="33" spans="7:7">
      <c r="G33" s="40"/>
    </row>
  </sheetData>
  <sheetProtection selectLockedCells="1"/>
  <mergeCells count="1">
    <mergeCell ref="F3:R6"/>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FA040-D6CD-4E6C-A965-4F755BE3C575}">
  <dimension ref="B5:R32"/>
  <sheetViews>
    <sheetView zoomScale="80" zoomScaleNormal="80" workbookViewId="0">
      <selection activeCell="C17" sqref="C17"/>
    </sheetView>
  </sheetViews>
  <sheetFormatPr defaultRowHeight="14.4"/>
  <cols>
    <col min="2" max="2" width="21.5546875" bestFit="1" customWidth="1"/>
    <col min="3" max="4" width="12" bestFit="1" customWidth="1"/>
  </cols>
  <sheetData>
    <row r="5" spans="2:18" ht="14.4" customHeight="1">
      <c r="G5" s="97" t="s">
        <v>92</v>
      </c>
      <c r="H5" s="97"/>
      <c r="I5" s="97"/>
      <c r="J5" s="97"/>
      <c r="K5" s="97"/>
      <c r="L5" s="97"/>
      <c r="M5" s="97"/>
      <c r="N5" s="97"/>
      <c r="O5" s="97"/>
      <c r="P5" s="97"/>
      <c r="Q5" s="97"/>
      <c r="R5" s="97"/>
    </row>
    <row r="6" spans="2:18">
      <c r="G6" s="97"/>
      <c r="H6" s="97"/>
      <c r="I6" s="97"/>
      <c r="J6" s="97"/>
      <c r="K6" s="97"/>
      <c r="L6" s="97"/>
      <c r="M6" s="97"/>
      <c r="N6" s="97"/>
      <c r="O6" s="97"/>
      <c r="P6" s="97"/>
      <c r="Q6" s="97"/>
      <c r="R6" s="97"/>
    </row>
    <row r="7" spans="2:18">
      <c r="G7" s="97"/>
      <c r="H7" s="97"/>
      <c r="I7" s="97"/>
      <c r="J7" s="97"/>
      <c r="K7" s="97"/>
      <c r="L7" s="97"/>
      <c r="M7" s="97"/>
      <c r="N7" s="97"/>
      <c r="O7" s="97"/>
      <c r="P7" s="97"/>
      <c r="Q7" s="97"/>
      <c r="R7" s="97"/>
    </row>
    <row r="8" spans="2:18">
      <c r="B8" s="117" t="s">
        <v>74</v>
      </c>
      <c r="C8" s="117" t="s">
        <v>89</v>
      </c>
      <c r="D8" s="117" t="s">
        <v>90</v>
      </c>
    </row>
    <row r="9" spans="2:18">
      <c r="B9" s="123" t="s">
        <v>77</v>
      </c>
      <c r="C9" s="122">
        <v>5</v>
      </c>
      <c r="D9" s="122">
        <v>4.666666666666667</v>
      </c>
    </row>
    <row r="10" spans="2:18">
      <c r="B10" s="123" t="s">
        <v>78</v>
      </c>
      <c r="C10" s="122">
        <v>4</v>
      </c>
      <c r="D10" s="122">
        <v>6</v>
      </c>
    </row>
    <row r="11" spans="2:18">
      <c r="B11" s="123" t="s">
        <v>79</v>
      </c>
      <c r="C11" s="122">
        <v>3.5</v>
      </c>
      <c r="D11" s="122">
        <v>4.5</v>
      </c>
    </row>
    <row r="12" spans="2:18">
      <c r="B12" s="123" t="s">
        <v>80</v>
      </c>
      <c r="C12" s="122">
        <v>4</v>
      </c>
      <c r="D12" s="122">
        <v>5</v>
      </c>
    </row>
    <row r="13" spans="2:18">
      <c r="B13" s="123" t="s">
        <v>81</v>
      </c>
      <c r="C13" s="122">
        <v>5</v>
      </c>
      <c r="D13" s="122">
        <v>4.5</v>
      </c>
    </row>
    <row r="14" spans="2:18">
      <c r="B14" s="123" t="s">
        <v>82</v>
      </c>
      <c r="C14" s="122">
        <v>3</v>
      </c>
      <c r="D14" s="122">
        <v>7</v>
      </c>
    </row>
    <row r="15" spans="2:18">
      <c r="B15" s="123" t="s">
        <v>84</v>
      </c>
      <c r="C15" s="122">
        <v>4.333333333333333</v>
      </c>
      <c r="D15" s="122">
        <v>5</v>
      </c>
    </row>
    <row r="16" spans="2:18">
      <c r="B16" s="118" t="s">
        <v>75</v>
      </c>
      <c r="C16" s="124">
        <v>4.2857142857142856</v>
      </c>
      <c r="D16" s="124">
        <v>5.0714285714285712</v>
      </c>
    </row>
    <row r="31" spans="7:18">
      <c r="G31" s="98" t="s">
        <v>91</v>
      </c>
      <c r="H31" s="99"/>
      <c r="I31" s="99"/>
      <c r="J31" s="99"/>
      <c r="K31" s="99"/>
      <c r="L31" s="99"/>
      <c r="M31" s="99"/>
      <c r="N31" s="99"/>
      <c r="O31" s="99"/>
      <c r="P31" s="99"/>
      <c r="Q31" s="99"/>
      <c r="R31" s="99"/>
    </row>
    <row r="32" spans="7:18">
      <c r="G32" s="99"/>
      <c r="H32" s="99"/>
      <c r="I32" s="99"/>
      <c r="J32" s="99"/>
      <c r="K32" s="99"/>
      <c r="L32" s="99"/>
      <c r="M32" s="99"/>
      <c r="N32" s="99"/>
      <c r="O32" s="99"/>
      <c r="P32" s="99"/>
      <c r="Q32" s="99"/>
      <c r="R32" s="99"/>
    </row>
  </sheetData>
  <mergeCells count="2">
    <mergeCell ref="G5:R7"/>
    <mergeCell ref="G31:R3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7AC6F-1FB6-4646-9F04-A6127BC8095F}">
  <dimension ref="B4:T20"/>
  <sheetViews>
    <sheetView zoomScale="80" zoomScaleNormal="80" workbookViewId="0">
      <selection activeCell="F18" sqref="F18"/>
    </sheetView>
  </sheetViews>
  <sheetFormatPr defaultRowHeight="14.4"/>
  <cols>
    <col min="2" max="2" width="23.5546875" bestFit="1" customWidth="1"/>
    <col min="3" max="3" width="14.21875" bestFit="1" customWidth="1"/>
    <col min="4" max="4" width="14.5546875" bestFit="1" customWidth="1"/>
    <col min="5" max="5" width="19.77734375" bestFit="1" customWidth="1"/>
  </cols>
  <sheetData>
    <row r="4" spans="2:20" ht="14.4" customHeight="1">
      <c r="H4" s="100" t="s">
        <v>97</v>
      </c>
      <c r="I4" s="101"/>
      <c r="J4" s="101"/>
      <c r="K4" s="101"/>
      <c r="L4" s="101"/>
      <c r="M4" s="101"/>
      <c r="N4" s="101"/>
      <c r="O4" s="101"/>
      <c r="P4" s="101"/>
      <c r="Q4" s="101"/>
      <c r="R4" s="101"/>
      <c r="S4" s="101"/>
      <c r="T4" s="102"/>
    </row>
    <row r="5" spans="2:20">
      <c r="H5" s="103"/>
      <c r="I5" s="104"/>
      <c r="J5" s="104"/>
      <c r="K5" s="104"/>
      <c r="L5" s="104"/>
      <c r="M5" s="104"/>
      <c r="N5" s="104"/>
      <c r="O5" s="104"/>
      <c r="P5" s="104"/>
      <c r="Q5" s="104"/>
      <c r="R5" s="104"/>
      <c r="S5" s="104"/>
      <c r="T5" s="105"/>
    </row>
    <row r="6" spans="2:20">
      <c r="H6" s="103"/>
      <c r="I6" s="104"/>
      <c r="J6" s="104"/>
      <c r="K6" s="104"/>
      <c r="L6" s="104"/>
      <c r="M6" s="104"/>
      <c r="N6" s="104"/>
      <c r="O6" s="104"/>
      <c r="P6" s="104"/>
      <c r="Q6" s="104"/>
      <c r="R6" s="104"/>
      <c r="S6" s="104"/>
      <c r="T6" s="105"/>
    </row>
    <row r="7" spans="2:20">
      <c r="H7" s="103"/>
      <c r="I7" s="104"/>
      <c r="J7" s="104"/>
      <c r="K7" s="104"/>
      <c r="L7" s="104"/>
      <c r="M7" s="104"/>
      <c r="N7" s="104"/>
      <c r="O7" s="104"/>
      <c r="P7" s="104"/>
      <c r="Q7" s="104"/>
      <c r="R7" s="104"/>
      <c r="S7" s="104"/>
      <c r="T7" s="105"/>
    </row>
    <row r="8" spans="2:20">
      <c r="H8" s="106"/>
      <c r="I8" s="107"/>
      <c r="J8" s="107"/>
      <c r="K8" s="107"/>
      <c r="L8" s="107"/>
      <c r="M8" s="107"/>
      <c r="N8" s="107"/>
      <c r="O8" s="107"/>
      <c r="P8" s="107"/>
      <c r="Q8" s="107"/>
      <c r="R8" s="107"/>
      <c r="S8" s="107"/>
      <c r="T8" s="108"/>
    </row>
    <row r="10" spans="2:20">
      <c r="B10" s="119" t="s">
        <v>74</v>
      </c>
      <c r="C10" s="119" t="s">
        <v>94</v>
      </c>
      <c r="D10" s="119" t="s">
        <v>95</v>
      </c>
      <c r="E10" s="119" t="s">
        <v>96</v>
      </c>
    </row>
    <row r="11" spans="2:20">
      <c r="B11" s="7" t="s">
        <v>76</v>
      </c>
      <c r="C11" s="44">
        <v>7</v>
      </c>
      <c r="D11" s="44">
        <v>5.4285714285714288</v>
      </c>
      <c r="E11" s="44">
        <v>6.8571428571428568</v>
      </c>
    </row>
    <row r="12" spans="2:20">
      <c r="B12" s="7" t="s">
        <v>77</v>
      </c>
      <c r="C12" s="44">
        <v>7.4285714285714288</v>
      </c>
      <c r="D12" s="44">
        <v>5.8571428571428568</v>
      </c>
      <c r="E12" s="44">
        <v>6.2857142857142856</v>
      </c>
    </row>
    <row r="13" spans="2:20">
      <c r="B13" s="7" t="s">
        <v>78</v>
      </c>
      <c r="C13" s="44">
        <v>6.1428571428571432</v>
      </c>
      <c r="D13" s="44">
        <v>4.8571428571428568</v>
      </c>
      <c r="E13" s="44">
        <v>6.8571428571428568</v>
      </c>
    </row>
    <row r="14" spans="2:20">
      <c r="B14" s="7" t="s">
        <v>79</v>
      </c>
      <c r="C14" s="44">
        <v>6.1428571428571432</v>
      </c>
      <c r="D14" s="44">
        <v>4.8571428571428568</v>
      </c>
      <c r="E14" s="44">
        <v>6.2857142857142856</v>
      </c>
    </row>
    <row r="15" spans="2:20">
      <c r="B15" s="7" t="s">
        <v>80</v>
      </c>
      <c r="C15" s="44">
        <v>6</v>
      </c>
      <c r="D15" s="44">
        <v>5.5714285714285712</v>
      </c>
      <c r="E15" s="44">
        <v>6.1428571428571432</v>
      </c>
    </row>
    <row r="16" spans="2:20">
      <c r="B16" s="7" t="s">
        <v>81</v>
      </c>
      <c r="C16" s="44">
        <v>6.7142857142857144</v>
      </c>
      <c r="D16" s="44">
        <v>5.7142857142857144</v>
      </c>
      <c r="E16" s="44">
        <v>5</v>
      </c>
    </row>
    <row r="17" spans="2:5">
      <c r="B17" s="7" t="s">
        <v>82</v>
      </c>
      <c r="C17" s="44">
        <v>6</v>
      </c>
      <c r="D17" s="44">
        <v>5.5714285714285712</v>
      </c>
      <c r="E17" s="44">
        <v>7.1428571428571432</v>
      </c>
    </row>
    <row r="18" spans="2:5">
      <c r="B18" s="7" t="s">
        <v>83</v>
      </c>
      <c r="C18" s="44">
        <v>5</v>
      </c>
      <c r="D18" s="44">
        <v>5.8571428571428568</v>
      </c>
      <c r="E18" s="44">
        <v>5.8571428571428568</v>
      </c>
    </row>
    <row r="19" spans="2:5">
      <c r="B19" s="7" t="s">
        <v>84</v>
      </c>
      <c r="C19" s="44">
        <v>6.5714285714285712</v>
      </c>
      <c r="D19" s="44">
        <v>5.8571428571428568</v>
      </c>
      <c r="E19" s="44">
        <v>5.8571428571428568</v>
      </c>
    </row>
    <row r="20" spans="2:5">
      <c r="B20" s="120" t="s">
        <v>75</v>
      </c>
      <c r="C20" s="121">
        <v>6.333333333333333</v>
      </c>
      <c r="D20" s="121">
        <v>5.5079365079365079</v>
      </c>
      <c r="E20" s="121">
        <v>6.253968253968254</v>
      </c>
    </row>
  </sheetData>
  <mergeCells count="1">
    <mergeCell ref="H4:T8"/>
  </mergeCells>
  <conditionalFormatting sqref="C21:C1048576 C10">
    <cfRule type="colorScale" priority="2">
      <colorScale>
        <cfvo type="min"/>
        <cfvo type="max"/>
        <color rgb="FFF8696B"/>
        <color rgb="FFFCFCFF"/>
      </colorScale>
    </cfRule>
  </conditionalFormatting>
  <conditionalFormatting sqref="E21:E1048576 E10">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3BE40-0422-4453-BBFF-846D933B200B}">
  <dimension ref="A2:P14"/>
  <sheetViews>
    <sheetView zoomScale="90" zoomScaleNormal="90" workbookViewId="0">
      <selection activeCell="R18" sqref="R18"/>
    </sheetView>
  </sheetViews>
  <sheetFormatPr defaultRowHeight="14.4"/>
  <cols>
    <col min="1" max="1" width="10.33203125" bestFit="1" customWidth="1"/>
    <col min="2" max="2" width="21.77734375" bestFit="1" customWidth="1"/>
    <col min="3" max="3" width="10.5546875" customWidth="1"/>
    <col min="4" max="4" width="8.88671875" style="2"/>
  </cols>
  <sheetData>
    <row r="2" spans="1:16">
      <c r="A2" s="40"/>
    </row>
    <row r="3" spans="1:16">
      <c r="A3" s="40"/>
      <c r="B3" s="45" t="s">
        <v>98</v>
      </c>
      <c r="C3" s="45" t="s">
        <v>99</v>
      </c>
      <c r="D3" s="46" t="s">
        <v>100</v>
      </c>
      <c r="F3" s="109" t="s">
        <v>104</v>
      </c>
      <c r="G3" s="110"/>
      <c r="H3" s="110"/>
      <c r="I3" s="110"/>
      <c r="J3" s="110"/>
      <c r="K3" s="110"/>
      <c r="L3" s="110"/>
      <c r="M3" s="110"/>
      <c r="N3" s="110"/>
      <c r="O3" s="110"/>
      <c r="P3" s="110"/>
    </row>
    <row r="4" spans="1:16">
      <c r="A4" s="40"/>
      <c r="B4" s="47" t="s">
        <v>105</v>
      </c>
      <c r="C4" s="48">
        <v>5.4285714285714288</v>
      </c>
      <c r="D4" s="23" t="s">
        <v>101</v>
      </c>
      <c r="F4" s="110"/>
      <c r="G4" s="110"/>
      <c r="H4" s="110"/>
      <c r="I4" s="110"/>
      <c r="J4" s="110"/>
      <c r="K4" s="110"/>
      <c r="L4" s="110"/>
      <c r="M4" s="110"/>
      <c r="N4" s="110"/>
      <c r="O4" s="110"/>
      <c r="P4" s="110"/>
    </row>
    <row r="5" spans="1:16">
      <c r="A5" s="40"/>
      <c r="B5" s="47" t="s">
        <v>106</v>
      </c>
      <c r="C5" s="48">
        <v>5.8571428571428568</v>
      </c>
      <c r="D5" s="23" t="s">
        <v>102</v>
      </c>
      <c r="F5" s="110"/>
      <c r="G5" s="110"/>
      <c r="H5" s="110"/>
      <c r="I5" s="110"/>
      <c r="J5" s="110"/>
      <c r="K5" s="110"/>
      <c r="L5" s="110"/>
      <c r="M5" s="110"/>
      <c r="N5" s="110"/>
      <c r="O5" s="110"/>
      <c r="P5" s="110"/>
    </row>
    <row r="6" spans="1:16">
      <c r="A6" s="40"/>
      <c r="B6" s="47" t="s">
        <v>107</v>
      </c>
      <c r="C6" s="48">
        <v>4.8571428571428568</v>
      </c>
      <c r="D6" s="23" t="s">
        <v>103</v>
      </c>
      <c r="F6" s="110"/>
      <c r="G6" s="110"/>
      <c r="H6" s="110"/>
      <c r="I6" s="110"/>
      <c r="J6" s="110"/>
      <c r="K6" s="110"/>
      <c r="L6" s="110"/>
      <c r="M6" s="110"/>
      <c r="N6" s="110"/>
      <c r="O6" s="110"/>
      <c r="P6" s="110"/>
    </row>
    <row r="7" spans="1:16">
      <c r="A7" s="40"/>
      <c r="B7" s="47" t="s">
        <v>108</v>
      </c>
      <c r="C7" s="48">
        <v>4.8571428571428568</v>
      </c>
      <c r="D7" s="23" t="s">
        <v>103</v>
      </c>
    </row>
    <row r="8" spans="1:16">
      <c r="A8" s="40"/>
      <c r="B8" s="47" t="s">
        <v>109</v>
      </c>
      <c r="C8" s="48">
        <v>5.5714285714285712</v>
      </c>
      <c r="D8" s="23" t="s">
        <v>101</v>
      </c>
    </row>
    <row r="9" spans="1:16">
      <c r="A9" s="40"/>
      <c r="B9" s="47" t="s">
        <v>110</v>
      </c>
      <c r="C9" s="48">
        <v>5.7142857142857144</v>
      </c>
      <c r="D9" s="23" t="s">
        <v>101</v>
      </c>
    </row>
    <row r="10" spans="1:16">
      <c r="A10" s="40"/>
      <c r="B10" s="47" t="s">
        <v>111</v>
      </c>
      <c r="C10" s="48">
        <v>5.5714285714285712</v>
      </c>
      <c r="D10" s="23" t="s">
        <v>101</v>
      </c>
    </row>
    <row r="11" spans="1:16">
      <c r="A11" s="40"/>
      <c r="B11" s="47" t="s">
        <v>112</v>
      </c>
      <c r="C11" s="48">
        <v>5.8571428571428568</v>
      </c>
      <c r="D11" s="23" t="s">
        <v>102</v>
      </c>
    </row>
    <row r="12" spans="1:16">
      <c r="A12" s="40"/>
      <c r="B12" s="47" t="s">
        <v>113</v>
      </c>
      <c r="C12" s="48">
        <v>5.8571428571428568</v>
      </c>
      <c r="D12" s="23" t="s">
        <v>102</v>
      </c>
    </row>
    <row r="13" spans="1:16">
      <c r="A13" s="40"/>
    </row>
    <row r="14" spans="1:16">
      <c r="A14" s="40"/>
    </row>
  </sheetData>
  <sheetProtection algorithmName="SHA-512" hashValue="RyUH879Y22ik5Rrk4guBPo76QwMTeHF5imNOFMkGJt36E/Ufz8ug+Ov0543cLYcwR6fXXRTMGJ6E0ITwQS913Q==" saltValue="ShRdoQSLN1CF0ZmLo6207Q==" spinCount="100000" sheet="1" objects="1" scenarios="1" selectLockedCells="1"/>
  <mergeCells count="1">
    <mergeCell ref="F3:P6"/>
  </mergeCells>
  <phoneticPr fontId="1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5612D-A371-4FEF-9790-1EB455300C91}">
  <dimension ref="B5:O12"/>
  <sheetViews>
    <sheetView zoomScale="90" zoomScaleNormal="90" workbookViewId="0">
      <selection activeCell="C17" sqref="C17"/>
    </sheetView>
  </sheetViews>
  <sheetFormatPr defaultRowHeight="14.4"/>
  <cols>
    <col min="2" max="2" width="13.5546875" style="2" customWidth="1"/>
    <col min="3" max="3" width="14.109375" style="2" customWidth="1"/>
  </cols>
  <sheetData>
    <row r="5" spans="2:15">
      <c r="F5" s="111" t="s">
        <v>119</v>
      </c>
      <c r="G5" s="112"/>
      <c r="H5" s="112"/>
      <c r="I5" s="112"/>
      <c r="J5" s="112"/>
      <c r="K5" s="112"/>
      <c r="L5" s="112"/>
      <c r="M5" s="112"/>
      <c r="N5" s="112"/>
      <c r="O5" s="112"/>
    </row>
    <row r="6" spans="2:15">
      <c r="F6" s="112"/>
      <c r="G6" s="112"/>
      <c r="H6" s="112"/>
      <c r="I6" s="112"/>
      <c r="J6" s="112"/>
      <c r="K6" s="112"/>
      <c r="L6" s="112"/>
      <c r="M6" s="112"/>
      <c r="N6" s="112"/>
      <c r="O6" s="112"/>
    </row>
    <row r="7" spans="2:15">
      <c r="F7" s="112"/>
      <c r="G7" s="112"/>
      <c r="H7" s="112"/>
      <c r="I7" s="112"/>
      <c r="J7" s="112"/>
      <c r="K7" s="112"/>
      <c r="L7" s="112"/>
      <c r="M7" s="112"/>
      <c r="N7" s="112"/>
      <c r="O7" s="112"/>
    </row>
    <row r="8" spans="2:15">
      <c r="F8" s="112"/>
      <c r="G8" s="112"/>
      <c r="H8" s="112"/>
      <c r="I8" s="112"/>
      <c r="J8" s="112"/>
      <c r="K8" s="112"/>
      <c r="L8" s="112"/>
      <c r="M8" s="112"/>
      <c r="N8" s="112"/>
      <c r="O8" s="112"/>
    </row>
    <row r="9" spans="2:15">
      <c r="B9" s="52" t="s">
        <v>116</v>
      </c>
      <c r="C9" s="52" t="s">
        <v>68</v>
      </c>
    </row>
    <row r="10" spans="2:15">
      <c r="B10" s="23" t="s">
        <v>115</v>
      </c>
      <c r="C10" s="49">
        <f>COUNTIF(Tracker_Data[Burnout Flag], "Burnout")/ COUNTA(Tracker_Data[Burnout Flag])*100</f>
        <v>22.222222222222221</v>
      </c>
    </row>
    <row r="11" spans="2:15">
      <c r="B11" s="23" t="s">
        <v>117</v>
      </c>
      <c r="C11" s="49">
        <f>100-C10</f>
        <v>77.777777777777771</v>
      </c>
    </row>
    <row r="12" spans="2:15">
      <c r="B12" s="23" t="s">
        <v>118</v>
      </c>
      <c r="C12" s="23">
        <v>100</v>
      </c>
    </row>
  </sheetData>
  <sheetProtection algorithmName="SHA-512" hashValue="Qw89tJXsC72Mc8b+fe6EhaeRfeRI93Ms7wQeWW+pZDXLgNn1anTDVDnMNbDnaovos73G7T0k18hnsoml25zHLA==" saltValue="9DKvZ9cit0YH60dRd9ucTA==" spinCount="100000" sheet="1" objects="1" scenarios="1" selectLockedCells="1"/>
  <mergeCells count="1">
    <mergeCell ref="F5:O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D795-2A2F-4569-8762-C7B225E41DC0}">
  <dimension ref="B3:S12"/>
  <sheetViews>
    <sheetView tabSelected="1" zoomScale="90" zoomScaleNormal="90" workbookViewId="0">
      <selection activeCell="C17" sqref="C17"/>
    </sheetView>
  </sheetViews>
  <sheetFormatPr defaultRowHeight="14.4"/>
  <cols>
    <col min="2" max="2" width="8.88671875" style="2"/>
    <col min="3" max="3" width="14.5546875" style="2" bestFit="1" customWidth="1"/>
    <col min="4" max="4" width="13.44140625" style="2" customWidth="1"/>
    <col min="5" max="5" width="23.21875" style="2" customWidth="1"/>
    <col min="6" max="6" width="10.5546875" style="2" customWidth="1"/>
  </cols>
  <sheetData>
    <row r="3" spans="2:19" ht="14.4" customHeight="1">
      <c r="B3" s="50" t="s">
        <v>98</v>
      </c>
      <c r="C3" s="50" t="s">
        <v>120</v>
      </c>
      <c r="D3" s="50" t="s">
        <v>4</v>
      </c>
      <c r="E3" s="50" t="s">
        <v>121</v>
      </c>
      <c r="H3" s="113" t="s">
        <v>122</v>
      </c>
      <c r="I3" s="113"/>
      <c r="J3" s="113"/>
      <c r="K3" s="113"/>
      <c r="L3" s="113"/>
      <c r="M3" s="113"/>
      <c r="N3" s="113"/>
      <c r="O3" s="113"/>
      <c r="P3" s="113"/>
      <c r="Q3" s="113"/>
      <c r="R3" s="113"/>
      <c r="S3" s="113"/>
    </row>
    <row r="4" spans="2:19" ht="14.4" customHeight="1">
      <c r="B4" s="23" t="s">
        <v>105</v>
      </c>
      <c r="C4" s="54">
        <v>6.8571428571428568</v>
      </c>
      <c r="D4" s="54">
        <v>7</v>
      </c>
      <c r="E4" s="54">
        <v>7.8571428571428568</v>
      </c>
      <c r="F4" s="51"/>
      <c r="H4" s="113"/>
      <c r="I4" s="113"/>
      <c r="J4" s="113"/>
      <c r="K4" s="113"/>
      <c r="L4" s="113"/>
      <c r="M4" s="113"/>
      <c r="N4" s="113"/>
      <c r="O4" s="113"/>
      <c r="P4" s="113"/>
      <c r="Q4" s="113"/>
      <c r="R4" s="113"/>
      <c r="S4" s="113"/>
    </row>
    <row r="5" spans="2:19" ht="14.4" customHeight="1">
      <c r="B5" s="23" t="s">
        <v>106</v>
      </c>
      <c r="C5" s="54">
        <v>6.2857142857142856</v>
      </c>
      <c r="D5" s="54">
        <v>7.4285714285714288</v>
      </c>
      <c r="E5" s="54">
        <v>7.3714285714285701</v>
      </c>
      <c r="F5" s="51"/>
      <c r="H5" s="113"/>
      <c r="I5" s="113"/>
      <c r="J5" s="113"/>
      <c r="K5" s="113"/>
      <c r="L5" s="113"/>
      <c r="M5" s="113"/>
      <c r="N5" s="113"/>
      <c r="O5" s="113"/>
      <c r="P5" s="113"/>
      <c r="Q5" s="113"/>
      <c r="R5" s="113"/>
      <c r="S5" s="113"/>
    </row>
    <row r="6" spans="2:19">
      <c r="B6" s="23" t="s">
        <v>107</v>
      </c>
      <c r="C6" s="54">
        <v>6.8571428571428568</v>
      </c>
      <c r="D6" s="54">
        <v>6.1428571428571432</v>
      </c>
      <c r="E6" s="54">
        <v>7.6857142857142851</v>
      </c>
      <c r="F6" s="51"/>
      <c r="I6" s="51"/>
      <c r="J6" s="51"/>
    </row>
    <row r="7" spans="2:19">
      <c r="B7" s="23" t="s">
        <v>108</v>
      </c>
      <c r="C7" s="54">
        <v>6.2857142857142856</v>
      </c>
      <c r="D7" s="54">
        <v>6.1428571428571432</v>
      </c>
      <c r="E7" s="54">
        <v>7.1142857142857139</v>
      </c>
      <c r="F7" s="51"/>
      <c r="I7" s="51"/>
      <c r="J7" s="51"/>
    </row>
    <row r="8" spans="2:19">
      <c r="B8" s="23" t="s">
        <v>109</v>
      </c>
      <c r="C8" s="54">
        <v>6.1428571428571432</v>
      </c>
      <c r="D8" s="54">
        <v>6</v>
      </c>
      <c r="E8" s="54">
        <v>6.9428571428571431</v>
      </c>
      <c r="F8" s="53"/>
      <c r="I8" s="51"/>
      <c r="J8" s="51"/>
    </row>
    <row r="9" spans="2:19">
      <c r="B9" s="23" t="s">
        <v>110</v>
      </c>
      <c r="C9" s="54">
        <v>5</v>
      </c>
      <c r="D9" s="54">
        <v>6.7142857142857144</v>
      </c>
      <c r="E9" s="54">
        <v>5.9428571428571431</v>
      </c>
      <c r="F9" s="51"/>
      <c r="I9" s="51"/>
      <c r="J9" s="51"/>
    </row>
    <row r="10" spans="2:19">
      <c r="B10" s="23" t="s">
        <v>111</v>
      </c>
      <c r="C10" s="54">
        <v>7.1428571428571432</v>
      </c>
      <c r="D10" s="54">
        <v>6</v>
      </c>
      <c r="E10" s="54">
        <v>7.9428571428571431</v>
      </c>
      <c r="F10" s="51"/>
      <c r="I10" s="51"/>
      <c r="J10" s="51"/>
    </row>
    <row r="11" spans="2:19">
      <c r="B11" s="23" t="s">
        <v>112</v>
      </c>
      <c r="C11" s="54">
        <v>5.8571428571428568</v>
      </c>
      <c r="D11" s="54">
        <v>5</v>
      </c>
      <c r="E11" s="54">
        <v>6.4571428571428573</v>
      </c>
      <c r="F11" s="51"/>
      <c r="I11" s="51"/>
      <c r="J11" s="51"/>
    </row>
    <row r="12" spans="2:19">
      <c r="B12" s="23" t="s">
        <v>113</v>
      </c>
      <c r="C12" s="54">
        <v>5.8571428571428568</v>
      </c>
      <c r="D12" s="54">
        <v>6.5714285714285712</v>
      </c>
      <c r="E12" s="54">
        <v>6.7714285714285714</v>
      </c>
      <c r="F12" s="51"/>
      <c r="I12" s="51"/>
      <c r="J12" s="51"/>
    </row>
  </sheetData>
  <sheetProtection algorithmName="SHA-512" hashValue="t2gWE/DDjW0i5wEHV5Mwa4fyz+vR2XOjrllTBpSRBZLZFXRC6xnFWFx2j19RSv80cGJxeWkjdmBHuk1Kn1W8cw==" saltValue="KhV8R0kg7U0JgJubmtuisg==" spinCount="100000" sheet="1" objects="1" scenarios="1" selectLockedCells="1"/>
  <mergeCells count="1">
    <mergeCell ref="H3:S5"/>
  </mergeCells>
  <phoneticPr fontId="1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vt:lpstr>
      <vt:lpstr>Case Study</vt:lpstr>
      <vt:lpstr>Data</vt:lpstr>
      <vt:lpstr>Data Dictionary</vt:lpstr>
      <vt:lpstr>Mood-Money Dashboard</vt:lpstr>
      <vt:lpstr>Sleep-Productivity Dashboard</vt:lpstr>
      <vt:lpstr>Doomscrolling-Happiness Dash</vt:lpstr>
      <vt:lpstr>Weekly Mood Rollercoaster</vt:lpstr>
      <vt:lpstr>Burnout Gauge</vt:lpstr>
      <vt:lpstr>What-If Productivity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Kshitija Nikale</dc:creator>
  <cp:lastModifiedBy>Kshitija Nikale</cp:lastModifiedBy>
  <cp:lastPrinted>2025-10-04T05:59:55Z</cp:lastPrinted>
  <dcterms:created xsi:type="dcterms:W3CDTF">2025-09-02T07:31:54Z</dcterms:created>
  <dcterms:modified xsi:type="dcterms:W3CDTF">2025-10-04T06:46:02Z</dcterms:modified>
</cp:coreProperties>
</file>