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7440" windowHeight="6480" activeTab="3"/>
  </bookViews>
  <sheets>
    <sheet name="QUIZ II V SEM 2023" sheetId="1" r:id="rId1"/>
    <sheet name="UNEVEN FLOWS V SEM 2023" sheetId="2" r:id="rId2"/>
    <sheet name="QUIZ II CSE 1ST COPY" sheetId="4" r:id="rId3"/>
    <sheet name="UNEVEN FLOWS V SEM 2023 (2)" sheetId="5" r:id="rId4"/>
  </sheets>
  <calcPr calcId="124519"/>
</workbook>
</file>

<file path=xl/calcChain.xml><?xml version="1.0" encoding="utf-8"?>
<calcChain xmlns="http://schemas.openxmlformats.org/spreadsheetml/2006/main">
  <c r="B32" i="5"/>
  <c r="B30"/>
  <c r="B29"/>
  <c r="B28"/>
  <c r="I9"/>
  <c r="I8"/>
  <c r="I7"/>
  <c r="M3"/>
  <c r="M4"/>
  <c r="L4"/>
  <c r="L3"/>
  <c r="M2"/>
  <c r="L2"/>
  <c r="B9"/>
  <c r="B8"/>
  <c r="B7"/>
  <c r="B10"/>
  <c r="F3"/>
  <c r="F4"/>
  <c r="F2"/>
  <c r="E4"/>
  <c r="E3"/>
  <c r="E2"/>
  <c r="I8" i="4"/>
  <c r="I14"/>
  <c r="I15" s="1"/>
  <c r="B19"/>
  <c r="B26" s="1"/>
  <c r="D16"/>
  <c r="D14"/>
  <c r="D18" s="1"/>
  <c r="B7"/>
  <c r="B8" s="1"/>
  <c r="D6"/>
  <c r="D4"/>
  <c r="D3"/>
  <c r="D2"/>
  <c r="B31" i="5"/>
  <c r="B27"/>
  <c r="B26"/>
  <c r="B25"/>
  <c r="I11"/>
  <c r="I10"/>
  <c r="I12" s="1"/>
  <c r="C9"/>
  <c r="C8"/>
  <c r="C7"/>
  <c r="G8" i="4"/>
  <c r="G27"/>
  <c r="B27"/>
  <c r="G26"/>
  <c r="G28" s="1"/>
  <c r="G22"/>
  <c r="B22"/>
  <c r="G21"/>
  <c r="B21"/>
  <c r="G20"/>
  <c r="G23" s="1"/>
  <c r="B20"/>
  <c r="B23" s="1"/>
  <c r="B9"/>
  <c r="B40" i="1"/>
  <c r="D27" i="2"/>
  <c r="D26"/>
  <c r="D28" s="1"/>
  <c r="D25"/>
  <c r="D24"/>
  <c r="D23"/>
  <c r="B26"/>
  <c r="J11"/>
  <c r="J10"/>
  <c r="J12" s="1"/>
  <c r="H11"/>
  <c r="H10"/>
  <c r="H12" s="1"/>
  <c r="E9"/>
  <c r="E8"/>
  <c r="D10" s="1"/>
  <c r="E7"/>
  <c r="C9"/>
  <c r="B27"/>
  <c r="B25"/>
  <c r="B24"/>
  <c r="B23"/>
  <c r="C8"/>
  <c r="B10" s="1"/>
  <c r="C7"/>
  <c r="D40" i="1"/>
  <c r="I30"/>
  <c r="I29"/>
  <c r="I31" s="1"/>
  <c r="G30"/>
  <c r="G29"/>
  <c r="G31" s="1"/>
  <c r="I25"/>
  <c r="G25"/>
  <c r="I24"/>
  <c r="G24"/>
  <c r="I23"/>
  <c r="I26" s="1"/>
  <c r="G23"/>
  <c r="G26" s="1"/>
  <c r="G12"/>
  <c r="I8"/>
  <c r="I9" s="1"/>
  <c r="G10"/>
  <c r="D30"/>
  <c r="D29"/>
  <c r="D25"/>
  <c r="D24"/>
  <c r="D23"/>
  <c r="B29"/>
  <c r="B30"/>
  <c r="B25"/>
  <c r="B24"/>
  <c r="B23"/>
  <c r="D9"/>
  <c r="D8"/>
  <c r="B8"/>
  <c r="B10" s="1"/>
  <c r="B9"/>
  <c r="D17" i="4" l="1"/>
  <c r="D19" s="1"/>
  <c r="B28"/>
  <c r="B10"/>
  <c r="B28" i="2"/>
  <c r="G11" i="1"/>
  <c r="G13" s="1"/>
  <c r="I10"/>
  <c r="I11" s="1"/>
  <c r="I13" s="1"/>
  <c r="I12"/>
  <c r="D10"/>
  <c r="B26"/>
  <c r="D26"/>
  <c r="D31"/>
  <c r="B31"/>
  <c r="D5" i="4" l="1"/>
  <c r="D7" s="1"/>
</calcChain>
</file>

<file path=xl/sharedStrings.xml><?xml version="1.0" encoding="utf-8"?>
<sst xmlns="http://schemas.openxmlformats.org/spreadsheetml/2006/main" count="207" uniqueCount="38">
  <si>
    <t>Investment</t>
  </si>
  <si>
    <t>Salvage value</t>
  </si>
  <si>
    <t>Additional working capital</t>
  </si>
  <si>
    <t>Cost of capital</t>
  </si>
  <si>
    <t>Tax Rate</t>
  </si>
  <si>
    <t>Estimated life</t>
  </si>
  <si>
    <t>NPAT</t>
  </si>
  <si>
    <t>ARR</t>
  </si>
  <si>
    <t>AVG ANNUAL NPAT</t>
  </si>
  <si>
    <t>AVG INVESTMENT</t>
  </si>
  <si>
    <t>PVF1</t>
  </si>
  <si>
    <t xml:space="preserve">PVF2 </t>
  </si>
  <si>
    <t>PVF3</t>
  </si>
  <si>
    <t>∑PVCI</t>
  </si>
  <si>
    <t>∑PVCO</t>
  </si>
  <si>
    <t>CFAT</t>
  </si>
  <si>
    <t>NPV</t>
  </si>
  <si>
    <t>ANNUITY FACTOR</t>
  </si>
  <si>
    <t>CFBT</t>
  </si>
  <si>
    <t>LESS:DEPRECIATION</t>
  </si>
  <si>
    <t>NPBT</t>
  </si>
  <si>
    <t>LESS:TAX</t>
  </si>
  <si>
    <t>ADD:DEPRECIATION</t>
  </si>
  <si>
    <t>PI</t>
  </si>
  <si>
    <t>PBP</t>
  </si>
  <si>
    <t>CFAT1</t>
  </si>
  <si>
    <t>CFAT2</t>
  </si>
  <si>
    <t>CFAT3</t>
  </si>
  <si>
    <t>NPAT1</t>
  </si>
  <si>
    <t>NPAT2</t>
  </si>
  <si>
    <t>NPAT3</t>
  </si>
  <si>
    <t>DEP</t>
  </si>
  <si>
    <t>AVG NPAT</t>
  </si>
  <si>
    <t>TOT NPAT</t>
  </si>
  <si>
    <t>CFAT4</t>
  </si>
  <si>
    <t>CFAT5</t>
  </si>
  <si>
    <t>PVF4</t>
  </si>
  <si>
    <t>PVF5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</si>
</sst>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0" fillId="0" borderId="6" xfId="0" applyNumberFormat="1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2" fontId="0" fillId="0" borderId="9" xfId="0" applyNumberFormat="1" applyBorder="1"/>
    <xf numFmtId="0" fontId="0" fillId="0" borderId="1" xfId="0" applyFill="1" applyBorder="1"/>
    <xf numFmtId="164" fontId="0" fillId="0" borderId="1" xfId="0" applyNumberFormat="1" applyBorder="1"/>
    <xf numFmtId="0" fontId="0" fillId="0" borderId="5" xfId="0" applyFill="1" applyBorder="1"/>
    <xf numFmtId="164" fontId="0" fillId="0" borderId="6" xfId="0" applyNumberFormat="1" applyBorder="1"/>
    <xf numFmtId="0" fontId="2" fillId="0" borderId="5" xfId="0" applyFont="1" applyBorder="1"/>
    <xf numFmtId="0" fontId="0" fillId="0" borderId="9" xfId="0" applyBorder="1"/>
    <xf numFmtId="164" fontId="1" fillId="0" borderId="1" xfId="0" applyNumberFormat="1" applyFont="1" applyBorder="1"/>
    <xf numFmtId="0" fontId="0" fillId="0" borderId="7" xfId="0" applyFill="1" applyBorder="1"/>
    <xf numFmtId="0" fontId="3" fillId="0" borderId="1" xfId="0" applyFont="1" applyBorder="1"/>
    <xf numFmtId="0" fontId="0" fillId="0" borderId="10" xfId="0" applyFill="1" applyBorder="1"/>
    <xf numFmtId="0" fontId="0" fillId="0" borderId="11" xfId="0" applyBorder="1"/>
    <xf numFmtId="0" fontId="3" fillId="0" borderId="11" xfId="0" applyFont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6" xfId="0" applyFill="1" applyBorder="1"/>
    <xf numFmtId="0" fontId="0" fillId="0" borderId="12" xfId="0" applyBorder="1"/>
    <xf numFmtId="9" fontId="0" fillId="0" borderId="12" xfId="0" applyNumberFormat="1" applyBorder="1"/>
    <xf numFmtId="0" fontId="0" fillId="0" borderId="4" xfId="0" applyFill="1" applyBorder="1"/>
    <xf numFmtId="0" fontId="3" fillId="0" borderId="6" xfId="0" applyFont="1" applyBorder="1"/>
    <xf numFmtId="0" fontId="0" fillId="0" borderId="3" xfId="0" applyFill="1" applyBorder="1"/>
    <xf numFmtId="164" fontId="1" fillId="0" borderId="6" xfId="0" applyNumberFormat="1" applyFont="1" applyBorder="1"/>
    <xf numFmtId="0" fontId="0" fillId="0" borderId="13" xfId="0" applyFill="1" applyBorder="1"/>
    <xf numFmtId="0" fontId="0" fillId="0" borderId="13" xfId="0" applyBorder="1"/>
    <xf numFmtId="0" fontId="0" fillId="0" borderId="14" xfId="0" applyFill="1" applyBorder="1"/>
    <xf numFmtId="164" fontId="0" fillId="0" borderId="13" xfId="0" applyNumberFormat="1" applyBorder="1"/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NumberFormat="1" applyBorder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opLeftCell="A22" workbookViewId="0">
      <selection activeCell="B41" sqref="B41"/>
    </sheetView>
  </sheetViews>
  <sheetFormatPr defaultRowHeight="15"/>
  <cols>
    <col min="1" max="1" width="28" customWidth="1"/>
    <col min="6" max="6" width="28.140625" customWidth="1"/>
  </cols>
  <sheetData>
    <row r="1" spans="1:9">
      <c r="A1" s="3" t="s">
        <v>0</v>
      </c>
      <c r="B1" s="4">
        <v>105000</v>
      </c>
      <c r="C1" s="4"/>
      <c r="D1" s="5">
        <v>125000</v>
      </c>
      <c r="F1" s="3" t="s">
        <v>0</v>
      </c>
      <c r="G1" s="4">
        <v>110000</v>
      </c>
      <c r="H1" s="4"/>
      <c r="I1" s="4">
        <v>100000</v>
      </c>
    </row>
    <row r="2" spans="1:9">
      <c r="A2" s="6" t="s">
        <v>1</v>
      </c>
      <c r="B2" s="1">
        <v>5000</v>
      </c>
      <c r="C2" s="1"/>
      <c r="D2" s="7">
        <v>5000</v>
      </c>
      <c r="F2" s="6" t="s">
        <v>1</v>
      </c>
      <c r="G2" s="1">
        <v>10000</v>
      </c>
      <c r="H2" s="1"/>
      <c r="I2" s="1">
        <v>10000</v>
      </c>
    </row>
    <row r="3" spans="1:9">
      <c r="A3" s="6" t="s">
        <v>2</v>
      </c>
      <c r="B3" s="1">
        <v>2000</v>
      </c>
      <c r="C3" s="1"/>
      <c r="D3" s="7">
        <v>3000</v>
      </c>
      <c r="F3" s="6" t="s">
        <v>2</v>
      </c>
      <c r="G3" s="1">
        <v>5000</v>
      </c>
      <c r="H3" s="1"/>
      <c r="I3" s="1">
        <v>4000</v>
      </c>
    </row>
    <row r="4" spans="1:9">
      <c r="A4" s="6" t="s">
        <v>3</v>
      </c>
      <c r="B4" s="2">
        <v>0.1</v>
      </c>
      <c r="C4" s="1"/>
      <c r="D4" s="8">
        <v>0.12</v>
      </c>
      <c r="F4" s="6" t="s">
        <v>3</v>
      </c>
      <c r="G4" s="2">
        <v>0.08</v>
      </c>
      <c r="H4" s="1"/>
      <c r="I4" s="2">
        <v>0.09</v>
      </c>
    </row>
    <row r="5" spans="1:9">
      <c r="A5" s="6" t="s">
        <v>4</v>
      </c>
      <c r="B5" s="1"/>
      <c r="C5" s="1"/>
      <c r="D5" s="7"/>
      <c r="F5" s="6" t="s">
        <v>4</v>
      </c>
      <c r="G5" s="2">
        <v>0.5</v>
      </c>
      <c r="H5" s="1"/>
      <c r="I5" s="2">
        <v>0.5</v>
      </c>
    </row>
    <row r="6" spans="1:9">
      <c r="A6" s="6" t="s">
        <v>5</v>
      </c>
      <c r="B6" s="1">
        <v>3</v>
      </c>
      <c r="C6" s="1"/>
      <c r="D6" s="7">
        <v>3</v>
      </c>
      <c r="F6" s="6" t="s">
        <v>5</v>
      </c>
      <c r="G6" s="1">
        <v>3</v>
      </c>
      <c r="H6" s="1"/>
      <c r="I6" s="1">
        <v>3</v>
      </c>
    </row>
    <row r="7" spans="1:9">
      <c r="A7" s="6" t="s">
        <v>6</v>
      </c>
      <c r="B7" s="1">
        <v>10000</v>
      </c>
      <c r="C7" s="1"/>
      <c r="D7" s="7">
        <v>15000</v>
      </c>
      <c r="F7" s="15" t="s">
        <v>18</v>
      </c>
      <c r="G7" s="13"/>
      <c r="H7" s="1"/>
      <c r="I7" s="13">
        <v>50000</v>
      </c>
    </row>
    <row r="8" spans="1:9">
      <c r="A8" s="6" t="s">
        <v>8</v>
      </c>
      <c r="B8" s="1">
        <f>B7</f>
        <v>10000</v>
      </c>
      <c r="C8" s="1"/>
      <c r="D8" s="7">
        <f>D7</f>
        <v>15000</v>
      </c>
      <c r="F8" s="15" t="s">
        <v>19</v>
      </c>
      <c r="G8" s="21"/>
      <c r="H8" s="1"/>
      <c r="I8" s="21">
        <f>(I1-I2)/I6</f>
        <v>30000</v>
      </c>
    </row>
    <row r="9" spans="1:9">
      <c r="A9" s="6" t="s">
        <v>9</v>
      </c>
      <c r="B9" s="1">
        <f>1/2*(B1-B2)+B2+B3</f>
        <v>57000</v>
      </c>
      <c r="C9" s="1"/>
      <c r="D9" s="7">
        <f>1/2*(D1-D2)+D2+D3</f>
        <v>68000</v>
      </c>
      <c r="F9" s="15" t="s">
        <v>20</v>
      </c>
      <c r="G9" s="1">
        <v>70000</v>
      </c>
      <c r="H9" s="1"/>
      <c r="I9" s="1">
        <f>I7-I8</f>
        <v>20000</v>
      </c>
    </row>
    <row r="10" spans="1:9" ht="15.75" thickBot="1">
      <c r="A10" s="9" t="s">
        <v>7</v>
      </c>
      <c r="B10" s="10">
        <f>B8/B9*100</f>
        <v>17.543859649122805</v>
      </c>
      <c r="C10" s="11"/>
      <c r="D10" s="12">
        <f>D8/D9*100</f>
        <v>22.058823529411764</v>
      </c>
      <c r="F10" s="15" t="s">
        <v>21</v>
      </c>
      <c r="G10" s="21">
        <f>G9*G5</f>
        <v>35000</v>
      </c>
      <c r="H10" s="1"/>
      <c r="I10" s="21">
        <f>I9*I5</f>
        <v>10000</v>
      </c>
    </row>
    <row r="11" spans="1:9">
      <c r="F11" s="15" t="s">
        <v>6</v>
      </c>
      <c r="G11" s="1">
        <f>G9-G10</f>
        <v>35000</v>
      </c>
      <c r="H11" s="1"/>
      <c r="I11" s="1">
        <f>I9-I10</f>
        <v>10000</v>
      </c>
    </row>
    <row r="12" spans="1:9">
      <c r="F12" s="22" t="s">
        <v>22</v>
      </c>
      <c r="G12" s="24">
        <f>(G1-G2)/G6</f>
        <v>33333.333333333336</v>
      </c>
      <c r="H12" s="23"/>
      <c r="I12" s="24">
        <f>I8</f>
        <v>30000</v>
      </c>
    </row>
    <row r="13" spans="1:9" ht="15.75" thickBot="1">
      <c r="F13" s="20" t="s">
        <v>15</v>
      </c>
      <c r="G13" s="11">
        <f>G11+G12</f>
        <v>68333.333333333343</v>
      </c>
      <c r="H13" s="11"/>
      <c r="I13" s="11">
        <f>I11+I12</f>
        <v>40000</v>
      </c>
    </row>
    <row r="15" spans="1:9" ht="15.75" thickBot="1"/>
    <row r="16" spans="1:9">
      <c r="A16" s="3" t="s">
        <v>0</v>
      </c>
      <c r="B16" s="4">
        <v>125000</v>
      </c>
      <c r="C16" s="4"/>
      <c r="D16" s="4">
        <v>75000</v>
      </c>
      <c r="F16" s="3" t="s">
        <v>0</v>
      </c>
      <c r="G16" s="4">
        <v>100000</v>
      </c>
      <c r="H16" s="4"/>
      <c r="I16" s="4">
        <v>75000</v>
      </c>
    </row>
    <row r="17" spans="1:9">
      <c r="A17" s="6" t="s">
        <v>1</v>
      </c>
      <c r="B17" s="1">
        <v>25000</v>
      </c>
      <c r="C17" s="1"/>
      <c r="D17" s="1">
        <v>5000</v>
      </c>
      <c r="F17" s="6" t="s">
        <v>1</v>
      </c>
      <c r="G17" s="1">
        <v>10000</v>
      </c>
      <c r="H17" s="1"/>
      <c r="I17" s="1">
        <v>15000</v>
      </c>
    </row>
    <row r="18" spans="1:9">
      <c r="A18" s="6" t="s">
        <v>2</v>
      </c>
      <c r="B18" s="1">
        <v>1000</v>
      </c>
      <c r="C18" s="1"/>
      <c r="D18" s="1">
        <v>1500</v>
      </c>
      <c r="F18" s="6" t="s">
        <v>2</v>
      </c>
      <c r="G18" s="1"/>
      <c r="H18" s="1"/>
      <c r="I18" s="1"/>
    </row>
    <row r="19" spans="1:9">
      <c r="A19" s="6" t="s">
        <v>3</v>
      </c>
      <c r="B19" s="2">
        <v>0.12</v>
      </c>
      <c r="C19" s="1"/>
      <c r="D19" s="2">
        <v>0.1</v>
      </c>
      <c r="F19" s="6" t="s">
        <v>3</v>
      </c>
      <c r="G19" s="2">
        <v>0.09</v>
      </c>
      <c r="H19" s="1"/>
      <c r="I19" s="2">
        <v>0.08</v>
      </c>
    </row>
    <row r="20" spans="1:9">
      <c r="A20" s="6" t="s">
        <v>4</v>
      </c>
      <c r="B20" s="1"/>
      <c r="C20" s="1"/>
      <c r="D20" s="1"/>
      <c r="F20" s="6" t="s">
        <v>4</v>
      </c>
      <c r="G20" s="1"/>
      <c r="H20" s="1"/>
      <c r="I20" s="1"/>
    </row>
    <row r="21" spans="1:9">
      <c r="A21" s="6" t="s">
        <v>5</v>
      </c>
      <c r="B21" s="1">
        <v>3</v>
      </c>
      <c r="C21" s="1"/>
      <c r="D21" s="1">
        <v>3</v>
      </c>
      <c r="F21" s="6" t="s">
        <v>5</v>
      </c>
      <c r="G21" s="1">
        <v>3</v>
      </c>
      <c r="H21" s="1"/>
      <c r="I21" s="1">
        <v>3</v>
      </c>
    </row>
    <row r="22" spans="1:9">
      <c r="A22" s="6" t="s">
        <v>15</v>
      </c>
      <c r="B22" s="13">
        <v>45000</v>
      </c>
      <c r="C22" s="1"/>
      <c r="D22" s="13">
        <v>35000</v>
      </c>
      <c r="F22" s="6" t="s">
        <v>15</v>
      </c>
      <c r="G22" s="13">
        <v>15000</v>
      </c>
      <c r="H22" s="1"/>
      <c r="I22" s="13">
        <v>25000</v>
      </c>
    </row>
    <row r="23" spans="1:9">
      <c r="A23" s="15" t="s">
        <v>10</v>
      </c>
      <c r="B23" s="14">
        <f>1/(1+B19)^1</f>
        <v>0.89285714285714279</v>
      </c>
      <c r="C23" s="1"/>
      <c r="D23" s="14">
        <f>1/(1+D19)^1</f>
        <v>0.90909090909090906</v>
      </c>
      <c r="F23" s="15" t="s">
        <v>10</v>
      </c>
      <c r="G23" s="14">
        <f>1/(1+G19)^1</f>
        <v>0.9174311926605504</v>
      </c>
      <c r="H23" s="1"/>
      <c r="I23" s="14">
        <f>1/(1+I19)^1</f>
        <v>0.92592592592592582</v>
      </c>
    </row>
    <row r="24" spans="1:9">
      <c r="A24" s="15" t="s">
        <v>11</v>
      </c>
      <c r="B24" s="14">
        <f>1/(1+B19)^2</f>
        <v>0.79719387755102034</v>
      </c>
      <c r="C24" s="1"/>
      <c r="D24" s="14">
        <f>1/(1+D19)^2</f>
        <v>0.82644628099173545</v>
      </c>
      <c r="F24" s="15" t="s">
        <v>11</v>
      </c>
      <c r="G24" s="14">
        <f>1/(1+G19)^2</f>
        <v>0.84167999326655996</v>
      </c>
      <c r="H24" s="1"/>
      <c r="I24" s="14">
        <f>1/(1+I19)^2</f>
        <v>0.85733882030178321</v>
      </c>
    </row>
    <row r="25" spans="1:9">
      <c r="A25" s="15" t="s">
        <v>12</v>
      </c>
      <c r="B25" s="14">
        <f>1/(1+B19)^3</f>
        <v>0.71178024781341087</v>
      </c>
      <c r="C25" s="1"/>
      <c r="D25" s="14">
        <f>1/(1+D19)^3</f>
        <v>0.75131480090157754</v>
      </c>
      <c r="F25" s="15" t="s">
        <v>12</v>
      </c>
      <c r="G25" s="14">
        <f>1/(1+G19)^3</f>
        <v>0.77218348006106419</v>
      </c>
      <c r="H25" s="1"/>
      <c r="I25" s="14">
        <f>1/(1+I19)^3</f>
        <v>0.79383224102016958</v>
      </c>
    </row>
    <row r="26" spans="1:9">
      <c r="A26" s="6" t="s">
        <v>17</v>
      </c>
      <c r="B26" s="14">
        <f>SUM(B23:B25)</f>
        <v>2.4018312682215739</v>
      </c>
      <c r="C26" s="1"/>
      <c r="D26" s="14">
        <f>SUM(D23:D25)</f>
        <v>2.4868519909842224</v>
      </c>
      <c r="F26" s="6" t="s">
        <v>17</v>
      </c>
      <c r="G26" s="14">
        <f>SUM(G23:G25)</f>
        <v>2.5312946659881748</v>
      </c>
      <c r="H26" s="1"/>
      <c r="I26" s="14">
        <f>SUM(I23:I25)</f>
        <v>2.5770969872478786</v>
      </c>
    </row>
    <row r="27" spans="1:9">
      <c r="A27" s="6"/>
      <c r="B27" s="19">
        <v>0.71199999999999997</v>
      </c>
      <c r="C27" s="1"/>
      <c r="D27" s="19">
        <v>0.751</v>
      </c>
      <c r="F27" s="6"/>
      <c r="G27" s="19">
        <v>0.77200000000000002</v>
      </c>
      <c r="H27" s="1"/>
      <c r="I27" s="19">
        <v>0.79400000000000004</v>
      </c>
    </row>
    <row r="28" spans="1:9">
      <c r="A28" s="6"/>
      <c r="B28" s="19">
        <v>2.4020000000000001</v>
      </c>
      <c r="C28" s="1"/>
      <c r="D28" s="19">
        <v>2.4870000000000001</v>
      </c>
      <c r="F28" s="6"/>
      <c r="G28" s="19">
        <v>2.5310000000000001</v>
      </c>
      <c r="H28" s="1"/>
      <c r="I28" s="19">
        <v>2.577</v>
      </c>
    </row>
    <row r="29" spans="1:9">
      <c r="A29" s="17" t="s">
        <v>13</v>
      </c>
      <c r="B29" s="1">
        <f>(B22*B28)+(B17*B27)+(B18*B27)</f>
        <v>126602</v>
      </c>
      <c r="C29" s="1"/>
      <c r="D29" s="1">
        <f>(D22*D28)+(D17*D27)+(D18*D27)</f>
        <v>91926.5</v>
      </c>
      <c r="F29" s="17" t="s">
        <v>13</v>
      </c>
      <c r="G29" s="1">
        <f>(G22*G28)+(G17*G27)+(G18*G27)</f>
        <v>45685</v>
      </c>
      <c r="H29" s="1"/>
      <c r="I29" s="1">
        <f>(I22*I28)+(I17*I27)+(I18*I27)</f>
        <v>76335</v>
      </c>
    </row>
    <row r="30" spans="1:9">
      <c r="A30" s="6" t="s">
        <v>14</v>
      </c>
      <c r="B30" s="1">
        <f>B16+B18</f>
        <v>126000</v>
      </c>
      <c r="C30" s="1"/>
      <c r="D30" s="1">
        <f>D16+D18</f>
        <v>76500</v>
      </c>
      <c r="F30" s="6" t="s">
        <v>14</v>
      </c>
      <c r="G30" s="1">
        <f>G16+G18</f>
        <v>100000</v>
      </c>
      <c r="H30" s="1"/>
      <c r="I30" s="1">
        <f>I16+I18</f>
        <v>75000</v>
      </c>
    </row>
    <row r="31" spans="1:9" ht="15.75" thickBot="1">
      <c r="A31" s="9" t="s">
        <v>16</v>
      </c>
      <c r="B31" s="11">
        <f>B29-B30</f>
        <v>602</v>
      </c>
      <c r="C31" s="11"/>
      <c r="D31" s="11">
        <f>D29-D30</f>
        <v>15426.5</v>
      </c>
      <c r="F31" s="9" t="s">
        <v>23</v>
      </c>
      <c r="G31" s="11">
        <f>G29/G30</f>
        <v>0.45684999999999998</v>
      </c>
      <c r="H31" s="11"/>
      <c r="I31" s="11">
        <f>I29/I30</f>
        <v>1.0178</v>
      </c>
    </row>
    <row r="32" spans="1:9" ht="15.75" thickBot="1"/>
    <row r="33" spans="1:4">
      <c r="A33" s="3" t="s">
        <v>0</v>
      </c>
      <c r="B33" s="4">
        <v>225000</v>
      </c>
      <c r="C33" s="4"/>
      <c r="D33" s="4">
        <v>75000</v>
      </c>
    </row>
    <row r="34" spans="1:4">
      <c r="A34" s="6" t="s">
        <v>1</v>
      </c>
      <c r="B34" s="1">
        <v>25000</v>
      </c>
      <c r="C34" s="1"/>
      <c r="D34" s="1">
        <v>15000</v>
      </c>
    </row>
    <row r="35" spans="1:4">
      <c r="A35" s="6" t="s">
        <v>2</v>
      </c>
      <c r="B35" s="1">
        <v>5000</v>
      </c>
      <c r="C35" s="1"/>
      <c r="D35" s="1">
        <v>2000</v>
      </c>
    </row>
    <row r="36" spans="1:4">
      <c r="A36" s="6" t="s">
        <v>3</v>
      </c>
      <c r="B36" s="2">
        <v>0.11</v>
      </c>
      <c r="C36" s="1"/>
      <c r="D36" s="2">
        <v>0.08</v>
      </c>
    </row>
    <row r="37" spans="1:4">
      <c r="A37" s="6" t="s">
        <v>4</v>
      </c>
      <c r="B37" s="1"/>
      <c r="C37" s="1"/>
      <c r="D37" s="1"/>
    </row>
    <row r="38" spans="1:4">
      <c r="A38" s="6" t="s">
        <v>5</v>
      </c>
      <c r="B38" s="1">
        <v>3</v>
      </c>
      <c r="C38" s="1"/>
      <c r="D38" s="1">
        <v>3</v>
      </c>
    </row>
    <row r="39" spans="1:4">
      <c r="A39" s="15" t="s">
        <v>15</v>
      </c>
      <c r="B39" s="13">
        <v>35000</v>
      </c>
      <c r="C39" s="1"/>
      <c r="D39" s="13">
        <v>25000</v>
      </c>
    </row>
    <row r="40" spans="1:4" ht="15.75" thickBot="1">
      <c r="A40" s="20" t="s">
        <v>24</v>
      </c>
      <c r="B40" s="11">
        <f>B33/B39</f>
        <v>6.4285714285714288</v>
      </c>
      <c r="C40" s="11"/>
      <c r="D40" s="11">
        <f>D33/D39</f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opLeftCell="A10" workbookViewId="0">
      <selection activeCell="L32" sqref="L32"/>
    </sheetView>
  </sheetViews>
  <sheetFormatPr defaultRowHeight="15"/>
  <cols>
    <col min="1" max="1" width="24.85546875" customWidth="1"/>
    <col min="7" max="7" width="26.140625" customWidth="1"/>
  </cols>
  <sheetData>
    <row r="1" spans="1:10">
      <c r="A1" s="3" t="s">
        <v>0</v>
      </c>
      <c r="B1" s="4">
        <v>170000</v>
      </c>
      <c r="C1" s="4"/>
      <c r="D1" s="4">
        <v>70000</v>
      </c>
      <c r="E1" s="5"/>
      <c r="G1" s="3" t="s">
        <v>0</v>
      </c>
      <c r="H1" s="4">
        <v>120000</v>
      </c>
      <c r="I1" s="4"/>
      <c r="J1" s="5">
        <v>170000</v>
      </c>
    </row>
    <row r="2" spans="1:10">
      <c r="A2" s="6" t="s">
        <v>1</v>
      </c>
      <c r="B2" s="1">
        <v>20000</v>
      </c>
      <c r="C2" s="1"/>
      <c r="D2" s="1">
        <v>10000</v>
      </c>
      <c r="E2" s="7"/>
      <c r="G2" s="6" t="s">
        <v>1</v>
      </c>
      <c r="H2" s="1">
        <v>20000</v>
      </c>
      <c r="I2" s="1"/>
      <c r="J2" s="7">
        <v>20000</v>
      </c>
    </row>
    <row r="3" spans="1:10">
      <c r="A3" s="6" t="s">
        <v>2</v>
      </c>
      <c r="B3" s="1"/>
      <c r="C3" s="1"/>
      <c r="D3" s="1"/>
      <c r="E3" s="7"/>
      <c r="G3" s="6" t="s">
        <v>2</v>
      </c>
      <c r="H3" s="1">
        <v>2500</v>
      </c>
      <c r="I3" s="1"/>
      <c r="J3" s="7">
        <v>2000</v>
      </c>
    </row>
    <row r="4" spans="1:10">
      <c r="A4" s="6" t="s">
        <v>3</v>
      </c>
      <c r="B4" s="2">
        <v>7.0000000000000007E-2</v>
      </c>
      <c r="C4" s="1"/>
      <c r="D4" s="2">
        <v>0.1</v>
      </c>
      <c r="E4" s="8"/>
      <c r="G4" s="6" t="s">
        <v>3</v>
      </c>
      <c r="H4" s="2">
        <v>0.05</v>
      </c>
      <c r="I4" s="1"/>
      <c r="J4" s="8">
        <v>0.06</v>
      </c>
    </row>
    <row r="5" spans="1:10">
      <c r="A5" s="6" t="s">
        <v>4</v>
      </c>
      <c r="B5" s="1"/>
      <c r="C5" s="1"/>
      <c r="D5" s="1"/>
      <c r="E5" s="7"/>
      <c r="G5" s="6" t="s">
        <v>4</v>
      </c>
      <c r="H5" s="1"/>
      <c r="I5" s="1"/>
      <c r="J5" s="7"/>
    </row>
    <row r="6" spans="1:10">
      <c r="A6" s="6" t="s">
        <v>5</v>
      </c>
      <c r="B6" s="1">
        <v>3</v>
      </c>
      <c r="C6" s="1"/>
      <c r="D6" s="1">
        <v>3</v>
      </c>
      <c r="E6" s="7"/>
      <c r="G6" s="6" t="s">
        <v>5</v>
      </c>
      <c r="H6" s="1">
        <v>3</v>
      </c>
      <c r="I6" s="1"/>
      <c r="J6" s="7">
        <v>3</v>
      </c>
    </row>
    <row r="7" spans="1:10">
      <c r="A7" s="6" t="s">
        <v>25</v>
      </c>
      <c r="B7" s="13">
        <v>40000</v>
      </c>
      <c r="C7" s="1">
        <f>B7</f>
        <v>40000</v>
      </c>
      <c r="D7" s="13">
        <v>25000</v>
      </c>
      <c r="E7" s="7">
        <f>D7</f>
        <v>25000</v>
      </c>
      <c r="G7" s="6" t="s">
        <v>28</v>
      </c>
      <c r="H7" s="1">
        <v>15000</v>
      </c>
      <c r="I7" s="1"/>
      <c r="J7" s="7">
        <v>17000</v>
      </c>
    </row>
    <row r="8" spans="1:10">
      <c r="A8" s="6" t="s">
        <v>26</v>
      </c>
      <c r="B8" s="13">
        <v>60000</v>
      </c>
      <c r="C8" s="1">
        <f>B7+B8</f>
        <v>100000</v>
      </c>
      <c r="D8" s="13">
        <v>38000</v>
      </c>
      <c r="E8" s="7">
        <f>D7+D8</f>
        <v>63000</v>
      </c>
      <c r="G8" s="6" t="s">
        <v>29</v>
      </c>
      <c r="H8" s="1">
        <v>17000</v>
      </c>
      <c r="I8" s="1"/>
      <c r="J8" s="7">
        <v>19000</v>
      </c>
    </row>
    <row r="9" spans="1:10">
      <c r="A9" s="6" t="s">
        <v>27</v>
      </c>
      <c r="B9" s="13">
        <v>80000</v>
      </c>
      <c r="C9" s="1">
        <f>B7+B8+B9</f>
        <v>180000</v>
      </c>
      <c r="D9" s="13">
        <v>42000</v>
      </c>
      <c r="E9" s="7">
        <f>D7+D8+D9</f>
        <v>105000</v>
      </c>
      <c r="G9" s="6" t="s">
        <v>30</v>
      </c>
      <c r="H9" s="1">
        <v>22000</v>
      </c>
      <c r="I9" s="1"/>
      <c r="J9" s="7">
        <v>24000</v>
      </c>
    </row>
    <row r="10" spans="1:10" ht="15.75" thickBot="1">
      <c r="A10" s="20" t="s">
        <v>24</v>
      </c>
      <c r="B10" s="26">
        <f>(B1-C8)/B9+2</f>
        <v>2.875</v>
      </c>
      <c r="C10" s="11"/>
      <c r="D10" s="26">
        <f>(D1-E8)/D9+2</f>
        <v>2.1666666666666665</v>
      </c>
      <c r="E10" s="27"/>
      <c r="G10" s="6" t="s">
        <v>8</v>
      </c>
      <c r="H10" s="1">
        <f>SUM(H7:H9)/3</f>
        <v>18000</v>
      </c>
      <c r="I10" s="1"/>
      <c r="J10" s="7">
        <f>SUM(J7:J9)/3</f>
        <v>20000</v>
      </c>
    </row>
    <row r="11" spans="1:10">
      <c r="A11" s="15"/>
      <c r="B11" s="14"/>
      <c r="C11" s="1"/>
      <c r="D11" s="14"/>
      <c r="E11" s="25"/>
      <c r="G11" s="6" t="s">
        <v>9</v>
      </c>
      <c r="H11" s="1">
        <f>1/2*(H1-H2)+H2+H3</f>
        <v>72500</v>
      </c>
      <c r="I11" s="1"/>
      <c r="J11" s="7">
        <f>1/2*(J1-J2)+J2+J3</f>
        <v>97000</v>
      </c>
    </row>
    <row r="12" spans="1:10" ht="15.75" thickBot="1">
      <c r="A12" s="6"/>
      <c r="B12" s="14"/>
      <c r="C12" s="1"/>
      <c r="D12" s="14"/>
      <c r="E12" s="25"/>
      <c r="G12" s="9" t="s">
        <v>7</v>
      </c>
      <c r="H12" s="10">
        <f>H10/H11*100</f>
        <v>24.827586206896552</v>
      </c>
      <c r="I12" s="11"/>
      <c r="J12" s="10">
        <f>J10/J11*100</f>
        <v>20.618556701030926</v>
      </c>
    </row>
    <row r="13" spans="1:10" ht="15.75" thickBot="1"/>
    <row r="14" spans="1:10">
      <c r="A14" s="3" t="s">
        <v>0</v>
      </c>
      <c r="B14" s="4">
        <v>150000</v>
      </c>
      <c r="C14" s="4"/>
      <c r="D14" s="4">
        <v>110000</v>
      </c>
      <c r="E14" s="5"/>
    </row>
    <row r="15" spans="1:10">
      <c r="A15" s="6" t="s">
        <v>1</v>
      </c>
      <c r="B15" s="1">
        <v>25000</v>
      </c>
      <c r="C15" s="1"/>
      <c r="D15" s="1">
        <v>10000</v>
      </c>
      <c r="E15" s="7"/>
    </row>
    <row r="16" spans="1:10">
      <c r="A16" s="6" t="s">
        <v>2</v>
      </c>
      <c r="B16" s="1">
        <v>2000</v>
      </c>
      <c r="C16" s="1"/>
      <c r="D16" s="1">
        <v>2500</v>
      </c>
      <c r="E16" s="7"/>
    </row>
    <row r="17" spans="1:5">
      <c r="A17" s="6" t="s">
        <v>3</v>
      </c>
      <c r="B17" s="2">
        <v>0.11</v>
      </c>
      <c r="C17" s="1"/>
      <c r="D17" s="2">
        <v>0.1</v>
      </c>
      <c r="E17" s="8"/>
    </row>
    <row r="18" spans="1:5">
      <c r="A18" s="6" t="s">
        <v>4</v>
      </c>
      <c r="B18" s="1"/>
      <c r="C18" s="1"/>
      <c r="D18" s="1"/>
      <c r="E18" s="7"/>
    </row>
    <row r="19" spans="1:5">
      <c r="A19" s="6" t="s">
        <v>5</v>
      </c>
      <c r="B19" s="1">
        <v>3</v>
      </c>
      <c r="C19" s="1"/>
      <c r="D19" s="1">
        <v>3</v>
      </c>
      <c r="E19" s="7"/>
    </row>
    <row r="20" spans="1:5">
      <c r="A20" s="6" t="s">
        <v>25</v>
      </c>
      <c r="B20" s="13">
        <v>35000</v>
      </c>
      <c r="C20" s="1"/>
      <c r="D20" s="13">
        <v>30000</v>
      </c>
      <c r="E20" s="28"/>
    </row>
    <row r="21" spans="1:5">
      <c r="A21" s="6" t="s">
        <v>26</v>
      </c>
      <c r="B21" s="13">
        <v>45000</v>
      </c>
      <c r="C21" s="1"/>
      <c r="D21" s="13">
        <v>40000</v>
      </c>
      <c r="E21" s="28"/>
    </row>
    <row r="22" spans="1:5">
      <c r="A22" s="6" t="s">
        <v>27</v>
      </c>
      <c r="B22" s="13">
        <v>55000</v>
      </c>
      <c r="C22" s="1"/>
      <c r="D22" s="13">
        <v>50000</v>
      </c>
      <c r="E22" s="28"/>
    </row>
    <row r="23" spans="1:5">
      <c r="A23" s="15" t="s">
        <v>10</v>
      </c>
      <c r="B23" s="14">
        <f>1/(1+B17)^1</f>
        <v>0.9009009009009008</v>
      </c>
      <c r="C23" s="1">
        <v>0.90100000000000002</v>
      </c>
      <c r="D23" s="14">
        <f>1/(1+D17)^1</f>
        <v>0.90909090909090906</v>
      </c>
      <c r="E23" s="16">
        <v>0.90900000000000003</v>
      </c>
    </row>
    <row r="24" spans="1:5">
      <c r="A24" s="15" t="s">
        <v>11</v>
      </c>
      <c r="B24" s="14">
        <f>1/(1+B17)^2</f>
        <v>0.8116224332440547</v>
      </c>
      <c r="C24" s="1">
        <v>0.81200000000000006</v>
      </c>
      <c r="D24" s="14">
        <f>1/(1+D17)^2</f>
        <v>0.82644628099173545</v>
      </c>
      <c r="E24" s="16">
        <v>0.82599999999999996</v>
      </c>
    </row>
    <row r="25" spans="1:5">
      <c r="A25" s="15" t="s">
        <v>12</v>
      </c>
      <c r="B25" s="14">
        <f>1/(1+B17)^3</f>
        <v>0.73119138130095018</v>
      </c>
      <c r="C25" s="1">
        <v>0.73099999999999998</v>
      </c>
      <c r="D25" s="14">
        <f>1/(1+D17)^3</f>
        <v>0.75131480090157754</v>
      </c>
      <c r="E25" s="16">
        <v>0.751</v>
      </c>
    </row>
    <row r="26" spans="1:5">
      <c r="A26" s="17" t="s">
        <v>13</v>
      </c>
      <c r="B26" s="1">
        <f>(B20*C23)+(B21*C24)+(B22*C25)+(B15*C25)+(B16*C25)</f>
        <v>128017</v>
      </c>
      <c r="C26" s="1"/>
      <c r="D26" s="1">
        <f>(D20*E23)+(D21*E24)+(D22*E25)+(D15*E25)+(D16*E25)</f>
        <v>107247.5</v>
      </c>
      <c r="E26" s="7"/>
    </row>
    <row r="27" spans="1:5">
      <c r="A27" s="6" t="s">
        <v>14</v>
      </c>
      <c r="B27" s="1">
        <f>B14+B16</f>
        <v>152000</v>
      </c>
      <c r="C27" s="1"/>
      <c r="D27" s="1">
        <f>D14+D16</f>
        <v>112500</v>
      </c>
      <c r="E27" s="7"/>
    </row>
    <row r="28" spans="1:5" ht="15.75" thickBot="1">
      <c r="A28" s="9" t="s">
        <v>16</v>
      </c>
      <c r="B28" s="11">
        <f>B26-B27</f>
        <v>-23983</v>
      </c>
      <c r="C28" s="11"/>
      <c r="D28" s="11">
        <f>D26-D27</f>
        <v>-5252.5</v>
      </c>
      <c r="E28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8"/>
  <sheetViews>
    <sheetView topLeftCell="A7" workbookViewId="0">
      <selection activeCell="H13" sqref="H13:I15"/>
    </sheetView>
  </sheetViews>
  <sheetFormatPr defaultRowHeight="15"/>
  <cols>
    <col min="1" max="1" width="28" customWidth="1"/>
    <col min="3" max="3" width="19.5703125" customWidth="1"/>
    <col min="6" max="6" width="28.140625" customWidth="1"/>
    <col min="8" max="8" width="21.7109375" customWidth="1"/>
  </cols>
  <sheetData>
    <row r="1" spans="1:9">
      <c r="A1" s="3" t="s">
        <v>0</v>
      </c>
      <c r="B1" s="4">
        <v>125000</v>
      </c>
      <c r="C1" s="4" t="s">
        <v>18</v>
      </c>
      <c r="D1" s="31">
        <v>45000</v>
      </c>
      <c r="F1" s="3" t="s">
        <v>0</v>
      </c>
      <c r="G1" s="4">
        <v>100000</v>
      </c>
      <c r="H1" s="4"/>
      <c r="I1" s="4">
        <v>75000</v>
      </c>
    </row>
    <row r="2" spans="1:9">
      <c r="A2" s="6" t="s">
        <v>1</v>
      </c>
      <c r="B2" s="29">
        <v>5000</v>
      </c>
      <c r="C2" s="13" t="s">
        <v>19</v>
      </c>
      <c r="D2" s="32">
        <f>(B1-B2)/B6</f>
        <v>40000</v>
      </c>
      <c r="F2" s="6" t="s">
        <v>1</v>
      </c>
      <c r="G2" s="1">
        <v>10000</v>
      </c>
      <c r="H2" s="1"/>
      <c r="I2" s="1">
        <v>15000</v>
      </c>
    </row>
    <row r="3" spans="1:9">
      <c r="A3" s="6" t="s">
        <v>2</v>
      </c>
      <c r="B3" s="29">
        <v>3000</v>
      </c>
      <c r="C3" s="13" t="s">
        <v>20</v>
      </c>
      <c r="D3" s="7">
        <f>D1-D2</f>
        <v>5000</v>
      </c>
      <c r="F3" s="6" t="s">
        <v>2</v>
      </c>
      <c r="G3" s="1">
        <v>4000</v>
      </c>
      <c r="H3" s="1"/>
      <c r="I3" s="1">
        <v>2000</v>
      </c>
    </row>
    <row r="4" spans="1:9">
      <c r="A4" s="6" t="s">
        <v>3</v>
      </c>
      <c r="B4" s="30">
        <v>0.12</v>
      </c>
      <c r="C4" s="13" t="s">
        <v>21</v>
      </c>
      <c r="D4" s="32">
        <f>D3*B5</f>
        <v>2500</v>
      </c>
      <c r="F4" s="6" t="s">
        <v>3</v>
      </c>
      <c r="G4" s="2">
        <v>0.09</v>
      </c>
      <c r="H4" s="1"/>
      <c r="I4" s="2">
        <v>0.08</v>
      </c>
    </row>
    <row r="5" spans="1:9">
      <c r="A5" s="6" t="s">
        <v>4</v>
      </c>
      <c r="B5" s="30">
        <v>0.5</v>
      </c>
      <c r="C5" s="13" t="s">
        <v>6</v>
      </c>
      <c r="D5" s="7">
        <f>D3-D4</f>
        <v>2500</v>
      </c>
      <c r="F5" s="6" t="s">
        <v>4</v>
      </c>
      <c r="G5" s="1"/>
      <c r="H5" s="1"/>
      <c r="I5" s="1"/>
    </row>
    <row r="6" spans="1:9">
      <c r="A6" s="6" t="s">
        <v>5</v>
      </c>
      <c r="B6" s="29">
        <v>3</v>
      </c>
      <c r="C6" s="13" t="s">
        <v>22</v>
      </c>
      <c r="D6" s="32">
        <f>D2</f>
        <v>40000</v>
      </c>
      <c r="F6" s="6" t="s">
        <v>5</v>
      </c>
      <c r="G6" s="1">
        <v>4</v>
      </c>
      <c r="H6" s="1"/>
      <c r="I6" s="1">
        <v>3</v>
      </c>
    </row>
    <row r="7" spans="1:9">
      <c r="A7" s="6" t="s">
        <v>6</v>
      </c>
      <c r="B7" s="29">
        <f>D5</f>
        <v>2500</v>
      </c>
      <c r="C7" s="13" t="s">
        <v>15</v>
      </c>
      <c r="D7" s="7">
        <f>D5+D6</f>
        <v>42500</v>
      </c>
      <c r="F7" s="15" t="s">
        <v>15</v>
      </c>
      <c r="G7" s="13">
        <v>30000</v>
      </c>
      <c r="H7" s="1"/>
      <c r="I7" s="13">
        <v>25000</v>
      </c>
    </row>
    <row r="8" spans="1:9" ht="15.75" thickBot="1">
      <c r="A8" s="6" t="s">
        <v>8</v>
      </c>
      <c r="B8" s="29">
        <f>B7</f>
        <v>2500</v>
      </c>
      <c r="C8" s="1"/>
      <c r="D8" s="7"/>
      <c r="F8" s="20" t="s">
        <v>24</v>
      </c>
      <c r="G8" s="11">
        <f>G1/G7</f>
        <v>3.3333333333333335</v>
      </c>
      <c r="H8" s="11"/>
      <c r="I8" s="11">
        <f>I1/I7</f>
        <v>3</v>
      </c>
    </row>
    <row r="9" spans="1:9">
      <c r="A9" s="6" t="s">
        <v>9</v>
      </c>
      <c r="B9" s="1">
        <f>1/2*(B1-B2)+B2+B3</f>
        <v>68000</v>
      </c>
      <c r="C9" s="1"/>
      <c r="D9" s="7"/>
      <c r="F9" s="35"/>
      <c r="G9" s="36"/>
      <c r="H9" s="36"/>
      <c r="I9" s="36"/>
    </row>
    <row r="10" spans="1:9" ht="15.75" thickBot="1">
      <c r="A10" s="9" t="s">
        <v>7</v>
      </c>
      <c r="B10" s="10">
        <f>B8/B9*100</f>
        <v>3.6764705882352944</v>
      </c>
      <c r="C10" s="11"/>
      <c r="D10" s="12"/>
      <c r="F10" s="13"/>
      <c r="G10" s="21"/>
      <c r="H10" s="1"/>
      <c r="I10" s="21"/>
    </row>
    <row r="11" spans="1:9">
      <c r="F11" s="13"/>
      <c r="G11" s="1"/>
      <c r="H11" s="1"/>
      <c r="I11" s="1"/>
    </row>
    <row r="12" spans="1:9" ht="15.75" thickBot="1">
      <c r="F12" s="13"/>
      <c r="G12" s="21"/>
      <c r="H12" s="1"/>
      <c r="I12" s="21"/>
    </row>
    <row r="13" spans="1:9">
      <c r="A13" s="3" t="s">
        <v>0</v>
      </c>
      <c r="B13" s="4">
        <v>75000</v>
      </c>
      <c r="C13" s="4"/>
      <c r="D13" s="31"/>
      <c r="F13" s="3" t="s">
        <v>0</v>
      </c>
      <c r="G13" s="4">
        <v>75000</v>
      </c>
      <c r="H13" s="33" t="s">
        <v>6</v>
      </c>
      <c r="I13" s="5">
        <v>25000</v>
      </c>
    </row>
    <row r="14" spans="1:9">
      <c r="A14" s="6" t="s">
        <v>1</v>
      </c>
      <c r="B14" s="1">
        <v>5000</v>
      </c>
      <c r="C14" s="13" t="s">
        <v>19</v>
      </c>
      <c r="D14" s="32">
        <f>(B13-B14)/B18</f>
        <v>23333.333333333332</v>
      </c>
      <c r="F14" s="6" t="s">
        <v>1</v>
      </c>
      <c r="G14" s="1">
        <v>15000</v>
      </c>
      <c r="H14" s="13" t="s">
        <v>22</v>
      </c>
      <c r="I14" s="32">
        <f>(G13-G14)/G18</f>
        <v>20000</v>
      </c>
    </row>
    <row r="15" spans="1:9">
      <c r="A15" s="6" t="s">
        <v>2</v>
      </c>
      <c r="B15" s="1">
        <v>1500</v>
      </c>
      <c r="C15" s="13" t="s">
        <v>20</v>
      </c>
      <c r="D15" s="7">
        <v>35000</v>
      </c>
      <c r="F15" s="6" t="s">
        <v>2</v>
      </c>
      <c r="G15" s="1">
        <v>2000</v>
      </c>
      <c r="H15" s="13" t="s">
        <v>15</v>
      </c>
      <c r="I15" s="7">
        <f>I13+I14</f>
        <v>45000</v>
      </c>
    </row>
    <row r="16" spans="1:9">
      <c r="A16" s="6" t="s">
        <v>3</v>
      </c>
      <c r="B16" s="2">
        <v>0.1</v>
      </c>
      <c r="C16" s="13" t="s">
        <v>21</v>
      </c>
      <c r="D16" s="32">
        <f>D15*B17</f>
        <v>17500</v>
      </c>
      <c r="F16" s="6" t="s">
        <v>3</v>
      </c>
      <c r="G16" s="2">
        <v>0.08</v>
      </c>
      <c r="H16" s="1"/>
      <c r="I16" s="8"/>
    </row>
    <row r="17" spans="1:9">
      <c r="A17" s="6" t="s">
        <v>4</v>
      </c>
      <c r="B17" s="2">
        <v>0.5</v>
      </c>
      <c r="C17" s="13" t="s">
        <v>6</v>
      </c>
      <c r="D17" s="7">
        <f>D15-D16</f>
        <v>17500</v>
      </c>
      <c r="F17" s="6" t="s">
        <v>4</v>
      </c>
      <c r="G17" s="2">
        <v>0.5</v>
      </c>
      <c r="H17" s="1"/>
      <c r="I17" s="7"/>
    </row>
    <row r="18" spans="1:9">
      <c r="A18" s="6" t="s">
        <v>5</v>
      </c>
      <c r="B18" s="1">
        <v>3</v>
      </c>
      <c r="C18" s="13" t="s">
        <v>22</v>
      </c>
      <c r="D18" s="32">
        <f>D14</f>
        <v>23333.333333333332</v>
      </c>
      <c r="F18" s="6" t="s">
        <v>5</v>
      </c>
      <c r="G18" s="1">
        <v>3</v>
      </c>
      <c r="H18" s="1"/>
      <c r="I18" s="7"/>
    </row>
    <row r="19" spans="1:9">
      <c r="A19" s="6" t="s">
        <v>15</v>
      </c>
      <c r="B19" s="13">
        <f>D19</f>
        <v>40833.333333333328</v>
      </c>
      <c r="C19" s="13" t="s">
        <v>15</v>
      </c>
      <c r="D19" s="7">
        <f>D17+D18</f>
        <v>40833.333333333328</v>
      </c>
      <c r="F19" s="6" t="s">
        <v>15</v>
      </c>
      <c r="G19" s="13">
        <v>45000</v>
      </c>
      <c r="H19" s="1"/>
      <c r="I19" s="28"/>
    </row>
    <row r="20" spans="1:9">
      <c r="A20" s="15" t="s">
        <v>10</v>
      </c>
      <c r="B20" s="14">
        <f>1/(1+B16)^1</f>
        <v>0.90909090909090906</v>
      </c>
      <c r="C20" s="1"/>
      <c r="D20" s="14"/>
      <c r="F20" s="15" t="s">
        <v>10</v>
      </c>
      <c r="G20" s="14">
        <f>1/(1+G16)^1</f>
        <v>0.92592592592592582</v>
      </c>
      <c r="H20" s="1"/>
      <c r="I20" s="16"/>
    </row>
    <row r="21" spans="1:9">
      <c r="A21" s="15" t="s">
        <v>11</v>
      </c>
      <c r="B21" s="14">
        <f>1/(1+B16)^2</f>
        <v>0.82644628099173545</v>
      </c>
      <c r="C21" s="1"/>
      <c r="D21" s="14"/>
      <c r="F21" s="15" t="s">
        <v>11</v>
      </c>
      <c r="G21" s="14">
        <f>1/(1+G16)^2</f>
        <v>0.85733882030178321</v>
      </c>
      <c r="H21" s="1"/>
      <c r="I21" s="16"/>
    </row>
    <row r="22" spans="1:9">
      <c r="A22" s="15" t="s">
        <v>12</v>
      </c>
      <c r="B22" s="14">
        <f>1/(1+B16)^3</f>
        <v>0.75131480090157754</v>
      </c>
      <c r="C22" s="1"/>
      <c r="D22" s="14"/>
      <c r="F22" s="15" t="s">
        <v>12</v>
      </c>
      <c r="G22" s="14">
        <f>1/(1+G16)^3</f>
        <v>0.79383224102016958</v>
      </c>
      <c r="H22" s="1"/>
      <c r="I22" s="16"/>
    </row>
    <row r="23" spans="1:9">
      <c r="A23" s="6" t="s">
        <v>17</v>
      </c>
      <c r="B23" s="14">
        <f>SUM(B20:B22)</f>
        <v>2.4868519909842224</v>
      </c>
      <c r="C23" s="1"/>
      <c r="D23" s="14"/>
      <c r="F23" s="6" t="s">
        <v>17</v>
      </c>
      <c r="G23" s="14">
        <f>SUM(G20:G22)</f>
        <v>2.5770969872478786</v>
      </c>
      <c r="H23" s="1"/>
      <c r="I23" s="16"/>
    </row>
    <row r="24" spans="1:9">
      <c r="A24" s="6"/>
      <c r="B24" s="19">
        <v>0.751</v>
      </c>
      <c r="C24" s="1"/>
      <c r="D24" s="19"/>
      <c r="F24" s="6"/>
      <c r="G24" s="19">
        <v>0.79400000000000004</v>
      </c>
      <c r="H24" s="1"/>
      <c r="I24" s="34"/>
    </row>
    <row r="25" spans="1:9">
      <c r="A25" s="6"/>
      <c r="B25" s="19">
        <v>2.4870000000000001</v>
      </c>
      <c r="C25" s="1"/>
      <c r="D25" s="19"/>
      <c r="F25" s="6"/>
      <c r="G25" s="19">
        <v>2.577</v>
      </c>
      <c r="H25" s="1"/>
      <c r="I25" s="34"/>
    </row>
    <row r="26" spans="1:9">
      <c r="A26" s="17" t="s">
        <v>13</v>
      </c>
      <c r="B26" s="1">
        <f>(B19*B25)+(B14*B24)+(B15*B24)</f>
        <v>106433.99999999999</v>
      </c>
      <c r="C26" s="1"/>
      <c r="D26" s="1"/>
      <c r="F26" s="17" t="s">
        <v>13</v>
      </c>
      <c r="G26" s="1">
        <f>(G19*G25)+(G14*G24)+(G15*G24)</f>
        <v>129463</v>
      </c>
      <c r="H26" s="1"/>
      <c r="I26" s="7"/>
    </row>
    <row r="27" spans="1:9">
      <c r="A27" s="6" t="s">
        <v>14</v>
      </c>
      <c r="B27" s="1">
        <f>B13+B15</f>
        <v>76500</v>
      </c>
      <c r="C27" s="1"/>
      <c r="D27" s="1"/>
      <c r="F27" s="6" t="s">
        <v>14</v>
      </c>
      <c r="G27" s="1">
        <f>G13+G15</f>
        <v>77000</v>
      </c>
      <c r="H27" s="1"/>
      <c r="I27" s="7"/>
    </row>
    <row r="28" spans="1:9" ht="15.75" thickBot="1">
      <c r="A28" s="9" t="s">
        <v>16</v>
      </c>
      <c r="B28" s="11">
        <f>B26-B27</f>
        <v>29933.999999999985</v>
      </c>
      <c r="C28" s="11"/>
      <c r="D28" s="11"/>
      <c r="F28" s="9" t="s">
        <v>23</v>
      </c>
      <c r="G28" s="11">
        <f>G26/G27</f>
        <v>1.6813376623376624</v>
      </c>
      <c r="H28" s="11"/>
      <c r="I28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2"/>
  <sheetViews>
    <sheetView tabSelected="1" topLeftCell="A11" workbookViewId="0">
      <selection activeCell="H26" sqref="H26"/>
    </sheetView>
  </sheetViews>
  <sheetFormatPr defaultRowHeight="15"/>
  <cols>
    <col min="1" max="1" width="24.85546875" customWidth="1"/>
    <col min="3" max="3" width="9.140625" style="51"/>
    <col min="4" max="4" width="7.85546875" style="51" customWidth="1"/>
    <col min="5" max="6" width="9.140625" style="51"/>
    <col min="7" max="7" width="9.140625" style="63"/>
    <col min="8" max="8" width="26.140625" customWidth="1"/>
    <col min="11" max="11" width="9.5703125" bestFit="1" customWidth="1"/>
  </cols>
  <sheetData>
    <row r="1" spans="1:13">
      <c r="A1" s="3" t="s">
        <v>0</v>
      </c>
      <c r="B1" s="4">
        <v>70000</v>
      </c>
      <c r="C1" s="53"/>
      <c r="D1" s="39" t="s">
        <v>6</v>
      </c>
      <c r="E1" s="40" t="s">
        <v>31</v>
      </c>
      <c r="F1" s="41" t="s">
        <v>15</v>
      </c>
      <c r="G1" s="62">
        <v>8</v>
      </c>
      <c r="H1" s="3" t="s">
        <v>0</v>
      </c>
      <c r="I1" s="4">
        <v>170000</v>
      </c>
      <c r="J1" s="4"/>
      <c r="K1" s="5" t="s">
        <v>15</v>
      </c>
      <c r="L1" t="s">
        <v>31</v>
      </c>
      <c r="M1" t="s">
        <v>6</v>
      </c>
    </row>
    <row r="2" spans="1:13">
      <c r="A2" s="6" t="s">
        <v>1</v>
      </c>
      <c r="B2" s="1">
        <v>10000</v>
      </c>
      <c r="C2" s="46"/>
      <c r="D2" s="42">
        <v>25000</v>
      </c>
      <c r="E2" s="43">
        <f>(B1-B2)/B6</f>
        <v>20000</v>
      </c>
      <c r="F2" s="44">
        <f>D2+E2</f>
        <v>45000</v>
      </c>
      <c r="H2" s="6" t="s">
        <v>1</v>
      </c>
      <c r="I2" s="1">
        <v>20000</v>
      </c>
      <c r="J2" s="1"/>
      <c r="K2" s="7">
        <v>57000</v>
      </c>
      <c r="L2">
        <f>(I1-I2)/I6</f>
        <v>50000</v>
      </c>
      <c r="M2">
        <f>K2-L2</f>
        <v>7000</v>
      </c>
    </row>
    <row r="3" spans="1:13">
      <c r="A3" s="6" t="s">
        <v>2</v>
      </c>
      <c r="B3" s="1"/>
      <c r="C3" s="46"/>
      <c r="D3" s="42">
        <v>38000</v>
      </c>
      <c r="E3" s="43">
        <f>E2</f>
        <v>20000</v>
      </c>
      <c r="F3" s="44">
        <f t="shared" ref="F3:F4" si="0">D3+E3</f>
        <v>58000</v>
      </c>
      <c r="H3" s="6" t="s">
        <v>2</v>
      </c>
      <c r="I3" s="1">
        <v>2000</v>
      </c>
      <c r="J3" s="1"/>
      <c r="K3" s="7">
        <v>59000</v>
      </c>
      <c r="L3">
        <f>L2</f>
        <v>50000</v>
      </c>
      <c r="M3">
        <f t="shared" ref="M3:M4" si="1">K3-L3</f>
        <v>9000</v>
      </c>
    </row>
    <row r="4" spans="1:13">
      <c r="A4" s="6" t="s">
        <v>3</v>
      </c>
      <c r="B4" s="2">
        <v>0.1</v>
      </c>
      <c r="C4" s="46"/>
      <c r="D4" s="45">
        <v>42000</v>
      </c>
      <c r="E4" s="43">
        <f>E2</f>
        <v>20000</v>
      </c>
      <c r="F4" s="44">
        <f t="shared" si="0"/>
        <v>62000</v>
      </c>
      <c r="H4" s="6" t="s">
        <v>3</v>
      </c>
      <c r="I4" s="2">
        <v>0.06</v>
      </c>
      <c r="J4" s="1"/>
      <c r="K4" s="60">
        <v>64000</v>
      </c>
      <c r="L4">
        <f>L2</f>
        <v>50000</v>
      </c>
      <c r="M4">
        <f t="shared" si="1"/>
        <v>14000</v>
      </c>
    </row>
    <row r="5" spans="1:13">
      <c r="A5" s="6" t="s">
        <v>4</v>
      </c>
      <c r="B5" s="1"/>
      <c r="C5" s="46"/>
      <c r="D5" s="46"/>
      <c r="E5" s="46"/>
      <c r="F5" s="44"/>
      <c r="H5" s="6" t="s">
        <v>4</v>
      </c>
      <c r="I5" s="1"/>
      <c r="J5" s="1" t="s">
        <v>33</v>
      </c>
      <c r="K5" s="7"/>
    </row>
    <row r="6" spans="1:13">
      <c r="A6" s="6" t="s">
        <v>5</v>
      </c>
      <c r="B6" s="1">
        <v>3</v>
      </c>
      <c r="C6" s="46"/>
      <c r="D6" s="46"/>
      <c r="E6" s="46"/>
      <c r="F6" s="44"/>
      <c r="H6" s="6" t="s">
        <v>5</v>
      </c>
      <c r="I6" s="1">
        <v>3</v>
      </c>
      <c r="J6" s="1" t="s">
        <v>32</v>
      </c>
      <c r="K6" s="7"/>
    </row>
    <row r="7" spans="1:13">
      <c r="A7" s="6" t="s">
        <v>25</v>
      </c>
      <c r="B7" s="13">
        <f>F2</f>
        <v>45000</v>
      </c>
      <c r="C7" s="46">
        <f>B7</f>
        <v>45000</v>
      </c>
      <c r="D7" s="42"/>
      <c r="E7" s="46"/>
      <c r="F7" s="44"/>
      <c r="H7" s="6" t="s">
        <v>28</v>
      </c>
      <c r="I7" s="1">
        <f>M2</f>
        <v>7000</v>
      </c>
      <c r="J7" s="1"/>
      <c r="K7" s="7"/>
    </row>
    <row r="8" spans="1:13">
      <c r="A8" s="6" t="s">
        <v>26</v>
      </c>
      <c r="B8" s="13">
        <f>F3</f>
        <v>58000</v>
      </c>
      <c r="C8" s="46">
        <f>B7+B8</f>
        <v>103000</v>
      </c>
      <c r="D8" s="42"/>
      <c r="E8" s="46"/>
      <c r="F8" s="44"/>
      <c r="H8" s="6" t="s">
        <v>29</v>
      </c>
      <c r="I8" s="1">
        <f>M3</f>
        <v>9000</v>
      </c>
      <c r="J8" s="1"/>
      <c r="K8" s="7"/>
    </row>
    <row r="9" spans="1:13">
      <c r="A9" s="6" t="s">
        <v>27</v>
      </c>
      <c r="B9" s="13">
        <f>F4</f>
        <v>62000</v>
      </c>
      <c r="C9" s="46">
        <f>B7+B8+B9</f>
        <v>165000</v>
      </c>
      <c r="D9" s="42"/>
      <c r="E9" s="46"/>
      <c r="F9" s="44"/>
      <c r="H9" s="6" t="s">
        <v>30</v>
      </c>
      <c r="I9" s="1">
        <f>M4</f>
        <v>14000</v>
      </c>
      <c r="J9" s="1"/>
      <c r="K9" s="7"/>
    </row>
    <row r="10" spans="1:13" ht="15.75" thickBot="1">
      <c r="A10" s="20" t="s">
        <v>24</v>
      </c>
      <c r="B10" s="26">
        <f>(B1-C7)/B8+1</f>
        <v>1.4310344827586206</v>
      </c>
      <c r="C10" s="59"/>
      <c r="D10" s="47"/>
      <c r="E10" s="47"/>
      <c r="F10" s="48"/>
      <c r="H10" s="6" t="s">
        <v>8</v>
      </c>
      <c r="I10" s="1">
        <f>SUM(I7:I9)/3</f>
        <v>10000</v>
      </c>
      <c r="J10" s="1"/>
      <c r="K10" s="7"/>
    </row>
    <row r="11" spans="1:13">
      <c r="A11" s="37"/>
      <c r="B11" s="38"/>
      <c r="C11" s="64"/>
      <c r="D11" s="49"/>
      <c r="E11" s="50"/>
      <c r="H11" s="6" t="s">
        <v>9</v>
      </c>
      <c r="I11" s="1">
        <f>1/2*(I1-I2)+I2+I3</f>
        <v>97000</v>
      </c>
      <c r="J11" s="1"/>
      <c r="K11" s="7"/>
    </row>
    <row r="12" spans="1:13" ht="15.75" thickBot="1">
      <c r="A12" s="6"/>
      <c r="B12" s="14"/>
      <c r="C12" s="46"/>
      <c r="D12" s="52"/>
      <c r="E12" s="50"/>
      <c r="H12" s="9" t="s">
        <v>7</v>
      </c>
      <c r="I12" s="10">
        <f>I10/I11*100</f>
        <v>10.309278350515463</v>
      </c>
      <c r="J12" s="11"/>
      <c r="K12" s="10"/>
    </row>
    <row r="13" spans="1:13" ht="15.75" thickBot="1">
      <c r="A13" s="61">
        <v>9</v>
      </c>
    </row>
    <row r="14" spans="1:13">
      <c r="A14" s="3" t="s">
        <v>0</v>
      </c>
      <c r="B14" s="4">
        <v>110000</v>
      </c>
      <c r="C14" s="53"/>
      <c r="D14" s="53"/>
      <c r="E14" s="54"/>
    </row>
    <row r="15" spans="1:13">
      <c r="A15" s="6" t="s">
        <v>1</v>
      </c>
      <c r="B15" s="1">
        <v>10000</v>
      </c>
      <c r="C15" s="46"/>
      <c r="D15" s="46"/>
      <c r="E15" s="44"/>
    </row>
    <row r="16" spans="1:13">
      <c r="A16" s="6" t="s">
        <v>2</v>
      </c>
      <c r="B16" s="1">
        <v>2500</v>
      </c>
      <c r="C16" s="46"/>
      <c r="D16" s="46"/>
      <c r="E16" s="44"/>
    </row>
    <row r="17" spans="1:5">
      <c r="A17" s="6" t="s">
        <v>3</v>
      </c>
      <c r="B17" s="2">
        <v>0.11</v>
      </c>
      <c r="C17" s="46"/>
      <c r="D17" s="55"/>
      <c r="E17" s="56"/>
    </row>
    <row r="18" spans="1:5">
      <c r="A18" s="6" t="s">
        <v>4</v>
      </c>
      <c r="B18" s="1"/>
      <c r="C18" s="46"/>
      <c r="D18" s="46"/>
      <c r="E18" s="44"/>
    </row>
    <row r="19" spans="1:5">
      <c r="A19" s="6" t="s">
        <v>5</v>
      </c>
      <c r="B19" s="1">
        <v>3</v>
      </c>
      <c r="C19" s="46"/>
      <c r="D19" s="46"/>
      <c r="E19" s="44"/>
    </row>
    <row r="20" spans="1:5">
      <c r="A20" s="6" t="s">
        <v>25</v>
      </c>
      <c r="B20" s="13">
        <v>30000</v>
      </c>
      <c r="C20" s="46"/>
      <c r="D20" s="42"/>
      <c r="E20" s="57"/>
    </row>
    <row r="21" spans="1:5">
      <c r="A21" s="6" t="s">
        <v>26</v>
      </c>
      <c r="B21" s="13">
        <v>40000</v>
      </c>
      <c r="C21" s="46"/>
      <c r="D21" s="42"/>
      <c r="E21" s="57"/>
    </row>
    <row r="22" spans="1:5">
      <c r="A22" s="6" t="s">
        <v>27</v>
      </c>
      <c r="B22" s="13">
        <v>50000</v>
      </c>
      <c r="C22" s="46"/>
      <c r="D22" s="42"/>
      <c r="E22" s="57"/>
    </row>
    <row r="23" spans="1:5">
      <c r="A23" s="6" t="s">
        <v>34</v>
      </c>
      <c r="B23" s="13">
        <v>60000</v>
      </c>
      <c r="C23" s="46"/>
      <c r="D23" s="42"/>
      <c r="E23" s="57"/>
    </row>
    <row r="24" spans="1:5">
      <c r="A24" s="6" t="s">
        <v>35</v>
      </c>
      <c r="B24" s="13">
        <v>70000</v>
      </c>
      <c r="C24" s="46"/>
      <c r="D24" s="42"/>
      <c r="E24" s="57"/>
    </row>
    <row r="25" spans="1:5">
      <c r="A25" s="15" t="s">
        <v>10</v>
      </c>
      <c r="B25" s="14">
        <f>1/(1+B17)^1</f>
        <v>0.9009009009009008</v>
      </c>
      <c r="C25" s="46">
        <v>0.90100000000000002</v>
      </c>
      <c r="D25" s="52"/>
      <c r="E25" s="58"/>
    </row>
    <row r="26" spans="1:5">
      <c r="A26" s="15" t="s">
        <v>11</v>
      </c>
      <c r="B26" s="14">
        <f>1/(1+B17)^2</f>
        <v>0.8116224332440547</v>
      </c>
      <c r="C26" s="46">
        <v>0.81200000000000006</v>
      </c>
      <c r="D26" s="52"/>
      <c r="E26" s="58"/>
    </row>
    <row r="27" spans="1:5">
      <c r="A27" s="15" t="s">
        <v>12</v>
      </c>
      <c r="B27" s="14">
        <f>1/(1+B17)^3</f>
        <v>0.73119138130095018</v>
      </c>
      <c r="C27" s="46">
        <v>0.73099999999999998</v>
      </c>
      <c r="D27" s="52"/>
      <c r="E27" s="58"/>
    </row>
    <row r="28" spans="1:5">
      <c r="A28" s="15" t="s">
        <v>36</v>
      </c>
      <c r="B28" s="14">
        <f>1/(1+B17)^4</f>
        <v>0.65873097414500015</v>
      </c>
      <c r="C28" s="46">
        <v>0.65900000000000003</v>
      </c>
      <c r="D28" s="52"/>
      <c r="E28" s="58"/>
    </row>
    <row r="29" spans="1:5">
      <c r="A29" s="15" t="s">
        <v>37</v>
      </c>
      <c r="B29" s="14">
        <f>1/(1+B17)^5</f>
        <v>0.5934513280585586</v>
      </c>
      <c r="C29" s="46">
        <v>0.59299999999999997</v>
      </c>
      <c r="D29" s="52"/>
      <c r="E29" s="58"/>
    </row>
    <row r="30" spans="1:5">
      <c r="A30" s="17" t="s">
        <v>13</v>
      </c>
      <c r="B30" s="1">
        <f>(B20*C25)+(B21*C26)+(B22*C27)+(B23*C28)+(B24*C29)+(B15*C29)+(B16*C29)</f>
        <v>184522.5</v>
      </c>
      <c r="C30" s="46"/>
      <c r="D30" s="46"/>
      <c r="E30" s="44"/>
    </row>
    <row r="31" spans="1:5">
      <c r="A31" s="6" t="s">
        <v>14</v>
      </c>
      <c r="B31" s="1">
        <f>B14+B16</f>
        <v>112500</v>
      </c>
      <c r="C31" s="46"/>
      <c r="D31" s="46"/>
      <c r="E31" s="44"/>
    </row>
    <row r="32" spans="1:5" ht="15.75" thickBot="1">
      <c r="A32" s="9" t="s">
        <v>16</v>
      </c>
      <c r="B32" s="11">
        <f>B30/B31</f>
        <v>1.6402000000000001</v>
      </c>
      <c r="C32" s="59"/>
      <c r="D32" s="59"/>
      <c r="E32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 II V SEM 2023</vt:lpstr>
      <vt:lpstr>UNEVEN FLOWS V SEM 2023</vt:lpstr>
      <vt:lpstr>QUIZ II CSE 1ST COPY</vt:lpstr>
      <vt:lpstr>UNEVEN FLOWS V SEM 2023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Pinky</dc:creator>
  <cp:lastModifiedBy>Pinky</cp:lastModifiedBy>
  <dcterms:created xsi:type="dcterms:W3CDTF">2023-12-20T16:28:34Z</dcterms:created>
  <dcterms:modified xsi:type="dcterms:W3CDTF">2023-12-21T08:52:15Z</dcterms:modified>
</cp:coreProperties>
</file>